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7C3D4F44-CD44-4ADF-9B76-DA87B02AA458}" xr6:coauthVersionLast="44" xr6:coauthVersionMax="44" xr10:uidLastSave="{00000000-0000-0000-0000-000000000000}"/>
  <bookViews>
    <workbookView xWindow="-28920" yWindow="-120" windowWidth="29040" windowHeight="15840" tabRatio="794" firstSheet="2" activeTab="6" xr2:uid="{00000000-000D-0000-FFFF-FFFF00000000}"/>
  </bookViews>
  <sheets>
    <sheet name="Overview" sheetId="56" r:id="rId1"/>
    <sheet name="Inputs &gt;" sheetId="3" r:id="rId2"/>
    <sheet name="Global inputs" sheetId="23" r:id="rId3"/>
    <sheet name="Cost of capital" sheetId="24" r:id="rId4"/>
    <sheet name="Assets" sheetId="50" r:id="rId5"/>
    <sheet name="Regulatory tax" sheetId="26" r:id="rId6"/>
    <sheet name="Other" sheetId="39" r:id="rId7"/>
    <sheet name="Calculations &gt;" sheetId="4" r:id="rId8"/>
    <sheet name="RAB" sheetId="51" r:id="rId9"/>
    <sheet name="Adjusted RAB" sheetId="52" r:id="rId10"/>
    <sheet name="RTAV" sheetId="55" r:id="rId11"/>
    <sheet name="Cost of capital " sheetId="30" r:id="rId12"/>
    <sheet name="Regulatory tax " sheetId="18" r:id="rId13"/>
    <sheet name="Other " sheetId="38" r:id="rId14"/>
    <sheet name="Outputs &gt;" sheetId="5" r:id="rId15"/>
    <sheet name="CPP Financial Model" sheetId="22" r:id="rId16"/>
    <sheet name="Sch B table 1" sheetId="57" r:id="rId17"/>
    <sheet name="Sch B table 2" sheetId="58" r:id="rId18"/>
    <sheet name="Sch B table 3" sheetId="59" r:id="rId19"/>
    <sheet name="Sch B table 4" sheetId="60" r:id="rId20"/>
    <sheet name="Sch B table 5" sheetId="61" r:id="rId21"/>
  </sheets>
  <externalReferences>
    <externalReference r:id="rId22"/>
  </externalReference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"04/27/2020 20:09:16"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odel_check">'Global inputs'!$D$15</definedName>
    <definedName name="_xlnm.Print_Area" localSheetId="9">'Adjusted RAB'!$B$2:$S$987</definedName>
    <definedName name="_xlnm.Print_Area" localSheetId="4">Assets!$B$2:$S$623</definedName>
    <definedName name="_xlnm.Print_Area" localSheetId="3">'Cost of capital'!$B$2:$S$28</definedName>
    <definedName name="_xlnm.Print_Area" localSheetId="11">'Cost of capital '!$B$2:$S$42</definedName>
    <definedName name="_xlnm.Print_Area" localSheetId="15">'CPP Financial Model'!$B$2:$S$80</definedName>
    <definedName name="_xlnm.Print_Area" localSheetId="2">'Global inputs'!$B$2:$S$94</definedName>
    <definedName name="_xlnm.Print_Area" localSheetId="6">Other!$B$2:$S$89</definedName>
    <definedName name="_xlnm.Print_Area" localSheetId="13">'Other '!$B$2:$S$94</definedName>
    <definedName name="_xlnm.Print_Area" localSheetId="14">'Outputs &gt;'!$A$1:$G$4</definedName>
    <definedName name="_xlnm.Print_Area" localSheetId="8">RAB!$B$2:$S$1130</definedName>
    <definedName name="_xlnm.Print_Area" localSheetId="5">'Regulatory tax'!$B$2:$S$115</definedName>
    <definedName name="_xlnm.Print_Area" localSheetId="12">'Regulatory tax '!$B$2:$S$110</definedName>
    <definedName name="_xlnm.Print_Area" localSheetId="10">RTAV!$B$2:$S$689</definedName>
    <definedName name="_xlnm.Print_Titles" localSheetId="9">'Adjusted RAB'!$1:$7</definedName>
    <definedName name="_xlnm.Print_Titles" localSheetId="4">Assets!$1:$7</definedName>
    <definedName name="_xlnm.Print_Titles" localSheetId="3">'Cost of capital'!$1:$7</definedName>
    <definedName name="_xlnm.Print_Titles" localSheetId="11">'Cost of capital '!$1:$7</definedName>
    <definedName name="_xlnm.Print_Titles" localSheetId="15">'CPP Financial Model'!$1:$7</definedName>
    <definedName name="_xlnm.Print_Titles" localSheetId="2">'Global inputs'!$1:$7</definedName>
    <definedName name="_xlnm.Print_Titles" localSheetId="6">Other!$1:$7</definedName>
    <definedName name="_xlnm.Print_Titles" localSheetId="13">'Other '!$1:$7</definedName>
    <definedName name="_xlnm.Print_Titles" localSheetId="8">RAB!$1:$7</definedName>
    <definedName name="_xlnm.Print_Titles" localSheetId="5">'Regulatory tax'!$1:$7</definedName>
    <definedName name="_xlnm.Print_Titles" localSheetId="12">'Regulatory tax '!$1:$7</definedName>
    <definedName name="_xlnm.Print_Titles" localSheetId="10">RTAV!$2:$7</definedName>
    <definedName name="RY26_WACC_assumption">'Cost of capital'!$B$33:$B$34</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21" i="51" l="1"/>
  <c r="M1022" i="51"/>
  <c r="N1022" i="51"/>
  <c r="O1023" i="51"/>
  <c r="O1024" i="51"/>
  <c r="O1025" i="51"/>
  <c r="O1026" i="51"/>
  <c r="O1027" i="51"/>
  <c r="M1023" i="51"/>
  <c r="N1023" i="51"/>
  <c r="M1024" i="51"/>
  <c r="N1024" i="51"/>
  <c r="M1025" i="51"/>
  <c r="N1025" i="51"/>
  <c r="M1026" i="51"/>
  <c r="N1026" i="51"/>
  <c r="M1027" i="51"/>
  <c r="N1027" i="51"/>
  <c r="M1096" i="51"/>
  <c r="M1097" i="51"/>
  <c r="N1097" i="51"/>
  <c r="O1098" i="51"/>
  <c r="O1099" i="51"/>
  <c r="O1100" i="51"/>
  <c r="O1101" i="51"/>
  <c r="O1102" i="51"/>
  <c r="M1098" i="51"/>
  <c r="N1098" i="51"/>
  <c r="M1099" i="51"/>
  <c r="N1099" i="51"/>
  <c r="M1100" i="51"/>
  <c r="N1100" i="51"/>
  <c r="M1101" i="51"/>
  <c r="N1101" i="51"/>
  <c r="M1102" i="51"/>
  <c r="N1102" i="51"/>
  <c r="M213" i="51"/>
  <c r="M214" i="51"/>
  <c r="M215" i="51"/>
  <c r="M216" i="51"/>
  <c r="M217" i="51"/>
  <c r="M218" i="51"/>
  <c r="M219" i="51"/>
  <c r="M288" i="51"/>
  <c r="M289" i="51"/>
  <c r="M290" i="51"/>
  <c r="M291" i="51"/>
  <c r="M292" i="51"/>
  <c r="M293" i="51"/>
  <c r="M294" i="51"/>
  <c r="M363" i="51"/>
  <c r="M364" i="51"/>
  <c r="M365" i="51"/>
  <c r="M366" i="51"/>
  <c r="M367" i="51"/>
  <c r="M368" i="51"/>
  <c r="M369" i="51"/>
  <c r="M438" i="51"/>
  <c r="M439" i="51"/>
  <c r="M440" i="51"/>
  <c r="M441" i="51"/>
  <c r="M442" i="51"/>
  <c r="M443" i="51"/>
  <c r="M444" i="51"/>
  <c r="M513" i="51"/>
  <c r="M514" i="51"/>
  <c r="M515" i="51"/>
  <c r="M516" i="51"/>
  <c r="M517" i="51"/>
  <c r="M518" i="51"/>
  <c r="M519" i="51"/>
  <c r="M588" i="51"/>
  <c r="M589" i="51"/>
  <c r="M590" i="51"/>
  <c r="M591" i="51"/>
  <c r="M592" i="51"/>
  <c r="M593" i="51"/>
  <c r="M594" i="51"/>
  <c r="M663" i="51"/>
  <c r="M664" i="51"/>
  <c r="M665" i="51"/>
  <c r="M666" i="51"/>
  <c r="M667" i="51"/>
  <c r="M668" i="51"/>
  <c r="M669" i="51"/>
  <c r="M738" i="51"/>
  <c r="M739" i="51"/>
  <c r="M740" i="51"/>
  <c r="M741" i="51"/>
  <c r="M742" i="51"/>
  <c r="M743" i="51"/>
  <c r="M744" i="51"/>
  <c r="M813" i="51"/>
  <c r="M814" i="51"/>
  <c r="M815" i="51"/>
  <c r="M816" i="51"/>
  <c r="M817" i="51"/>
  <c r="M818" i="51"/>
  <c r="M819" i="51"/>
  <c r="N214" i="51"/>
  <c r="N215" i="51"/>
  <c r="N216" i="51"/>
  <c r="N217" i="51"/>
  <c r="N218" i="51"/>
  <c r="N219" i="51"/>
  <c r="N289" i="51"/>
  <c r="N290" i="51"/>
  <c r="N291" i="51"/>
  <c r="N292" i="51"/>
  <c r="N293" i="51"/>
  <c r="N294" i="51"/>
  <c r="N364" i="51"/>
  <c r="N365" i="51"/>
  <c r="N366" i="51"/>
  <c r="N367" i="51"/>
  <c r="N368" i="51"/>
  <c r="N369" i="51"/>
  <c r="N439" i="51"/>
  <c r="N440" i="51"/>
  <c r="N441" i="51"/>
  <c r="N442" i="51"/>
  <c r="N443" i="51"/>
  <c r="N444" i="51"/>
  <c r="N514" i="51"/>
  <c r="N515" i="51"/>
  <c r="N516" i="51"/>
  <c r="N517" i="51"/>
  <c r="N518" i="51"/>
  <c r="N519" i="51"/>
  <c r="N589" i="51"/>
  <c r="N590" i="51"/>
  <c r="N591" i="51"/>
  <c r="N592" i="51"/>
  <c r="N593" i="51"/>
  <c r="N594" i="51"/>
  <c r="N664" i="51"/>
  <c r="N665" i="51"/>
  <c r="N666" i="51"/>
  <c r="N667" i="51"/>
  <c r="N668" i="51"/>
  <c r="N669" i="51"/>
  <c r="N739" i="51"/>
  <c r="N740" i="51"/>
  <c r="N741" i="51"/>
  <c r="N742" i="51"/>
  <c r="N743" i="51"/>
  <c r="N744" i="51"/>
  <c r="N814" i="51"/>
  <c r="N815" i="51"/>
  <c r="N816" i="51"/>
  <c r="N817" i="51"/>
  <c r="N818" i="51"/>
  <c r="N819" i="51"/>
  <c r="N224" i="52"/>
  <c r="N225" i="52"/>
  <c r="N226" i="52"/>
  <c r="N227" i="52"/>
  <c r="N228" i="52"/>
  <c r="N229" i="52"/>
  <c r="N299" i="52"/>
  <c r="N300" i="52"/>
  <c r="N301" i="52"/>
  <c r="N302" i="52"/>
  <c r="N303" i="52"/>
  <c r="N304" i="52"/>
  <c r="N374" i="52"/>
  <c r="N375" i="52"/>
  <c r="N376" i="52"/>
  <c r="N377" i="52"/>
  <c r="N378" i="52"/>
  <c r="N379" i="52"/>
  <c r="N449" i="52"/>
  <c r="N450" i="52"/>
  <c r="N451" i="52"/>
  <c r="N452" i="52"/>
  <c r="N453" i="52"/>
  <c r="N454" i="52"/>
  <c r="N524" i="52"/>
  <c r="N525" i="52"/>
  <c r="N526" i="52"/>
  <c r="N527" i="52"/>
  <c r="N528" i="52"/>
  <c r="N529" i="52"/>
  <c r="N599" i="52"/>
  <c r="N600" i="52"/>
  <c r="N601" i="52"/>
  <c r="N602" i="52"/>
  <c r="N603" i="52"/>
  <c r="N604" i="52"/>
  <c r="N674" i="52"/>
  <c r="N675" i="52"/>
  <c r="N676" i="52"/>
  <c r="N677" i="52"/>
  <c r="N678" i="52"/>
  <c r="N679" i="52"/>
  <c r="N749" i="52"/>
  <c r="N750" i="52"/>
  <c r="N751" i="52"/>
  <c r="N752" i="52"/>
  <c r="N753" i="52"/>
  <c r="N754" i="52"/>
  <c r="N824" i="52"/>
  <c r="N825" i="52"/>
  <c r="N826" i="52"/>
  <c r="N827" i="52"/>
  <c r="N828" i="52"/>
  <c r="N829" i="52"/>
  <c r="P1024" i="51"/>
  <c r="P1025" i="51"/>
  <c r="P1026" i="51"/>
  <c r="P1027" i="51"/>
  <c r="P1099" i="51"/>
  <c r="P1100" i="51"/>
  <c r="P1101" i="51"/>
  <c r="P1102" i="51"/>
  <c r="O215" i="51"/>
  <c r="O216" i="51"/>
  <c r="O217" i="51"/>
  <c r="O218" i="51"/>
  <c r="O219" i="51"/>
  <c r="O290" i="51"/>
  <c r="O291" i="51"/>
  <c r="O292" i="51"/>
  <c r="O293" i="51"/>
  <c r="O294" i="51"/>
  <c r="O365" i="51"/>
  <c r="O366" i="51"/>
  <c r="O367" i="51"/>
  <c r="O368" i="51"/>
  <c r="O369" i="51"/>
  <c r="O440" i="51"/>
  <c r="O441" i="51"/>
  <c r="O442" i="51"/>
  <c r="O443" i="51"/>
  <c r="O444" i="51"/>
  <c r="O515" i="51"/>
  <c r="O516" i="51"/>
  <c r="O517" i="51"/>
  <c r="O518" i="51"/>
  <c r="O519" i="51"/>
  <c r="O590" i="51"/>
  <c r="O591" i="51"/>
  <c r="O592" i="51"/>
  <c r="O593" i="51"/>
  <c r="O594" i="51"/>
  <c r="O665" i="51"/>
  <c r="O666" i="51"/>
  <c r="O667" i="51"/>
  <c r="O668" i="51"/>
  <c r="O669" i="51"/>
  <c r="O740" i="51"/>
  <c r="O741" i="51"/>
  <c r="O742" i="51"/>
  <c r="O743" i="51"/>
  <c r="O744" i="51"/>
  <c r="O815" i="51"/>
  <c r="O816" i="51"/>
  <c r="O817" i="51"/>
  <c r="O818" i="51"/>
  <c r="O819" i="51"/>
  <c r="O225" i="52"/>
  <c r="O226" i="52"/>
  <c r="O227" i="52"/>
  <c r="O228" i="52"/>
  <c r="O229" i="52"/>
  <c r="O300" i="52"/>
  <c r="O301" i="52"/>
  <c r="O302" i="52"/>
  <c r="O303" i="52"/>
  <c r="O304" i="52"/>
  <c r="O375" i="52"/>
  <c r="O376" i="52"/>
  <c r="O377" i="52"/>
  <c r="O378" i="52"/>
  <c r="O379" i="52"/>
  <c r="O450" i="52"/>
  <c r="O451" i="52"/>
  <c r="O452" i="52"/>
  <c r="O453" i="52"/>
  <c r="O454" i="52"/>
  <c r="O525" i="52"/>
  <c r="O526" i="52"/>
  <c r="O527" i="52"/>
  <c r="O528" i="52"/>
  <c r="O529" i="52"/>
  <c r="O600" i="52"/>
  <c r="O601" i="52"/>
  <c r="O602" i="52"/>
  <c r="O603" i="52"/>
  <c r="O604" i="52"/>
  <c r="O675" i="52"/>
  <c r="O676" i="52"/>
  <c r="O677" i="52"/>
  <c r="O678" i="52"/>
  <c r="O679" i="52"/>
  <c r="O750" i="52"/>
  <c r="O751" i="52"/>
  <c r="O752" i="52"/>
  <c r="O753" i="52"/>
  <c r="O754" i="52"/>
  <c r="O825" i="52"/>
  <c r="O826" i="52"/>
  <c r="O827" i="52"/>
  <c r="O828" i="52"/>
  <c r="O829" i="52"/>
  <c r="Q1025" i="51"/>
  <c r="Q1026" i="51"/>
  <c r="Q1027" i="51"/>
  <c r="Q1100" i="51"/>
  <c r="Q1101" i="51"/>
  <c r="Q1102" i="51"/>
  <c r="P216" i="51"/>
  <c r="P217" i="51"/>
  <c r="P218" i="51"/>
  <c r="P219" i="51"/>
  <c r="P291" i="51"/>
  <c r="P292" i="51"/>
  <c r="P293" i="51"/>
  <c r="P294" i="51"/>
  <c r="P366" i="51"/>
  <c r="P367" i="51"/>
  <c r="P368" i="51"/>
  <c r="P369" i="51"/>
  <c r="P441" i="51"/>
  <c r="P442" i="51"/>
  <c r="P443" i="51"/>
  <c r="P444" i="51"/>
  <c r="P516" i="51"/>
  <c r="P517" i="51"/>
  <c r="P518" i="51"/>
  <c r="P519" i="51"/>
  <c r="P591" i="51"/>
  <c r="P592" i="51"/>
  <c r="P593" i="51"/>
  <c r="P594" i="51"/>
  <c r="P666" i="51"/>
  <c r="P667" i="51"/>
  <c r="P668" i="51"/>
  <c r="P669" i="51"/>
  <c r="P741" i="51"/>
  <c r="P742" i="51"/>
  <c r="P743" i="51"/>
  <c r="P744" i="51"/>
  <c r="P816" i="51"/>
  <c r="P817" i="51"/>
  <c r="P818" i="51"/>
  <c r="P819" i="51"/>
  <c r="P226" i="52"/>
  <c r="P227" i="52"/>
  <c r="P228" i="52"/>
  <c r="P229" i="52"/>
  <c r="P301" i="52"/>
  <c r="P302" i="52"/>
  <c r="P303" i="52"/>
  <c r="P304" i="52"/>
  <c r="P376" i="52"/>
  <c r="P377" i="52"/>
  <c r="P378" i="52"/>
  <c r="P379" i="52"/>
  <c r="P451" i="52"/>
  <c r="P452" i="52"/>
  <c r="P453" i="52"/>
  <c r="P454" i="52"/>
  <c r="P526" i="52"/>
  <c r="P527" i="52"/>
  <c r="P528" i="52"/>
  <c r="P529" i="52"/>
  <c r="P601" i="52"/>
  <c r="P602" i="52"/>
  <c r="P603" i="52"/>
  <c r="P604" i="52"/>
  <c r="P676" i="52"/>
  <c r="P677" i="52"/>
  <c r="P678" i="52"/>
  <c r="P679" i="52"/>
  <c r="P751" i="52"/>
  <c r="P752" i="52"/>
  <c r="P753" i="52"/>
  <c r="P754" i="52"/>
  <c r="P826" i="52"/>
  <c r="P827" i="52"/>
  <c r="P828" i="52"/>
  <c r="P829" i="52"/>
  <c r="R1026" i="51"/>
  <c r="R1027" i="51"/>
  <c r="R1101" i="51"/>
  <c r="R1102" i="51"/>
  <c r="Q217" i="51"/>
  <c r="Q218" i="51"/>
  <c r="Q219" i="51"/>
  <c r="Q292" i="51"/>
  <c r="Q293" i="51"/>
  <c r="Q294" i="51"/>
  <c r="Q367" i="51"/>
  <c r="Q368" i="51"/>
  <c r="Q369" i="51"/>
  <c r="Q442" i="51"/>
  <c r="Q443" i="51"/>
  <c r="Q444" i="51"/>
  <c r="Q517" i="51"/>
  <c r="Q518" i="51"/>
  <c r="Q519" i="51"/>
  <c r="Q592" i="51"/>
  <c r="Q593" i="51"/>
  <c r="Q594" i="51"/>
  <c r="Q667" i="51"/>
  <c r="Q668" i="51"/>
  <c r="Q669" i="51"/>
  <c r="Q742" i="51"/>
  <c r="Q743" i="51"/>
  <c r="Q744" i="51"/>
  <c r="Q817" i="51"/>
  <c r="Q818" i="51"/>
  <c r="Q819" i="51"/>
  <c r="Q227" i="52"/>
  <c r="Q228" i="52"/>
  <c r="Q229" i="52"/>
  <c r="Q302" i="52"/>
  <c r="Q303" i="52"/>
  <c r="Q304" i="52"/>
  <c r="Q377" i="52"/>
  <c r="Q378" i="52"/>
  <c r="Q379" i="52"/>
  <c r="Q452" i="52"/>
  <c r="Q453" i="52"/>
  <c r="Q454" i="52"/>
  <c r="Q527" i="52"/>
  <c r="Q528" i="52"/>
  <c r="Q529" i="52"/>
  <c r="Q602" i="52"/>
  <c r="Q603" i="52"/>
  <c r="Q604" i="52"/>
  <c r="Q677" i="52"/>
  <c r="Q678" i="52"/>
  <c r="Q679" i="52"/>
  <c r="Q752" i="52"/>
  <c r="Q753" i="52"/>
  <c r="Q754" i="52"/>
  <c r="Q827" i="52"/>
  <c r="Q828" i="52"/>
  <c r="Q829" i="52"/>
  <c r="S1027" i="51"/>
  <c r="S1102" i="51"/>
  <c r="R218" i="51"/>
  <c r="R219" i="51"/>
  <c r="R293" i="51"/>
  <c r="R294" i="51"/>
  <c r="R368" i="51"/>
  <c r="R369" i="51"/>
  <c r="R443" i="51"/>
  <c r="R444" i="51"/>
  <c r="R518" i="51"/>
  <c r="R519" i="51"/>
  <c r="R593" i="51"/>
  <c r="R594" i="51"/>
  <c r="R668" i="51"/>
  <c r="R669" i="51"/>
  <c r="R743" i="51"/>
  <c r="R744" i="51"/>
  <c r="R818" i="51"/>
  <c r="R819" i="51"/>
  <c r="R228" i="52"/>
  <c r="R229" i="52"/>
  <c r="R303" i="52"/>
  <c r="R304" i="52"/>
  <c r="R378" i="52"/>
  <c r="R379" i="52"/>
  <c r="R453" i="52"/>
  <c r="R454" i="52"/>
  <c r="R528" i="52"/>
  <c r="R529" i="52"/>
  <c r="R603" i="52"/>
  <c r="R604" i="52"/>
  <c r="R678" i="52"/>
  <c r="R679" i="52"/>
  <c r="R753" i="52"/>
  <c r="R754" i="52"/>
  <c r="R828" i="52"/>
  <c r="R829" i="52"/>
  <c r="D27" i="26"/>
  <c r="D30" i="18" s="1"/>
  <c r="N72" i="51"/>
  <c r="N82" i="51"/>
  <c r="N92" i="51"/>
  <c r="N102" i="51"/>
  <c r="N112" i="51"/>
  <c r="N122" i="51"/>
  <c r="N132" i="51"/>
  <c r="N142" i="51"/>
  <c r="N152" i="51"/>
  <c r="N76" i="51"/>
  <c r="N86" i="51"/>
  <c r="N96" i="51"/>
  <c r="N106" i="51"/>
  <c r="N116" i="51"/>
  <c r="N126" i="51"/>
  <c r="N136" i="51"/>
  <c r="N146" i="51"/>
  <c r="N156" i="51"/>
  <c r="M76" i="51"/>
  <c r="M86" i="51"/>
  <c r="M96" i="51"/>
  <c r="M106" i="51"/>
  <c r="M116" i="51"/>
  <c r="M126" i="51"/>
  <c r="M136" i="51"/>
  <c r="M146" i="51"/>
  <c r="M156" i="51"/>
  <c r="M72" i="51"/>
  <c r="M82" i="51"/>
  <c r="M92" i="51"/>
  <c r="M102" i="51"/>
  <c r="M101" i="51" s="1"/>
  <c r="M112" i="51"/>
  <c r="M122" i="51"/>
  <c r="M132" i="51"/>
  <c r="M142" i="51"/>
  <c r="M152" i="51"/>
  <c r="M75" i="22"/>
  <c r="M75" i="51"/>
  <c r="M85" i="51"/>
  <c r="M95" i="51"/>
  <c r="M105" i="51"/>
  <c r="M115" i="51"/>
  <c r="M125" i="51"/>
  <c r="M135" i="51"/>
  <c r="M145" i="51"/>
  <c r="M155" i="51"/>
  <c r="M73" i="51"/>
  <c r="M83" i="51"/>
  <c r="M93" i="51"/>
  <c r="M103" i="51"/>
  <c r="M113" i="51"/>
  <c r="M123" i="51"/>
  <c r="M133" i="51"/>
  <c r="M143" i="51"/>
  <c r="M153" i="51"/>
  <c r="N73" i="51"/>
  <c r="N83" i="51"/>
  <c r="N81" i="51" s="1"/>
  <c r="N93" i="51"/>
  <c r="N103" i="51"/>
  <c r="N113" i="51"/>
  <c r="N123" i="51"/>
  <c r="N133" i="51"/>
  <c r="N143" i="51"/>
  <c r="N153" i="51"/>
  <c r="N75" i="22"/>
  <c r="N75" i="51"/>
  <c r="N85" i="51"/>
  <c r="N95" i="51"/>
  <c r="N105" i="51"/>
  <c r="N115" i="51"/>
  <c r="N125" i="51"/>
  <c r="N135" i="51"/>
  <c r="N145" i="51"/>
  <c r="N155" i="51"/>
  <c r="O73" i="51"/>
  <c r="O83" i="51"/>
  <c r="O93" i="51"/>
  <c r="O103" i="51"/>
  <c r="O113" i="51"/>
  <c r="O123" i="51"/>
  <c r="O133" i="51"/>
  <c r="O131" i="51" s="1"/>
  <c r="O143" i="51"/>
  <c r="O153" i="51"/>
  <c r="O72" i="51"/>
  <c r="O82" i="51"/>
  <c r="O92" i="51"/>
  <c r="O102" i="51"/>
  <c r="O112" i="51"/>
  <c r="O122" i="51"/>
  <c r="O132" i="51"/>
  <c r="O142" i="51"/>
  <c r="O152" i="51"/>
  <c r="M72" i="52"/>
  <c r="M82" i="52"/>
  <c r="M92" i="52"/>
  <c r="M102" i="52"/>
  <c r="M112" i="52"/>
  <c r="M122" i="52"/>
  <c r="M132" i="52"/>
  <c r="M142" i="52"/>
  <c r="M73" i="52"/>
  <c r="M83" i="52"/>
  <c r="M93" i="52"/>
  <c r="M103" i="52"/>
  <c r="M113" i="52"/>
  <c r="M123" i="52"/>
  <c r="M133" i="52"/>
  <c r="M143" i="52"/>
  <c r="M76" i="52"/>
  <c r="M86" i="52"/>
  <c r="M96" i="52"/>
  <c r="M106" i="52"/>
  <c r="M116" i="52"/>
  <c r="M126" i="52"/>
  <c r="M136" i="52"/>
  <c r="M146" i="52"/>
  <c r="M156" i="52"/>
  <c r="N73" i="52"/>
  <c r="N83" i="52"/>
  <c r="N93" i="52"/>
  <c r="N103" i="52"/>
  <c r="N113" i="52"/>
  <c r="N123" i="52"/>
  <c r="N133" i="52"/>
  <c r="N143" i="52"/>
  <c r="N72" i="52"/>
  <c r="N82" i="52"/>
  <c r="N92" i="52"/>
  <c r="N91" i="52" s="1"/>
  <c r="N102" i="52"/>
  <c r="N112" i="52"/>
  <c r="N122" i="52"/>
  <c r="N132" i="52"/>
  <c r="N142" i="52"/>
  <c r="N152" i="52"/>
  <c r="N76" i="52"/>
  <c r="N86" i="52"/>
  <c r="N96" i="52"/>
  <c r="N106" i="52"/>
  <c r="N116" i="52"/>
  <c r="N126" i="52"/>
  <c r="N136" i="52"/>
  <c r="N146" i="52"/>
  <c r="N166" i="52"/>
  <c r="O73" i="52"/>
  <c r="O83" i="52"/>
  <c r="O93" i="52"/>
  <c r="O103" i="52"/>
  <c r="O113" i="52"/>
  <c r="O123" i="52"/>
  <c r="O133" i="52"/>
  <c r="O143" i="52"/>
  <c r="O153" i="52"/>
  <c r="O72" i="52"/>
  <c r="O82" i="52"/>
  <c r="O92" i="52"/>
  <c r="O102" i="52"/>
  <c r="O112" i="52"/>
  <c r="O122" i="52"/>
  <c r="O132" i="52"/>
  <c r="O142" i="52"/>
  <c r="O141" i="52" s="1"/>
  <c r="O162" i="52"/>
  <c r="D54" i="55"/>
  <c r="M54" i="55" s="1"/>
  <c r="D125" i="55"/>
  <c r="D55" i="55"/>
  <c r="M55" i="55" s="1"/>
  <c r="D126" i="55"/>
  <c r="D56" i="55"/>
  <c r="M56" i="55" s="1"/>
  <c r="D127" i="55"/>
  <c r="D57" i="55"/>
  <c r="M57" i="55" s="1"/>
  <c r="D128" i="55"/>
  <c r="D58" i="55"/>
  <c r="M58" i="55" s="1"/>
  <c r="D129" i="55"/>
  <c r="D59" i="55"/>
  <c r="M59" i="55" s="1"/>
  <c r="D130" i="55"/>
  <c r="D60" i="55"/>
  <c r="M60" i="55" s="1"/>
  <c r="D131" i="55"/>
  <c r="D61" i="55"/>
  <c r="M61" i="55" s="1"/>
  <c r="D132" i="55"/>
  <c r="D62" i="55"/>
  <c r="M62" i="55" s="1"/>
  <c r="D133" i="55"/>
  <c r="D63" i="55"/>
  <c r="M63" i="55" s="1"/>
  <c r="D134" i="55"/>
  <c r="D64" i="55"/>
  <c r="M64" i="55" s="1"/>
  <c r="D135" i="55"/>
  <c r="D65" i="55"/>
  <c r="M65" i="55" s="1"/>
  <c r="D136" i="55"/>
  <c r="D66" i="55"/>
  <c r="M66" i="55" s="1"/>
  <c r="D137" i="55"/>
  <c r="D67" i="55"/>
  <c r="M67" i="55" s="1"/>
  <c r="D138" i="55"/>
  <c r="D68" i="55"/>
  <c r="M68" i="55" s="1"/>
  <c r="D139" i="55"/>
  <c r="D69" i="55"/>
  <c r="M69" i="55" s="1"/>
  <c r="D140" i="55"/>
  <c r="D70" i="55"/>
  <c r="M70" i="55" s="1"/>
  <c r="D141" i="55"/>
  <c r="D71" i="55"/>
  <c r="M71" i="55" s="1"/>
  <c r="D142" i="55"/>
  <c r="D72" i="55"/>
  <c r="M72" i="55" s="1"/>
  <c r="D143" i="55"/>
  <c r="D73" i="55"/>
  <c r="M73" i="55" s="1"/>
  <c r="D144" i="55"/>
  <c r="D74" i="55"/>
  <c r="M74" i="55" s="1"/>
  <c r="D145" i="55"/>
  <c r="D75" i="55"/>
  <c r="M75" i="55" s="1"/>
  <c r="D146" i="55"/>
  <c r="D76" i="55"/>
  <c r="M76" i="55" s="1"/>
  <c r="D147" i="55"/>
  <c r="D77" i="55"/>
  <c r="M77" i="55" s="1"/>
  <c r="D148" i="55"/>
  <c r="D78" i="55"/>
  <c r="M78" i="55" s="1"/>
  <c r="D149" i="55"/>
  <c r="D79" i="55"/>
  <c r="M79" i="55" s="1"/>
  <c r="D150" i="55"/>
  <c r="D80" i="55"/>
  <c r="M80" i="55" s="1"/>
  <c r="D151" i="55"/>
  <c r="D81" i="55"/>
  <c r="M81" i="55" s="1"/>
  <c r="D152" i="55"/>
  <c r="D82" i="55"/>
  <c r="M82" i="55" s="1"/>
  <c r="D153" i="55"/>
  <c r="D83" i="55"/>
  <c r="M83" i="55" s="1"/>
  <c r="D154" i="55"/>
  <c r="D155" i="55"/>
  <c r="D85" i="55"/>
  <c r="M85" i="55" s="1"/>
  <c r="D156" i="55"/>
  <c r="D86" i="55"/>
  <c r="M86" i="55" s="1"/>
  <c r="D157" i="55"/>
  <c r="D87" i="55"/>
  <c r="M87" i="55" s="1"/>
  <c r="D158" i="55"/>
  <c r="D88" i="55"/>
  <c r="M88" i="55" s="1"/>
  <c r="D89" i="55"/>
  <c r="M89" i="55" s="1"/>
  <c r="D160" i="55"/>
  <c r="D90" i="55"/>
  <c r="M90" i="55" s="1"/>
  <c r="D161" i="55"/>
  <c r="D91" i="55"/>
  <c r="M91" i="55" s="1"/>
  <c r="D162" i="55"/>
  <c r="D92" i="55"/>
  <c r="M92" i="55" s="1"/>
  <c r="D163" i="55"/>
  <c r="D93" i="55"/>
  <c r="M93" i="55" s="1"/>
  <c r="D164" i="55"/>
  <c r="D94" i="55"/>
  <c r="M94" i="55" s="1"/>
  <c r="D165" i="55"/>
  <c r="D95" i="55"/>
  <c r="M95" i="55" s="1"/>
  <c r="D166" i="55"/>
  <c r="D96" i="55"/>
  <c r="M96" i="55" s="1"/>
  <c r="D167" i="55"/>
  <c r="D97" i="55"/>
  <c r="M97" i="55" s="1"/>
  <c r="D168" i="55"/>
  <c r="D98" i="55"/>
  <c r="M98" i="55" s="1"/>
  <c r="D169" i="55"/>
  <c r="D99" i="55"/>
  <c r="M99" i="55" s="1"/>
  <c r="D170" i="55"/>
  <c r="D100" i="55"/>
  <c r="M100" i="55" s="1"/>
  <c r="D171" i="55"/>
  <c r="D101" i="55"/>
  <c r="M101" i="55" s="1"/>
  <c r="D172" i="55"/>
  <c r="D102" i="55"/>
  <c r="M102" i="55" s="1"/>
  <c r="D173" i="55"/>
  <c r="D103" i="55"/>
  <c r="M103" i="55" s="1"/>
  <c r="D174" i="55"/>
  <c r="D104" i="55"/>
  <c r="M104" i="55" s="1"/>
  <c r="D175" i="55"/>
  <c r="D105" i="55"/>
  <c r="M105" i="55" s="1"/>
  <c r="D176" i="55"/>
  <c r="D106" i="55"/>
  <c r="M106" i="55" s="1"/>
  <c r="D177" i="55"/>
  <c r="D107" i="55"/>
  <c r="M107" i="55" s="1"/>
  <c r="D178" i="55"/>
  <c r="D108" i="55"/>
  <c r="M108" i="55" s="1"/>
  <c r="D179" i="55"/>
  <c r="D109" i="55"/>
  <c r="M109" i="55" s="1"/>
  <c r="D180" i="55"/>
  <c r="D110" i="55"/>
  <c r="M110" i="55" s="1"/>
  <c r="D181" i="55"/>
  <c r="D111" i="55"/>
  <c r="M111" i="55" s="1"/>
  <c r="D182" i="55"/>
  <c r="D112" i="55"/>
  <c r="M112" i="55" s="1"/>
  <c r="D183" i="55"/>
  <c r="D113" i="55"/>
  <c r="M113" i="55" s="1"/>
  <c r="D184" i="55"/>
  <c r="D114" i="55"/>
  <c r="M114" i="55" s="1"/>
  <c r="D185" i="55"/>
  <c r="D115" i="55"/>
  <c r="M115" i="55" s="1"/>
  <c r="D186" i="55"/>
  <c r="D116" i="55"/>
  <c r="M116" i="55" s="1"/>
  <c r="D187" i="55"/>
  <c r="D117" i="55"/>
  <c r="M117" i="55" s="1"/>
  <c r="D188" i="55"/>
  <c r="D118" i="55"/>
  <c r="M118" i="55" s="1"/>
  <c r="D189" i="55"/>
  <c r="D119" i="55"/>
  <c r="M119" i="55" s="1"/>
  <c r="D190" i="55"/>
  <c r="D120" i="55"/>
  <c r="M120" i="55" s="1"/>
  <c r="D121" i="55"/>
  <c r="M121" i="55" s="1"/>
  <c r="D192" i="55"/>
  <c r="D122" i="55"/>
  <c r="M122" i="55" s="1"/>
  <c r="D193" i="55"/>
  <c r="D89" i="18"/>
  <c r="D90" i="18"/>
  <c r="L90" i="18" s="1"/>
  <c r="D91" i="18"/>
  <c r="D92" i="18"/>
  <c r="N92" i="18" s="1"/>
  <c r="D93" i="18"/>
  <c r="D94" i="18"/>
  <c r="R94" i="18" s="1"/>
  <c r="D95" i="18"/>
  <c r="D96" i="18"/>
  <c r="L96" i="18" s="1"/>
  <c r="D97" i="18"/>
  <c r="D107" i="18"/>
  <c r="H107" i="18" s="1"/>
  <c r="L59" i="18"/>
  <c r="L60" i="18"/>
  <c r="O75" i="51"/>
  <c r="O85" i="51"/>
  <c r="O95" i="51"/>
  <c r="O105" i="51"/>
  <c r="O115" i="51"/>
  <c r="O125" i="51"/>
  <c r="O135" i="51"/>
  <c r="O145" i="51"/>
  <c r="O155" i="51"/>
  <c r="O76" i="51"/>
  <c r="O86" i="51"/>
  <c r="O96" i="51"/>
  <c r="O106" i="51"/>
  <c r="O116" i="51"/>
  <c r="O126" i="51"/>
  <c r="O136" i="51"/>
  <c r="O146" i="51"/>
  <c r="O156" i="51"/>
  <c r="O75" i="22"/>
  <c r="P73" i="51"/>
  <c r="P83" i="51"/>
  <c r="P93" i="51"/>
  <c r="P103" i="51"/>
  <c r="P113" i="51"/>
  <c r="P123" i="51"/>
  <c r="P133" i="51"/>
  <c r="P143" i="51"/>
  <c r="P153" i="51"/>
  <c r="P151" i="51" s="1"/>
  <c r="P72" i="51"/>
  <c r="P82" i="51"/>
  <c r="P92" i="51"/>
  <c r="P102" i="51"/>
  <c r="P112" i="51"/>
  <c r="P122" i="51"/>
  <c r="P121" i="51" s="1"/>
  <c r="P132" i="51"/>
  <c r="P142" i="51"/>
  <c r="P152" i="51"/>
  <c r="O76" i="52"/>
  <c r="O86" i="52"/>
  <c r="O96" i="52"/>
  <c r="O106" i="52"/>
  <c r="O116" i="52"/>
  <c r="O126" i="52"/>
  <c r="O136" i="52"/>
  <c r="O146" i="52"/>
  <c r="O166" i="52"/>
  <c r="P73" i="52"/>
  <c r="P83" i="52"/>
  <c r="P93" i="52"/>
  <c r="P103" i="52"/>
  <c r="P113" i="52"/>
  <c r="P123" i="52"/>
  <c r="P133" i="52"/>
  <c r="P143" i="52"/>
  <c r="P163" i="52"/>
  <c r="P161" i="52" s="1"/>
  <c r="P72" i="52"/>
  <c r="P82" i="52"/>
  <c r="P92" i="52"/>
  <c r="P102" i="52"/>
  <c r="P101" i="52" s="1"/>
  <c r="P112" i="52"/>
  <c r="P122" i="52"/>
  <c r="P132" i="52"/>
  <c r="P142" i="52"/>
  <c r="P162" i="52"/>
  <c r="P75" i="51"/>
  <c r="P85" i="51"/>
  <c r="P95" i="51"/>
  <c r="P105" i="51"/>
  <c r="P115" i="51"/>
  <c r="P125" i="51"/>
  <c r="P135" i="51"/>
  <c r="P145" i="51"/>
  <c r="P155" i="51"/>
  <c r="P76" i="51"/>
  <c r="P86" i="51"/>
  <c r="P96" i="51"/>
  <c r="P106" i="51"/>
  <c r="P116" i="51"/>
  <c r="P126" i="51"/>
  <c r="P136" i="51"/>
  <c r="P146" i="51"/>
  <c r="P156" i="51"/>
  <c r="P75" i="22"/>
  <c r="Q73" i="51"/>
  <c r="Q83" i="51"/>
  <c r="Q93" i="51"/>
  <c r="Q103" i="51"/>
  <c r="Q113" i="51"/>
  <c r="Q123" i="51"/>
  <c r="Q133" i="51"/>
  <c r="Q143" i="51"/>
  <c r="Q153" i="51"/>
  <c r="Q72" i="51"/>
  <c r="Q82" i="51"/>
  <c r="Q92" i="51"/>
  <c r="Q102" i="51"/>
  <c r="Q112" i="51"/>
  <c r="Q122" i="51"/>
  <c r="Q132" i="51"/>
  <c r="Q142" i="51"/>
  <c r="Q152" i="51"/>
  <c r="P76" i="52"/>
  <c r="P86" i="52"/>
  <c r="P96" i="52"/>
  <c r="P106" i="52"/>
  <c r="P116" i="52"/>
  <c r="P126" i="52"/>
  <c r="P136" i="52"/>
  <c r="P146" i="52"/>
  <c r="P166" i="52"/>
  <c r="Q73" i="52"/>
  <c r="Q83" i="52"/>
  <c r="Q93" i="52"/>
  <c r="Q103" i="52"/>
  <c r="Q113" i="52"/>
  <c r="Q123" i="52"/>
  <c r="Q133" i="52"/>
  <c r="Q143" i="52"/>
  <c r="Q153" i="52"/>
  <c r="Q72" i="52"/>
  <c r="Q82" i="52"/>
  <c r="Q92" i="52"/>
  <c r="Q102" i="52"/>
  <c r="Q112" i="52"/>
  <c r="Q122" i="52"/>
  <c r="Q132" i="52"/>
  <c r="Q142" i="52"/>
  <c r="Q152" i="52"/>
  <c r="Q75" i="51"/>
  <c r="Q85" i="51"/>
  <c r="Q95" i="51"/>
  <c r="Q105" i="51"/>
  <c r="Q115" i="51"/>
  <c r="Q125" i="51"/>
  <c r="Q135" i="51"/>
  <c r="Q145" i="51"/>
  <c r="Q155" i="51"/>
  <c r="Q76" i="51"/>
  <c r="Q86" i="51"/>
  <c r="Q96" i="51"/>
  <c r="Q106" i="51"/>
  <c r="Q116" i="51"/>
  <c r="Q126" i="51"/>
  <c r="Q136" i="51"/>
  <c r="Q146" i="51"/>
  <c r="Q156" i="51"/>
  <c r="Q75" i="22"/>
  <c r="R73" i="51"/>
  <c r="R83" i="51"/>
  <c r="R93" i="51"/>
  <c r="R103" i="51"/>
  <c r="R113" i="51"/>
  <c r="R123" i="51"/>
  <c r="R133" i="51"/>
  <c r="R143" i="51"/>
  <c r="R153" i="51"/>
  <c r="R72" i="51"/>
  <c r="R82" i="51"/>
  <c r="R92" i="51"/>
  <c r="R102" i="51"/>
  <c r="R112" i="51"/>
  <c r="R122" i="51"/>
  <c r="R132" i="51"/>
  <c r="R142" i="51"/>
  <c r="R152" i="51"/>
  <c r="Q76" i="52"/>
  <c r="Q86" i="52"/>
  <c r="Q96" i="52"/>
  <c r="Q106" i="52"/>
  <c r="Q116" i="52"/>
  <c r="Q126" i="52"/>
  <c r="Q136" i="52"/>
  <c r="Q146" i="52"/>
  <c r="Q156" i="52"/>
  <c r="R73" i="52"/>
  <c r="R83" i="52"/>
  <c r="R93" i="52"/>
  <c r="R103" i="52"/>
  <c r="R113" i="52"/>
  <c r="R123" i="52"/>
  <c r="R133" i="52"/>
  <c r="R143" i="52"/>
  <c r="R153" i="52"/>
  <c r="R72" i="52"/>
  <c r="R82" i="52"/>
  <c r="R92" i="52"/>
  <c r="R102" i="52"/>
  <c r="R101" i="52" s="1"/>
  <c r="R112" i="52"/>
  <c r="R122" i="52"/>
  <c r="R132" i="52"/>
  <c r="R142" i="52"/>
  <c r="R75" i="51"/>
  <c r="R85" i="51"/>
  <c r="R95" i="51"/>
  <c r="R105" i="51"/>
  <c r="R115" i="51"/>
  <c r="R125" i="51"/>
  <c r="R135" i="51"/>
  <c r="R145" i="51"/>
  <c r="R155" i="51"/>
  <c r="R76" i="51"/>
  <c r="R86" i="51"/>
  <c r="R96" i="51"/>
  <c r="R106" i="51"/>
  <c r="R116" i="51"/>
  <c r="R126" i="51"/>
  <c r="R136" i="51"/>
  <c r="R146" i="51"/>
  <c r="R156" i="51"/>
  <c r="R75" i="22"/>
  <c r="S73" i="51"/>
  <c r="S83" i="51"/>
  <c r="S93" i="51"/>
  <c r="S103" i="51"/>
  <c r="S113" i="51"/>
  <c r="S123" i="51"/>
  <c r="S133" i="51"/>
  <c r="S143" i="51"/>
  <c r="S153" i="51"/>
  <c r="S72" i="51"/>
  <c r="S82" i="51"/>
  <c r="S92" i="51"/>
  <c r="S102" i="51"/>
  <c r="S112" i="51"/>
  <c r="S122" i="51"/>
  <c r="S132" i="51"/>
  <c r="S142" i="51"/>
  <c r="S152" i="51"/>
  <c r="R76" i="52"/>
  <c r="R86" i="52"/>
  <c r="R96" i="52"/>
  <c r="R106" i="52"/>
  <c r="R116" i="52"/>
  <c r="R126" i="52"/>
  <c r="R136" i="52"/>
  <c r="R146" i="52"/>
  <c r="R156" i="52"/>
  <c r="S73" i="52"/>
  <c r="S83" i="52"/>
  <c r="S93" i="52"/>
  <c r="S103" i="52"/>
  <c r="S113" i="52"/>
  <c r="S123" i="52"/>
  <c r="S133" i="52"/>
  <c r="S143" i="52"/>
  <c r="S163" i="52"/>
  <c r="S72" i="52"/>
  <c r="S82" i="52"/>
  <c r="S92" i="52"/>
  <c r="S102" i="52"/>
  <c r="S112" i="52"/>
  <c r="S122" i="52"/>
  <c r="S132" i="52"/>
  <c r="S142" i="52"/>
  <c r="S152" i="52"/>
  <c r="S75" i="51"/>
  <c r="S85" i="51"/>
  <c r="S95" i="51"/>
  <c r="S105" i="51"/>
  <c r="S115" i="51"/>
  <c r="S125" i="51"/>
  <c r="S135" i="51"/>
  <c r="S145" i="51"/>
  <c r="S155" i="51"/>
  <c r="S76" i="51"/>
  <c r="S86" i="51"/>
  <c r="S96" i="51"/>
  <c r="S106" i="51"/>
  <c r="S116" i="51"/>
  <c r="S126" i="51"/>
  <c r="S136" i="51"/>
  <c r="S146" i="51"/>
  <c r="S156" i="51"/>
  <c r="S75" i="22"/>
  <c r="H375" i="60"/>
  <c r="I375" i="60" s="1"/>
  <c r="H327" i="60"/>
  <c r="I327" i="60" s="1"/>
  <c r="H279" i="60"/>
  <c r="I279" i="60" s="1"/>
  <c r="H231" i="60"/>
  <c r="H183" i="60"/>
  <c r="I183" i="60" s="1"/>
  <c r="H135" i="60"/>
  <c r="I135" i="60" s="1"/>
  <c r="H87" i="60"/>
  <c r="I87" i="60" s="1"/>
  <c r="H39" i="60"/>
  <c r="I39" i="60" s="1"/>
  <c r="I28" i="59"/>
  <c r="K28" i="59" s="1"/>
  <c r="J28" i="59" s="1"/>
  <c r="I23" i="59"/>
  <c r="I25" i="59" s="1"/>
  <c r="I19" i="59"/>
  <c r="I21" i="59" s="1"/>
  <c r="I15" i="59"/>
  <c r="I11" i="59"/>
  <c r="I13" i="59" s="1"/>
  <c r="I7" i="59"/>
  <c r="B580" i="50"/>
  <c r="B612" i="50" s="1"/>
  <c r="D612" i="50" s="1"/>
  <c r="D19" i="55" s="1"/>
  <c r="B579" i="50"/>
  <c r="B611" i="50" s="1"/>
  <c r="D611" i="50" s="1"/>
  <c r="D670" i="55" s="1"/>
  <c r="B578" i="50"/>
  <c r="B17" i="55" s="1"/>
  <c r="B577" i="50"/>
  <c r="B659" i="55" s="1"/>
  <c r="B668" i="55" s="1"/>
  <c r="B677" i="55" s="1"/>
  <c r="B686" i="55" s="1"/>
  <c r="B576" i="50"/>
  <c r="B658" i="55" s="1"/>
  <c r="B667" i="55" s="1"/>
  <c r="B676" i="55" s="1"/>
  <c r="B685" i="55" s="1"/>
  <c r="B575" i="50"/>
  <c r="B574" i="50"/>
  <c r="B606" i="50" s="1"/>
  <c r="D606" i="50" s="1"/>
  <c r="D13" i="55" s="1"/>
  <c r="B475" i="50"/>
  <c r="B552" i="50" s="1"/>
  <c r="D427" i="55" s="1"/>
  <c r="M427" i="55" s="1"/>
  <c r="B120" i="55"/>
  <c r="B191" i="55" s="1"/>
  <c r="B262" i="55" s="1"/>
  <c r="B333" i="55" s="1"/>
  <c r="B426" i="55" s="1"/>
  <c r="B497" i="55" s="1"/>
  <c r="B568" i="55" s="1"/>
  <c r="B639" i="55" s="1"/>
  <c r="B119" i="55"/>
  <c r="B190" i="55" s="1"/>
  <c r="B261" i="55" s="1"/>
  <c r="B332" i="55" s="1"/>
  <c r="B425" i="55" s="1"/>
  <c r="B496" i="55" s="1"/>
  <c r="B567" i="55" s="1"/>
  <c r="B638" i="55" s="1"/>
  <c r="B472" i="50"/>
  <c r="B549" i="50" s="1"/>
  <c r="D424" i="55" s="1"/>
  <c r="M424" i="55" s="1"/>
  <c r="B471" i="50"/>
  <c r="B548" i="50" s="1"/>
  <c r="D423" i="55" s="1"/>
  <c r="M423" i="55" s="1"/>
  <c r="B116" i="55"/>
  <c r="B114" i="55"/>
  <c r="B467" i="50"/>
  <c r="B544" i="50" s="1"/>
  <c r="B112" i="55"/>
  <c r="B183" i="55" s="1"/>
  <c r="B254" i="55" s="1"/>
  <c r="B325" i="55" s="1"/>
  <c r="B418" i="55" s="1"/>
  <c r="B489" i="55" s="1"/>
  <c r="B560" i="55" s="1"/>
  <c r="B631" i="55" s="1"/>
  <c r="B111" i="55"/>
  <c r="B182" i="55" s="1"/>
  <c r="B253" i="55" s="1"/>
  <c r="B324" i="55" s="1"/>
  <c r="B417" i="55" s="1"/>
  <c r="B488" i="55" s="1"/>
  <c r="B559" i="55" s="1"/>
  <c r="B630" i="55" s="1"/>
  <c r="B464" i="50"/>
  <c r="B541" i="50" s="1"/>
  <c r="D416" i="55" s="1"/>
  <c r="M416" i="55" s="1"/>
  <c r="B391" i="50"/>
  <c r="B108" i="55"/>
  <c r="B179" i="55" s="1"/>
  <c r="B250" i="55" s="1"/>
  <c r="B321" i="55" s="1"/>
  <c r="B414" i="55" s="1"/>
  <c r="B485" i="55" s="1"/>
  <c r="B556" i="55" s="1"/>
  <c r="B627" i="55" s="1"/>
  <c r="B106" i="55"/>
  <c r="B105" i="55"/>
  <c r="B176" i="55" s="1"/>
  <c r="B247" i="55" s="1"/>
  <c r="B318" i="55" s="1"/>
  <c r="B411" i="55" s="1"/>
  <c r="B482" i="55" s="1"/>
  <c r="B553" i="55" s="1"/>
  <c r="B624" i="55" s="1"/>
  <c r="B104" i="55"/>
  <c r="B103" i="55"/>
  <c r="B174" i="55" s="1"/>
  <c r="B245" i="55" s="1"/>
  <c r="B316" i="55" s="1"/>
  <c r="B409" i="55" s="1"/>
  <c r="B480" i="55" s="1"/>
  <c r="B551" i="55" s="1"/>
  <c r="B622" i="55" s="1"/>
  <c r="B456" i="50"/>
  <c r="B533" i="50" s="1"/>
  <c r="D408" i="55" s="1"/>
  <c r="M408" i="55" s="1"/>
  <c r="B101" i="55"/>
  <c r="B172" i="55" s="1"/>
  <c r="B243" i="55" s="1"/>
  <c r="B314" i="55" s="1"/>
  <c r="B407" i="55" s="1"/>
  <c r="B478" i="55" s="1"/>
  <c r="B549" i="55" s="1"/>
  <c r="B620" i="55" s="1"/>
  <c r="B380" i="50"/>
  <c r="B451" i="50"/>
  <c r="B528" i="50" s="1"/>
  <c r="D403" i="55" s="1"/>
  <c r="M403" i="55" s="1"/>
  <c r="B96" i="55"/>
  <c r="B167" i="55" s="1"/>
  <c r="B238" i="55" s="1"/>
  <c r="B309" i="55" s="1"/>
  <c r="B402" i="55" s="1"/>
  <c r="B473" i="55" s="1"/>
  <c r="B544" i="55" s="1"/>
  <c r="B615" i="55" s="1"/>
  <c r="B95" i="55"/>
  <c r="B166" i="55" s="1"/>
  <c r="B237" i="55" s="1"/>
  <c r="B308" i="55" s="1"/>
  <c r="B401" i="55" s="1"/>
  <c r="B472" i="55" s="1"/>
  <c r="B543" i="55" s="1"/>
  <c r="B614" i="55" s="1"/>
  <c r="B94" i="55"/>
  <c r="B165" i="55" s="1"/>
  <c r="B236" i="55" s="1"/>
  <c r="B307" i="55" s="1"/>
  <c r="B400" i="55" s="1"/>
  <c r="B471" i="55" s="1"/>
  <c r="B542" i="55" s="1"/>
  <c r="B613" i="55" s="1"/>
  <c r="B371" i="50"/>
  <c r="B88" i="55"/>
  <c r="B159" i="55" s="1"/>
  <c r="B230" i="55" s="1"/>
  <c r="B301" i="55" s="1"/>
  <c r="B394" i="55" s="1"/>
  <c r="B465" i="55" s="1"/>
  <c r="B536" i="55" s="1"/>
  <c r="B607" i="55" s="1"/>
  <c r="B87" i="55"/>
  <c r="B158" i="55" s="1"/>
  <c r="B229" i="55" s="1"/>
  <c r="B300" i="55" s="1"/>
  <c r="B393" i="55" s="1"/>
  <c r="B464" i="55" s="1"/>
  <c r="B535" i="55" s="1"/>
  <c r="B606" i="55" s="1"/>
  <c r="B86" i="55"/>
  <c r="B157" i="55" s="1"/>
  <c r="B228" i="55" s="1"/>
  <c r="B299" i="55" s="1"/>
  <c r="B392" i="55" s="1"/>
  <c r="B463" i="55" s="1"/>
  <c r="B534" i="55" s="1"/>
  <c r="B605" i="55" s="1"/>
  <c r="B439" i="50"/>
  <c r="B516" i="50" s="1"/>
  <c r="D391" i="55" s="1"/>
  <c r="M391" i="55" s="1"/>
  <c r="B84" i="55"/>
  <c r="B82" i="55"/>
  <c r="B363" i="50"/>
  <c r="B80" i="55"/>
  <c r="B151" i="55" s="1"/>
  <c r="B222" i="55" s="1"/>
  <c r="B293" i="55" s="1"/>
  <c r="B386" i="55" s="1"/>
  <c r="B457" i="55" s="1"/>
  <c r="B528" i="55" s="1"/>
  <c r="B599" i="55" s="1"/>
  <c r="B79" i="55"/>
  <c r="B150" i="55" s="1"/>
  <c r="B221" i="55" s="1"/>
  <c r="B292" i="55" s="1"/>
  <c r="B385" i="55" s="1"/>
  <c r="B456" i="55" s="1"/>
  <c r="B527" i="55" s="1"/>
  <c r="B598" i="55" s="1"/>
  <c r="B432" i="50"/>
  <c r="B509" i="50" s="1"/>
  <c r="D384" i="55" s="1"/>
  <c r="M384" i="55" s="1"/>
  <c r="B359" i="50"/>
  <c r="B427" i="50"/>
  <c r="B504" i="50" s="1"/>
  <c r="D379" i="55" s="1"/>
  <c r="M379" i="55" s="1"/>
  <c r="B72" i="55"/>
  <c r="B143" i="55" s="1"/>
  <c r="B214" i="55" s="1"/>
  <c r="B285" i="55" s="1"/>
  <c r="B378" i="55" s="1"/>
  <c r="B449" i="55" s="1"/>
  <c r="B520" i="55" s="1"/>
  <c r="B591" i="55" s="1"/>
  <c r="B71" i="55"/>
  <c r="B142" i="55" s="1"/>
  <c r="B213" i="55" s="1"/>
  <c r="B284" i="55" s="1"/>
  <c r="B377" i="55" s="1"/>
  <c r="B448" i="55" s="1"/>
  <c r="B519" i="55" s="1"/>
  <c r="B590" i="55" s="1"/>
  <c r="B352" i="50"/>
  <c r="B69" i="55"/>
  <c r="B140" i="55" s="1"/>
  <c r="B211" i="55" s="1"/>
  <c r="B282" i="55" s="1"/>
  <c r="B375" i="55" s="1"/>
  <c r="B446" i="55" s="1"/>
  <c r="B517" i="55" s="1"/>
  <c r="B588" i="55" s="1"/>
  <c r="B348" i="50"/>
  <c r="B419" i="50"/>
  <c r="B496" i="50" s="1"/>
  <c r="D371" i="55" s="1"/>
  <c r="M371" i="55" s="1"/>
  <c r="B64" i="55"/>
  <c r="B135" i="55" s="1"/>
  <c r="B206" i="55" s="1"/>
  <c r="B277" i="55" s="1"/>
  <c r="B370" i="55" s="1"/>
  <c r="B441" i="55" s="1"/>
  <c r="B512" i="55" s="1"/>
  <c r="B583" i="55" s="1"/>
  <c r="B417" i="50"/>
  <c r="B494" i="50" s="1"/>
  <c r="D369" i="55" s="1"/>
  <c r="M369" i="55" s="1"/>
  <c r="B416" i="50"/>
  <c r="B493" i="50" s="1"/>
  <c r="D368" i="55" s="1"/>
  <c r="M368" i="55" s="1"/>
  <c r="B58" i="55"/>
  <c r="B57" i="55"/>
  <c r="B128" i="55" s="1"/>
  <c r="B199" i="55" s="1"/>
  <c r="B270" i="55" s="1"/>
  <c r="B363" i="55" s="1"/>
  <c r="B434" i="55" s="1"/>
  <c r="B505" i="55" s="1"/>
  <c r="B576" i="55" s="1"/>
  <c r="B338" i="50"/>
  <c r="B337" i="50"/>
  <c r="B336" i="50"/>
  <c r="M37" i="22"/>
  <c r="M41" i="22"/>
  <c r="M43" i="22"/>
  <c r="H52" i="39"/>
  <c r="I57" i="26"/>
  <c r="H57" i="26"/>
  <c r="S157" i="52"/>
  <c r="R157" i="52"/>
  <c r="O157" i="52"/>
  <c r="K157" i="52"/>
  <c r="J157" i="52"/>
  <c r="H157" i="52"/>
  <c r="S156" i="52"/>
  <c r="I156" i="52"/>
  <c r="H156" i="52"/>
  <c r="R155" i="52"/>
  <c r="Q155" i="52"/>
  <c r="M155" i="52"/>
  <c r="L155" i="52"/>
  <c r="J155" i="52"/>
  <c r="I155" i="52"/>
  <c r="P154" i="52"/>
  <c r="N154" i="52"/>
  <c r="M154" i="52"/>
  <c r="I154" i="52"/>
  <c r="H154" i="52"/>
  <c r="K153" i="52"/>
  <c r="K151" i="52" s="1"/>
  <c r="J153" i="52"/>
  <c r="J151" i="52" s="1"/>
  <c r="K152" i="52"/>
  <c r="J152" i="52"/>
  <c r="H152" i="52"/>
  <c r="S147" i="52"/>
  <c r="O147" i="52"/>
  <c r="N147" i="52"/>
  <c r="L147" i="52"/>
  <c r="K147" i="52"/>
  <c r="S146" i="52"/>
  <c r="L146" i="52"/>
  <c r="J146" i="52"/>
  <c r="I146" i="52"/>
  <c r="P145" i="52"/>
  <c r="N145" i="52"/>
  <c r="M145" i="52"/>
  <c r="I145" i="52"/>
  <c r="H145" i="52"/>
  <c r="R144" i="52"/>
  <c r="Q144" i="52"/>
  <c r="M144" i="52"/>
  <c r="L144" i="52"/>
  <c r="J144" i="52"/>
  <c r="I144" i="52"/>
  <c r="J143" i="52"/>
  <c r="I143" i="52"/>
  <c r="L142" i="52"/>
  <c r="S137" i="52"/>
  <c r="R137" i="52"/>
  <c r="P137" i="52"/>
  <c r="O137" i="52"/>
  <c r="K137" i="52"/>
  <c r="J137" i="52"/>
  <c r="H137" i="52"/>
  <c r="S136" i="52"/>
  <c r="I136" i="52"/>
  <c r="H136" i="52"/>
  <c r="R135" i="52"/>
  <c r="Q135" i="52"/>
  <c r="M135" i="52"/>
  <c r="L135" i="52"/>
  <c r="I135" i="52"/>
  <c r="P134" i="52"/>
  <c r="N134" i="52"/>
  <c r="M134" i="52"/>
  <c r="I134" i="52"/>
  <c r="H134" i="52"/>
  <c r="K133" i="52"/>
  <c r="J133" i="52"/>
  <c r="K132" i="52"/>
  <c r="J132" i="52"/>
  <c r="S127" i="52"/>
  <c r="N127" i="52"/>
  <c r="L127" i="52"/>
  <c r="K127" i="52"/>
  <c r="S126" i="52"/>
  <c r="L126" i="52"/>
  <c r="J126" i="52"/>
  <c r="Q125" i="52"/>
  <c r="P125" i="52"/>
  <c r="N125" i="52"/>
  <c r="M125" i="52"/>
  <c r="I125" i="52"/>
  <c r="Q124" i="52"/>
  <c r="L124" i="52"/>
  <c r="J124" i="52"/>
  <c r="J123" i="52"/>
  <c r="I123" i="52"/>
  <c r="L122" i="52"/>
  <c r="K122" i="52"/>
  <c r="S117" i="52"/>
  <c r="R117" i="52"/>
  <c r="O117" i="52"/>
  <c r="K117" i="52"/>
  <c r="J117" i="52"/>
  <c r="H117" i="52"/>
  <c r="S116" i="52"/>
  <c r="I116" i="52"/>
  <c r="H116" i="52"/>
  <c r="Q115" i="52"/>
  <c r="M115" i="52"/>
  <c r="L115" i="52"/>
  <c r="Q114" i="52"/>
  <c r="P114" i="52"/>
  <c r="N191" i="50"/>
  <c r="M114" i="52"/>
  <c r="I114" i="52"/>
  <c r="H114" i="52"/>
  <c r="K113" i="52"/>
  <c r="K112" i="52"/>
  <c r="J112" i="52"/>
  <c r="H112" i="52"/>
  <c r="S107" i="52"/>
  <c r="N107" i="52"/>
  <c r="L107" i="52"/>
  <c r="L106" i="52"/>
  <c r="J106" i="52"/>
  <c r="I106" i="52"/>
  <c r="Q105" i="52"/>
  <c r="P105" i="52"/>
  <c r="N105" i="52"/>
  <c r="M105" i="52"/>
  <c r="I105" i="52"/>
  <c r="M104" i="52"/>
  <c r="J104" i="52"/>
  <c r="J103" i="52"/>
  <c r="I103" i="52"/>
  <c r="L102" i="52"/>
  <c r="K102" i="52"/>
  <c r="R97" i="52"/>
  <c r="P97" i="52"/>
  <c r="K97" i="52"/>
  <c r="J97" i="52"/>
  <c r="H97" i="52"/>
  <c r="S96" i="52"/>
  <c r="I96" i="52"/>
  <c r="H96" i="52"/>
  <c r="R95" i="52"/>
  <c r="Q95" i="52"/>
  <c r="M95" i="52"/>
  <c r="L95" i="52"/>
  <c r="J95" i="52"/>
  <c r="I95" i="52"/>
  <c r="Q94" i="52"/>
  <c r="P94" i="52"/>
  <c r="N94" i="52"/>
  <c r="M94" i="52"/>
  <c r="H94" i="52"/>
  <c r="K93" i="52"/>
  <c r="J93" i="52"/>
  <c r="J92" i="52"/>
  <c r="H92" i="52"/>
  <c r="S87" i="52"/>
  <c r="O87" i="52"/>
  <c r="N87" i="52"/>
  <c r="L87" i="52"/>
  <c r="K87" i="52"/>
  <c r="S86" i="52"/>
  <c r="L86" i="52"/>
  <c r="J86" i="52"/>
  <c r="I86" i="52"/>
  <c r="Q85" i="52"/>
  <c r="P85" i="52"/>
  <c r="N85" i="52"/>
  <c r="M85" i="52"/>
  <c r="I85" i="52"/>
  <c r="R84" i="52"/>
  <c r="Q84" i="52"/>
  <c r="M84" i="52"/>
  <c r="L84" i="52"/>
  <c r="J84" i="52"/>
  <c r="I83" i="52"/>
  <c r="L82" i="52"/>
  <c r="S77" i="52"/>
  <c r="R77" i="52"/>
  <c r="P77" i="52"/>
  <c r="K77" i="52"/>
  <c r="J77" i="52"/>
  <c r="H77" i="52"/>
  <c r="I76" i="52"/>
  <c r="H76" i="52"/>
  <c r="R75" i="52"/>
  <c r="Q75" i="52"/>
  <c r="M75" i="52"/>
  <c r="L75" i="52"/>
  <c r="I75" i="52"/>
  <c r="Q74" i="52"/>
  <c r="P74" i="52"/>
  <c r="N74" i="52"/>
  <c r="M74" i="52"/>
  <c r="I74" i="52"/>
  <c r="H74" i="52"/>
  <c r="K73" i="52"/>
  <c r="J73" i="52"/>
  <c r="K72" i="52"/>
  <c r="J72" i="52"/>
  <c r="H72" i="52"/>
  <c r="S157" i="51"/>
  <c r="Q157" i="51"/>
  <c r="L157" i="51"/>
  <c r="K157" i="51"/>
  <c r="I157" i="51"/>
  <c r="H157" i="51"/>
  <c r="I156" i="51"/>
  <c r="J155" i="51"/>
  <c r="R154" i="51"/>
  <c r="Q154" i="51"/>
  <c r="O154" i="51"/>
  <c r="N154" i="51"/>
  <c r="I154" i="51"/>
  <c r="L153" i="51"/>
  <c r="K153" i="51"/>
  <c r="K151" i="51" s="1"/>
  <c r="L152" i="51"/>
  <c r="K152" i="51"/>
  <c r="I152" i="51"/>
  <c r="H152" i="51"/>
  <c r="P147" i="51"/>
  <c r="O147" i="51"/>
  <c r="M147" i="51"/>
  <c r="G34" i="57"/>
  <c r="H147" i="51"/>
  <c r="L146" i="51"/>
  <c r="J146" i="51"/>
  <c r="I146" i="51"/>
  <c r="I145" i="51"/>
  <c r="S144" i="51"/>
  <c r="R144" i="51"/>
  <c r="M144" i="51"/>
  <c r="K144" i="51"/>
  <c r="J144" i="51"/>
  <c r="K143" i="51"/>
  <c r="J143" i="51"/>
  <c r="H143" i="51"/>
  <c r="L142" i="51"/>
  <c r="S137" i="51"/>
  <c r="Q137" i="51"/>
  <c r="P137" i="51"/>
  <c r="L137" i="51"/>
  <c r="K137" i="51"/>
  <c r="I137" i="51"/>
  <c r="H137" i="51"/>
  <c r="I136" i="51"/>
  <c r="H136" i="51"/>
  <c r="K135" i="51"/>
  <c r="J135" i="51"/>
  <c r="Q134" i="51"/>
  <c r="O134" i="51"/>
  <c r="J134" i="51"/>
  <c r="I134" i="51"/>
  <c r="L133" i="51"/>
  <c r="K133" i="51"/>
  <c r="L132" i="51"/>
  <c r="K132" i="51"/>
  <c r="I132" i="51"/>
  <c r="P127" i="51"/>
  <c r="O127" i="51"/>
  <c r="G26" i="57"/>
  <c r="G28" i="57" s="1"/>
  <c r="H127" i="51"/>
  <c r="L126" i="51"/>
  <c r="J126" i="51"/>
  <c r="I126" i="51"/>
  <c r="I125" i="51"/>
  <c r="S124" i="51"/>
  <c r="R124" i="51"/>
  <c r="N124" i="51"/>
  <c r="M124" i="51"/>
  <c r="K124" i="51"/>
  <c r="J124" i="51"/>
  <c r="K123" i="51"/>
  <c r="J123" i="51"/>
  <c r="H123" i="51"/>
  <c r="L122" i="51"/>
  <c r="S117" i="51"/>
  <c r="Q117" i="51"/>
  <c r="P117" i="51"/>
  <c r="G22" i="57"/>
  <c r="G24" i="57" s="1"/>
  <c r="K117" i="51"/>
  <c r="I117" i="51"/>
  <c r="H117" i="51"/>
  <c r="I116" i="51"/>
  <c r="H116" i="51"/>
  <c r="K115" i="51"/>
  <c r="R114" i="51"/>
  <c r="Q114" i="51"/>
  <c r="O114" i="51"/>
  <c r="N114" i="51"/>
  <c r="I114" i="51"/>
  <c r="L113" i="51"/>
  <c r="K113" i="51"/>
  <c r="K112" i="51"/>
  <c r="I112" i="51"/>
  <c r="H112" i="51"/>
  <c r="P107" i="51"/>
  <c r="O107" i="51"/>
  <c r="M107" i="51"/>
  <c r="G18" i="57"/>
  <c r="G20" i="57" s="1"/>
  <c r="H107" i="51"/>
  <c r="L106" i="51"/>
  <c r="J106" i="51"/>
  <c r="I106" i="51"/>
  <c r="J105" i="51"/>
  <c r="S104" i="51"/>
  <c r="R104" i="51"/>
  <c r="N104" i="51"/>
  <c r="K104" i="51"/>
  <c r="J104" i="51"/>
  <c r="K103" i="51"/>
  <c r="J103" i="51"/>
  <c r="H103" i="51"/>
  <c r="L102" i="51"/>
  <c r="H102" i="51"/>
  <c r="S97" i="51"/>
  <c r="Q97" i="51"/>
  <c r="G14" i="57"/>
  <c r="G16" i="57" s="1"/>
  <c r="K97" i="51"/>
  <c r="I97" i="51"/>
  <c r="H97" i="51"/>
  <c r="H96" i="51"/>
  <c r="J95" i="51"/>
  <c r="R94" i="51"/>
  <c r="Q94" i="51"/>
  <c r="O94" i="51"/>
  <c r="N94" i="51"/>
  <c r="I94" i="51"/>
  <c r="L93" i="51"/>
  <c r="K93" i="51"/>
  <c r="L92" i="51"/>
  <c r="K92" i="51"/>
  <c r="I92" i="51"/>
  <c r="H92" i="51"/>
  <c r="O87" i="51"/>
  <c r="M87" i="51"/>
  <c r="G10" i="57"/>
  <c r="G12" i="57" s="1"/>
  <c r="H87" i="51"/>
  <c r="L86" i="51"/>
  <c r="J86" i="51"/>
  <c r="I86" i="51"/>
  <c r="J85" i="51"/>
  <c r="S84" i="51"/>
  <c r="R84" i="51"/>
  <c r="N84" i="51"/>
  <c r="M84" i="51"/>
  <c r="K84" i="51"/>
  <c r="J84" i="51"/>
  <c r="K83" i="51"/>
  <c r="J83" i="51"/>
  <c r="H83" i="51"/>
  <c r="L82" i="51"/>
  <c r="H82" i="51"/>
  <c r="S77" i="51"/>
  <c r="Q77" i="51"/>
  <c r="P77" i="51"/>
  <c r="G6" i="57"/>
  <c r="G8" i="57" s="1"/>
  <c r="K77" i="51"/>
  <c r="I77" i="51"/>
  <c r="H77" i="51"/>
  <c r="I76" i="51"/>
  <c r="H76" i="51"/>
  <c r="J75" i="51"/>
  <c r="R74" i="51"/>
  <c r="Q74" i="51"/>
  <c r="O74" i="51"/>
  <c r="N74" i="51"/>
  <c r="J74" i="51"/>
  <c r="I74" i="51"/>
  <c r="L73" i="51"/>
  <c r="K73" i="51"/>
  <c r="L72" i="51"/>
  <c r="K72" i="51"/>
  <c r="I72" i="51"/>
  <c r="H72" i="51"/>
  <c r="K903" i="52"/>
  <c r="K892" i="52" s="1"/>
  <c r="K880" i="52" s="1"/>
  <c r="K902" i="52"/>
  <c r="K891" i="52" s="1"/>
  <c r="K879" i="52" s="1"/>
  <c r="L901" i="52"/>
  <c r="K901" i="52"/>
  <c r="K890" i="52" s="1"/>
  <c r="K878" i="52" s="1"/>
  <c r="K899" i="52"/>
  <c r="L898" i="52"/>
  <c r="K898" i="52"/>
  <c r="K887" i="52" s="1"/>
  <c r="K875" i="52" s="1"/>
  <c r="L893" i="51"/>
  <c r="K893" i="51"/>
  <c r="K882" i="51" s="1"/>
  <c r="K870" i="51" s="1"/>
  <c r="L892" i="51"/>
  <c r="L881" i="51" s="1"/>
  <c r="L869" i="51" s="1"/>
  <c r="L52" i="51" s="1"/>
  <c r="K892" i="51"/>
  <c r="K881" i="51" s="1"/>
  <c r="K869" i="51" s="1"/>
  <c r="K891" i="51"/>
  <c r="K880" i="51" s="1"/>
  <c r="K868" i="51" s="1"/>
  <c r="L890" i="51"/>
  <c r="L879" i="51" s="1"/>
  <c r="L867" i="51" s="1"/>
  <c r="L50" i="51" s="1"/>
  <c r="K890" i="51"/>
  <c r="K879" i="51" s="1"/>
  <c r="K867" i="51" s="1"/>
  <c r="L889" i="51"/>
  <c r="K889" i="51"/>
  <c r="B981" i="51"/>
  <c r="K269" i="59"/>
  <c r="K265" i="59"/>
  <c r="K261" i="59"/>
  <c r="K257" i="59"/>
  <c r="K253" i="59"/>
  <c r="K234" i="59"/>
  <c r="K230" i="59"/>
  <c r="K226" i="59"/>
  <c r="K222" i="59"/>
  <c r="K218" i="59"/>
  <c r="K199" i="59"/>
  <c r="K195" i="59"/>
  <c r="K191" i="59"/>
  <c r="K187" i="59"/>
  <c r="K183" i="59"/>
  <c r="K164" i="59"/>
  <c r="K160" i="59"/>
  <c r="K156" i="59"/>
  <c r="K152" i="59"/>
  <c r="K148" i="59"/>
  <c r="K129" i="59"/>
  <c r="K125" i="59"/>
  <c r="K121" i="59"/>
  <c r="K117" i="59"/>
  <c r="K113" i="59"/>
  <c r="K94" i="59"/>
  <c r="K90" i="59"/>
  <c r="K86" i="59"/>
  <c r="K82" i="59"/>
  <c r="K78" i="59"/>
  <c r="K43" i="59"/>
  <c r="K47" i="59"/>
  <c r="K51" i="59"/>
  <c r="K55" i="59"/>
  <c r="K59" i="59"/>
  <c r="K20" i="59"/>
  <c r="K16" i="59"/>
  <c r="K12" i="59"/>
  <c r="M40" i="60"/>
  <c r="M41" i="60"/>
  <c r="M42" i="60"/>
  <c r="J43" i="60"/>
  <c r="J45" i="60"/>
  <c r="M88" i="60"/>
  <c r="M89" i="60"/>
  <c r="M90" i="60"/>
  <c r="J91" i="60"/>
  <c r="J93" i="60"/>
  <c r="M136" i="60"/>
  <c r="M137" i="60"/>
  <c r="M138" i="60"/>
  <c r="J139" i="60"/>
  <c r="J141" i="60"/>
  <c r="M184" i="60"/>
  <c r="M185" i="60"/>
  <c r="M186" i="60"/>
  <c r="J187" i="60"/>
  <c r="J189" i="60"/>
  <c r="M232" i="60"/>
  <c r="M233" i="60"/>
  <c r="M234" i="60"/>
  <c r="J235" i="60"/>
  <c r="J237" i="60"/>
  <c r="M280" i="60"/>
  <c r="M281" i="60"/>
  <c r="M282" i="60"/>
  <c r="J283" i="60"/>
  <c r="J285" i="60"/>
  <c r="M328" i="60"/>
  <c r="M329" i="60"/>
  <c r="M330" i="60"/>
  <c r="J331" i="60"/>
  <c r="J333" i="60"/>
  <c r="M376" i="60"/>
  <c r="M377" i="60"/>
  <c r="M378" i="60"/>
  <c r="J379" i="60"/>
  <c r="J381" i="60"/>
  <c r="K8" i="59"/>
  <c r="K24" i="59"/>
  <c r="H32" i="59"/>
  <c r="L32" i="59"/>
  <c r="H67" i="59"/>
  <c r="L67" i="59"/>
  <c r="H102" i="59"/>
  <c r="L102" i="59"/>
  <c r="H137" i="59"/>
  <c r="L137" i="59"/>
  <c r="H172" i="59"/>
  <c r="L172" i="59"/>
  <c r="H207" i="59"/>
  <c r="L207" i="59"/>
  <c r="H242" i="59"/>
  <c r="L242" i="59"/>
  <c r="H277" i="59"/>
  <c r="L277" i="59"/>
  <c r="L8" i="58"/>
  <c r="L12" i="58"/>
  <c r="L9" i="58"/>
  <c r="L10" i="58"/>
  <c r="L11" i="58"/>
  <c r="I12" i="58"/>
  <c r="J12" i="58"/>
  <c r="K12" i="58"/>
  <c r="M12" i="58"/>
  <c r="L14" i="58"/>
  <c r="L15" i="58"/>
  <c r="L16" i="58"/>
  <c r="L18" i="58"/>
  <c r="L17" i="58"/>
  <c r="I18" i="58"/>
  <c r="J18" i="58"/>
  <c r="K18" i="58"/>
  <c r="M18" i="58"/>
  <c r="L20" i="58"/>
  <c r="L21" i="58"/>
  <c r="L22" i="58"/>
  <c r="L23" i="58"/>
  <c r="I24" i="58"/>
  <c r="J24" i="58"/>
  <c r="K24" i="58"/>
  <c r="M24" i="58"/>
  <c r="L26" i="58"/>
  <c r="L27" i="58"/>
  <c r="L28" i="58"/>
  <c r="L29" i="58"/>
  <c r="I30" i="58"/>
  <c r="J30" i="58"/>
  <c r="K30" i="58"/>
  <c r="M30" i="58"/>
  <c r="L32" i="58"/>
  <c r="L33" i="58"/>
  <c r="L34" i="58"/>
  <c r="L35" i="58"/>
  <c r="I36" i="58"/>
  <c r="J36" i="58"/>
  <c r="K36" i="58"/>
  <c r="M36" i="58"/>
  <c r="L39" i="58"/>
  <c r="L40" i="58"/>
  <c r="L41" i="58"/>
  <c r="L42" i="58"/>
  <c r="I43" i="58"/>
  <c r="J43" i="58"/>
  <c r="K43" i="58"/>
  <c r="M43" i="58"/>
  <c r="L46" i="58"/>
  <c r="L47" i="58"/>
  <c r="L48" i="58"/>
  <c r="L49" i="58"/>
  <c r="I50" i="58"/>
  <c r="J50" i="58"/>
  <c r="K50" i="58"/>
  <c r="M50" i="58"/>
  <c r="L52" i="58"/>
  <c r="L53" i="58"/>
  <c r="L54" i="58"/>
  <c r="L55" i="58"/>
  <c r="I56" i="58"/>
  <c r="J56" i="58"/>
  <c r="K56" i="58"/>
  <c r="M56" i="58"/>
  <c r="G58" i="58"/>
  <c r="H58" i="58"/>
  <c r="L59" i="58"/>
  <c r="L60" i="58"/>
  <c r="L61" i="58"/>
  <c r="I62" i="58"/>
  <c r="I64" i="58"/>
  <c r="M62" i="58"/>
  <c r="M64" i="58"/>
  <c r="B2" i="22"/>
  <c r="M23" i="22"/>
  <c r="N23" i="22"/>
  <c r="O23" i="22"/>
  <c r="P23" i="22"/>
  <c r="Q23" i="22"/>
  <c r="R23" i="22"/>
  <c r="S23" i="22"/>
  <c r="M25" i="22"/>
  <c r="M51" i="22"/>
  <c r="N51" i="22"/>
  <c r="O51" i="22"/>
  <c r="P51" i="22"/>
  <c r="Q51" i="22"/>
  <c r="R51" i="22"/>
  <c r="S51" i="22"/>
  <c r="M53" i="22"/>
  <c r="N53" i="22"/>
  <c r="O53" i="22"/>
  <c r="P53" i="22"/>
  <c r="Q53" i="22"/>
  <c r="R53" i="22"/>
  <c r="S53" i="22"/>
  <c r="B2" i="38"/>
  <c r="D14" i="38"/>
  <c r="D15" i="38"/>
  <c r="D22" i="38"/>
  <c r="D23" i="38"/>
  <c r="D34" i="38"/>
  <c r="D35" i="38"/>
  <c r="D36" i="38"/>
  <c r="D37" i="38"/>
  <c r="B40" i="38"/>
  <c r="B57" i="38"/>
  <c r="B65" i="38"/>
  <c r="M40" i="38"/>
  <c r="N40" i="38"/>
  <c r="N65" i="38"/>
  <c r="O40" i="38"/>
  <c r="P40" i="38"/>
  <c r="Q40" i="38"/>
  <c r="Q65" i="38"/>
  <c r="R40" i="38"/>
  <c r="R65" i="38"/>
  <c r="R70" i="38" s="1"/>
  <c r="S40" i="38"/>
  <c r="B41" i="38"/>
  <c r="B58" i="38"/>
  <c r="B66" i="38"/>
  <c r="M41" i="38"/>
  <c r="N41" i="38"/>
  <c r="N66" i="38"/>
  <c r="O41" i="38"/>
  <c r="O66" i="38"/>
  <c r="P41" i="38"/>
  <c r="P66" i="38"/>
  <c r="Q41" i="38"/>
  <c r="R41" i="38"/>
  <c r="R66" i="38"/>
  <c r="S41" i="38"/>
  <c r="S66" i="38"/>
  <c r="B42" i="38"/>
  <c r="B59" i="38"/>
  <c r="B67" i="38"/>
  <c r="M42" i="38"/>
  <c r="N42" i="38"/>
  <c r="N67" i="38"/>
  <c r="O42" i="38"/>
  <c r="O67" i="38"/>
  <c r="P42" i="38"/>
  <c r="Q42" i="38"/>
  <c r="Q67" i="38"/>
  <c r="R42" i="38"/>
  <c r="R67" i="38"/>
  <c r="S42" i="38"/>
  <c r="S67" i="38"/>
  <c r="B43" i="38"/>
  <c r="B60" i="38"/>
  <c r="B68" i="38"/>
  <c r="M43" i="38"/>
  <c r="N43" i="38"/>
  <c r="N68" i="38"/>
  <c r="N70" i="38" s="1"/>
  <c r="O43" i="38"/>
  <c r="P43" i="38"/>
  <c r="P68" i="38"/>
  <c r="Q43" i="38"/>
  <c r="Q68" i="38"/>
  <c r="R43" i="38"/>
  <c r="R68" i="38"/>
  <c r="S43" i="38"/>
  <c r="B44" i="38"/>
  <c r="M44" i="38"/>
  <c r="N44" i="38"/>
  <c r="N69" i="38"/>
  <c r="O44" i="38"/>
  <c r="O69" i="38"/>
  <c r="P44" i="38"/>
  <c r="Q44" i="38"/>
  <c r="R44" i="38"/>
  <c r="R69" i="38"/>
  <c r="S44" i="38"/>
  <c r="M47" i="38"/>
  <c r="M52" i="38" s="1"/>
  <c r="N47" i="38"/>
  <c r="O47" i="38"/>
  <c r="O57" i="38" s="1"/>
  <c r="P47" i="38"/>
  <c r="P57" i="38" s="1"/>
  <c r="Q47" i="38"/>
  <c r="R47" i="38"/>
  <c r="S47" i="38"/>
  <c r="M48" i="38"/>
  <c r="N48" i="38"/>
  <c r="O48" i="38"/>
  <c r="P48" i="38"/>
  <c r="P58" i="38" s="1"/>
  <c r="P76" i="38" s="1"/>
  <c r="Q48" i="38"/>
  <c r="R48" i="38"/>
  <c r="S48" i="38"/>
  <c r="M49" i="38"/>
  <c r="N49" i="38"/>
  <c r="O49" i="38"/>
  <c r="P49" i="38"/>
  <c r="P59" i="38" s="1"/>
  <c r="P77" i="38" s="1"/>
  <c r="Q49" i="38"/>
  <c r="R49" i="38"/>
  <c r="S49" i="38"/>
  <c r="M50" i="38"/>
  <c r="N50" i="38"/>
  <c r="O50" i="38"/>
  <c r="P50" i="38"/>
  <c r="Q50" i="38"/>
  <c r="Q60" i="38" s="1"/>
  <c r="Q78" i="38" s="1"/>
  <c r="R50" i="38"/>
  <c r="R60" i="38" s="1"/>
  <c r="S50" i="38"/>
  <c r="M51" i="38"/>
  <c r="N51" i="38"/>
  <c r="O51" i="38"/>
  <c r="P51" i="38"/>
  <c r="Q51" i="38"/>
  <c r="R51" i="38"/>
  <c r="R61" i="38" s="1"/>
  <c r="R79" i="38" s="1"/>
  <c r="S51" i="38"/>
  <c r="B52" i="38"/>
  <c r="R58" i="38"/>
  <c r="R76" i="38"/>
  <c r="S58" i="38"/>
  <c r="B61" i="38"/>
  <c r="B69" i="38"/>
  <c r="P61" i="38"/>
  <c r="P79" i="38" s="1"/>
  <c r="M65" i="38"/>
  <c r="P65" i="38"/>
  <c r="P70" i="38" s="1"/>
  <c r="S65" i="38"/>
  <c r="M66" i="38"/>
  <c r="Q66" i="38"/>
  <c r="M67" i="38"/>
  <c r="M77" i="38" s="1"/>
  <c r="P67" i="38"/>
  <c r="M68" i="38"/>
  <c r="O68" i="38"/>
  <c r="S68" i="38"/>
  <c r="S70" i="38" s="1"/>
  <c r="M69" i="38"/>
  <c r="P69" i="38"/>
  <c r="Q69" i="38"/>
  <c r="Q70" i="38" s="1"/>
  <c r="S69" i="38"/>
  <c r="M83" i="38"/>
  <c r="N83" i="38"/>
  <c r="N88" i="38" s="1"/>
  <c r="N94" i="38" s="1"/>
  <c r="N15" i="22" s="1"/>
  <c r="O83" i="38"/>
  <c r="O88" i="38" s="1"/>
  <c r="O94" i="38" s="1"/>
  <c r="O15" i="22" s="1"/>
  <c r="P83" i="38"/>
  <c r="Q83" i="38"/>
  <c r="R83" i="38"/>
  <c r="S83" i="38"/>
  <c r="M84" i="38"/>
  <c r="N84" i="38"/>
  <c r="O84" i="38"/>
  <c r="P84" i="38"/>
  <c r="Q84" i="38"/>
  <c r="Q88" i="38" s="1"/>
  <c r="Q94" i="38" s="1"/>
  <c r="Q15" i="22" s="1"/>
  <c r="R84" i="38"/>
  <c r="R88" i="38"/>
  <c r="R94" i="38" s="1"/>
  <c r="R15" i="22" s="1"/>
  <c r="S84" i="38"/>
  <c r="M85" i="38"/>
  <c r="M88" i="38" s="1"/>
  <c r="M94" i="38" s="1"/>
  <c r="M15" i="22" s="1"/>
  <c r="N85" i="38"/>
  <c r="O85" i="38"/>
  <c r="P85" i="38"/>
  <c r="Q85" i="38"/>
  <c r="R85" i="38"/>
  <c r="S85" i="38"/>
  <c r="M86" i="38"/>
  <c r="N86" i="38"/>
  <c r="O86" i="38"/>
  <c r="P86" i="38"/>
  <c r="Q86" i="38"/>
  <c r="R86" i="38"/>
  <c r="S86" i="38"/>
  <c r="M87" i="38"/>
  <c r="N87" i="38"/>
  <c r="O87" i="38"/>
  <c r="P87" i="38"/>
  <c r="Q87" i="38"/>
  <c r="R87" i="38"/>
  <c r="S87" i="38"/>
  <c r="B2" i="18"/>
  <c r="L72" i="18"/>
  <c r="L73" i="18"/>
  <c r="L76" i="18"/>
  <c r="L77" i="18"/>
  <c r="B26" i="18"/>
  <c r="B30" i="18"/>
  <c r="B38" i="18"/>
  <c r="B42" i="18"/>
  <c r="B55" i="18"/>
  <c r="B59" i="18"/>
  <c r="B65" i="18"/>
  <c r="B60" i="18"/>
  <c r="B66" i="18"/>
  <c r="B64" i="18"/>
  <c r="B72" i="18"/>
  <c r="B76" i="18"/>
  <c r="B80" i="18"/>
  <c r="D87" i="18"/>
  <c r="B89" i="18"/>
  <c r="B90" i="18"/>
  <c r="B91" i="18"/>
  <c r="B92" i="18"/>
  <c r="B93" i="18"/>
  <c r="B94" i="18"/>
  <c r="B95" i="18"/>
  <c r="B96" i="18"/>
  <c r="B97" i="18"/>
  <c r="B98" i="18"/>
  <c r="B99" i="18"/>
  <c r="B100" i="18"/>
  <c r="B101" i="18"/>
  <c r="B102" i="18"/>
  <c r="B103" i="18"/>
  <c r="B104" i="18"/>
  <c r="B2" i="30"/>
  <c r="I13" i="30"/>
  <c r="I21" i="30"/>
  <c r="N13" i="30"/>
  <c r="N21" i="30" s="1"/>
  <c r="N25" i="30" s="1"/>
  <c r="N32" i="30" s="1"/>
  <c r="I14" i="30"/>
  <c r="N14" i="30"/>
  <c r="I15" i="30"/>
  <c r="N15" i="30"/>
  <c r="I16" i="30"/>
  <c r="N16" i="30"/>
  <c r="I17" i="30"/>
  <c r="I39" i="30"/>
  <c r="I22" i="30"/>
  <c r="N22" i="30"/>
  <c r="I23" i="30"/>
  <c r="N23" i="30"/>
  <c r="I24" i="30"/>
  <c r="N24" i="30"/>
  <c r="I29" i="30"/>
  <c r="I38" i="30"/>
  <c r="J38" i="30"/>
  <c r="K38" i="30"/>
  <c r="L38" i="30"/>
  <c r="M38" i="30"/>
  <c r="N29" i="30"/>
  <c r="N38" i="30" s="1"/>
  <c r="J39" i="30"/>
  <c r="K39" i="30"/>
  <c r="L39" i="30"/>
  <c r="M39" i="30"/>
  <c r="M35" i="22"/>
  <c r="B2" i="55"/>
  <c r="M656" i="55"/>
  <c r="M657" i="55"/>
  <c r="M658" i="55"/>
  <c r="M659" i="55"/>
  <c r="M660" i="55"/>
  <c r="M661" i="55"/>
  <c r="M662" i="55"/>
  <c r="M196" i="55"/>
  <c r="M197" i="55"/>
  <c r="M198" i="55"/>
  <c r="M199" i="55"/>
  <c r="M200" i="55"/>
  <c r="M201" i="55"/>
  <c r="M202" i="55"/>
  <c r="M203" i="55"/>
  <c r="M204" i="55"/>
  <c r="M205" i="55"/>
  <c r="M206" i="55"/>
  <c r="M207" i="55"/>
  <c r="M208" i="55"/>
  <c r="M209" i="55"/>
  <c r="M210" i="55"/>
  <c r="M211" i="55"/>
  <c r="M212" i="55"/>
  <c r="M213" i="55"/>
  <c r="M214" i="55"/>
  <c r="M216" i="55"/>
  <c r="M217" i="55"/>
  <c r="M218" i="55"/>
  <c r="M219" i="55"/>
  <c r="M220" i="55"/>
  <c r="M221" i="55"/>
  <c r="M222" i="55"/>
  <c r="M223" i="55"/>
  <c r="M224" i="55"/>
  <c r="M225" i="55"/>
  <c r="M226" i="55"/>
  <c r="M227" i="55"/>
  <c r="M228" i="55"/>
  <c r="M229" i="55"/>
  <c r="M230" i="55"/>
  <c r="M231" i="55"/>
  <c r="M232" i="55"/>
  <c r="M233" i="55"/>
  <c r="M234" i="55"/>
  <c r="M235" i="55"/>
  <c r="M236" i="55"/>
  <c r="M237" i="55"/>
  <c r="M238" i="55"/>
  <c r="M239" i="55"/>
  <c r="M240" i="55"/>
  <c r="M241" i="55"/>
  <c r="M242" i="55"/>
  <c r="M243" i="55"/>
  <c r="M244" i="55"/>
  <c r="M245" i="55"/>
  <c r="M246" i="55"/>
  <c r="M247" i="55"/>
  <c r="M248" i="55"/>
  <c r="M249" i="55"/>
  <c r="M250" i="55"/>
  <c r="M251" i="55"/>
  <c r="M252" i="55"/>
  <c r="M253" i="55"/>
  <c r="M254" i="55"/>
  <c r="M255" i="55"/>
  <c r="M256" i="55"/>
  <c r="M257" i="55"/>
  <c r="M258" i="55"/>
  <c r="M259" i="55"/>
  <c r="M260" i="55"/>
  <c r="M261" i="55"/>
  <c r="D191" i="55"/>
  <c r="M262" i="55"/>
  <c r="M263" i="55"/>
  <c r="M264" i="55"/>
  <c r="D645" i="55"/>
  <c r="N196" i="55"/>
  <c r="N197" i="55"/>
  <c r="N198" i="55"/>
  <c r="N199" i="55"/>
  <c r="N200" i="55"/>
  <c r="N201" i="55"/>
  <c r="N202" i="55"/>
  <c r="N203" i="55"/>
  <c r="N204" i="55"/>
  <c r="N205" i="55"/>
  <c r="N206" i="55"/>
  <c r="N207" i="55"/>
  <c r="N208" i="55"/>
  <c r="N209" i="55"/>
  <c r="N210" i="55"/>
  <c r="N211" i="55"/>
  <c r="N212" i="55"/>
  <c r="N213" i="55"/>
  <c r="N214" i="55"/>
  <c r="N216" i="55"/>
  <c r="N217" i="55"/>
  <c r="N218" i="55"/>
  <c r="N219" i="55"/>
  <c r="N220" i="55"/>
  <c r="N221" i="55"/>
  <c r="N222" i="55"/>
  <c r="N223" i="55"/>
  <c r="N224" i="55"/>
  <c r="N225" i="55"/>
  <c r="N226" i="55"/>
  <c r="N227" i="55"/>
  <c r="N228" i="55"/>
  <c r="N229" i="55"/>
  <c r="N230" i="55"/>
  <c r="N231" i="55"/>
  <c r="N232" i="55"/>
  <c r="N233" i="55"/>
  <c r="N234" i="55"/>
  <c r="N235" i="55"/>
  <c r="N236" i="55"/>
  <c r="N237" i="55"/>
  <c r="N238" i="55"/>
  <c r="N239" i="55"/>
  <c r="N240" i="55"/>
  <c r="N241" i="55"/>
  <c r="N242" i="55"/>
  <c r="N243" i="55"/>
  <c r="N244" i="55"/>
  <c r="N245" i="55"/>
  <c r="N246" i="55"/>
  <c r="N247" i="55"/>
  <c r="N248" i="55"/>
  <c r="N249" i="55"/>
  <c r="N250" i="55"/>
  <c r="N251" i="55"/>
  <c r="N252" i="55"/>
  <c r="N253" i="55"/>
  <c r="N254" i="55"/>
  <c r="N255" i="55"/>
  <c r="N256" i="55"/>
  <c r="N257" i="55"/>
  <c r="N258" i="55"/>
  <c r="N259" i="55"/>
  <c r="N260" i="55"/>
  <c r="N261" i="55"/>
  <c r="N262" i="55"/>
  <c r="N263" i="55"/>
  <c r="N264" i="55"/>
  <c r="O196" i="55"/>
  <c r="O197" i="55"/>
  <c r="O198" i="55"/>
  <c r="O199" i="55"/>
  <c r="O200" i="55"/>
  <c r="O201" i="55"/>
  <c r="O202" i="55"/>
  <c r="O203" i="55"/>
  <c r="O204" i="55"/>
  <c r="O205" i="55"/>
  <c r="O206" i="55"/>
  <c r="O207" i="55"/>
  <c r="O208" i="55"/>
  <c r="O209" i="55"/>
  <c r="O210" i="55"/>
  <c r="O211" i="55"/>
  <c r="O212" i="55"/>
  <c r="O213" i="55"/>
  <c r="O214" i="55"/>
  <c r="O216" i="55"/>
  <c r="O217" i="55"/>
  <c r="O218" i="55"/>
  <c r="O219" i="55"/>
  <c r="O220" i="55"/>
  <c r="O221" i="55"/>
  <c r="O222" i="55"/>
  <c r="O223" i="55"/>
  <c r="O224" i="55"/>
  <c r="O225" i="55"/>
  <c r="O226" i="55"/>
  <c r="O227" i="55"/>
  <c r="O228" i="55"/>
  <c r="O229" i="55"/>
  <c r="O230" i="55"/>
  <c r="O231" i="55"/>
  <c r="O232" i="55"/>
  <c r="O233" i="55"/>
  <c r="O234" i="55"/>
  <c r="O235" i="55"/>
  <c r="O236" i="55"/>
  <c r="O237" i="55"/>
  <c r="O238" i="55"/>
  <c r="O239" i="55"/>
  <c r="O240" i="55"/>
  <c r="O241" i="55"/>
  <c r="O242" i="55"/>
  <c r="O243" i="55"/>
  <c r="O244" i="55"/>
  <c r="O245" i="55"/>
  <c r="O246" i="55"/>
  <c r="O247" i="55"/>
  <c r="O248" i="55"/>
  <c r="O249" i="55"/>
  <c r="O250" i="55"/>
  <c r="O251" i="55"/>
  <c r="O252" i="55"/>
  <c r="O253" i="55"/>
  <c r="O254" i="55"/>
  <c r="O255" i="55"/>
  <c r="O256" i="55"/>
  <c r="O257" i="55"/>
  <c r="O258" i="55"/>
  <c r="O259" i="55"/>
  <c r="O260" i="55"/>
  <c r="O261" i="55"/>
  <c r="O262" i="55"/>
  <c r="O263" i="55"/>
  <c r="O264" i="55"/>
  <c r="P196" i="55"/>
  <c r="P197" i="55"/>
  <c r="P198" i="55"/>
  <c r="P199" i="55"/>
  <c r="P200" i="55"/>
  <c r="P201" i="55"/>
  <c r="P202" i="55"/>
  <c r="P203" i="55"/>
  <c r="P204" i="55"/>
  <c r="P205" i="55"/>
  <c r="P206" i="55"/>
  <c r="P207" i="55"/>
  <c r="P208" i="55"/>
  <c r="P209" i="55"/>
  <c r="P210" i="55"/>
  <c r="P211" i="55"/>
  <c r="P212" i="55"/>
  <c r="P213" i="55"/>
  <c r="P214" i="55"/>
  <c r="P216" i="55"/>
  <c r="P217" i="55"/>
  <c r="P218" i="55"/>
  <c r="P219" i="55"/>
  <c r="P220" i="55"/>
  <c r="P221" i="55"/>
  <c r="P222" i="55"/>
  <c r="P223" i="55"/>
  <c r="P224" i="55"/>
  <c r="P225" i="55"/>
  <c r="P226" i="55"/>
  <c r="P227" i="55"/>
  <c r="P228" i="55"/>
  <c r="P229" i="55"/>
  <c r="P230" i="55"/>
  <c r="P231" i="55"/>
  <c r="P232" i="55"/>
  <c r="P233" i="55"/>
  <c r="P234" i="55"/>
  <c r="P235" i="55"/>
  <c r="P236" i="55"/>
  <c r="P237" i="55"/>
  <c r="P238" i="55"/>
  <c r="P239" i="55"/>
  <c r="P240" i="55"/>
  <c r="P241" i="55"/>
  <c r="P242" i="55"/>
  <c r="P243" i="55"/>
  <c r="P244" i="55"/>
  <c r="P245" i="55"/>
  <c r="P246" i="55"/>
  <c r="P247" i="55"/>
  <c r="P248" i="55"/>
  <c r="P249" i="55"/>
  <c r="P250" i="55"/>
  <c r="P251" i="55"/>
  <c r="P252" i="55"/>
  <c r="P253" i="55"/>
  <c r="P254" i="55"/>
  <c r="P255" i="55"/>
  <c r="P256" i="55"/>
  <c r="P257" i="55"/>
  <c r="P258" i="55"/>
  <c r="P259" i="55"/>
  <c r="P260" i="55"/>
  <c r="P261" i="55"/>
  <c r="P262" i="55"/>
  <c r="P263" i="55"/>
  <c r="P264" i="55"/>
  <c r="Q196" i="55"/>
  <c r="Q197" i="55"/>
  <c r="Q198" i="55"/>
  <c r="Q199" i="55"/>
  <c r="Q200" i="55"/>
  <c r="Q201" i="55"/>
  <c r="Q202" i="55"/>
  <c r="Q203" i="55"/>
  <c r="Q204" i="55"/>
  <c r="Q205" i="55"/>
  <c r="Q206" i="55"/>
  <c r="Q207" i="55"/>
  <c r="Q208" i="55"/>
  <c r="Q209" i="55"/>
  <c r="Q210" i="55"/>
  <c r="Q211" i="55"/>
  <c r="Q212" i="55"/>
  <c r="Q213" i="55"/>
  <c r="Q214" i="55"/>
  <c r="Q216" i="55"/>
  <c r="Q217" i="55"/>
  <c r="Q218" i="55"/>
  <c r="Q219" i="55"/>
  <c r="Q220" i="55"/>
  <c r="Q221" i="55"/>
  <c r="Q222" i="55"/>
  <c r="Q223" i="55"/>
  <c r="Q224" i="55"/>
  <c r="Q225" i="55"/>
  <c r="Q226" i="55"/>
  <c r="Q227" i="55"/>
  <c r="Q228" i="55"/>
  <c r="Q229" i="55"/>
  <c r="Q230" i="55"/>
  <c r="Q231" i="55"/>
  <c r="Q232" i="55"/>
  <c r="Q233" i="55"/>
  <c r="Q234" i="55"/>
  <c r="Q235" i="55"/>
  <c r="Q236" i="55"/>
  <c r="Q237" i="55"/>
  <c r="Q238" i="55"/>
  <c r="Q239" i="55"/>
  <c r="Q240" i="55"/>
  <c r="Q241" i="55"/>
  <c r="Q242" i="55"/>
  <c r="Q243" i="55"/>
  <c r="Q244" i="55"/>
  <c r="Q245" i="55"/>
  <c r="Q246" i="55"/>
  <c r="Q247" i="55"/>
  <c r="Q248" i="55"/>
  <c r="Q249" i="55"/>
  <c r="Q250" i="55"/>
  <c r="Q251" i="55"/>
  <c r="Q252" i="55"/>
  <c r="Q253" i="55"/>
  <c r="Q254" i="55"/>
  <c r="Q255" i="55"/>
  <c r="Q256" i="55"/>
  <c r="Q257" i="55"/>
  <c r="Q258" i="55"/>
  <c r="Q259" i="55"/>
  <c r="Q260" i="55"/>
  <c r="Q261" i="55"/>
  <c r="Q262" i="55"/>
  <c r="Q263" i="55"/>
  <c r="Q264" i="55"/>
  <c r="R196" i="55"/>
  <c r="R197" i="55"/>
  <c r="R198" i="55"/>
  <c r="R199" i="55"/>
  <c r="R200" i="55"/>
  <c r="R201" i="55"/>
  <c r="R202" i="55"/>
  <c r="R203" i="55"/>
  <c r="R204" i="55"/>
  <c r="R205" i="55"/>
  <c r="R206" i="55"/>
  <c r="R207" i="55"/>
  <c r="R208" i="55"/>
  <c r="R209" i="55"/>
  <c r="R210" i="55"/>
  <c r="R211" i="55"/>
  <c r="R212" i="55"/>
  <c r="R213" i="55"/>
  <c r="R214" i="55"/>
  <c r="R216" i="55"/>
  <c r="R217" i="55"/>
  <c r="R218" i="55"/>
  <c r="R219" i="55"/>
  <c r="R220" i="55"/>
  <c r="R221" i="55"/>
  <c r="R222" i="55"/>
  <c r="R223" i="55"/>
  <c r="R224" i="55"/>
  <c r="R225" i="55"/>
  <c r="R226" i="55"/>
  <c r="R227" i="55"/>
  <c r="R228" i="55"/>
  <c r="R229" i="55"/>
  <c r="R230" i="55"/>
  <c r="R231" i="55"/>
  <c r="R232" i="55"/>
  <c r="R233" i="55"/>
  <c r="R234" i="55"/>
  <c r="R235" i="55"/>
  <c r="R236" i="55"/>
  <c r="R237" i="55"/>
  <c r="R238" i="55"/>
  <c r="R239" i="55"/>
  <c r="R240" i="55"/>
  <c r="R241" i="55"/>
  <c r="R242" i="55"/>
  <c r="R243" i="55"/>
  <c r="R244" i="55"/>
  <c r="R245" i="55"/>
  <c r="R246" i="55"/>
  <c r="R247" i="55"/>
  <c r="R248" i="55"/>
  <c r="R249" i="55"/>
  <c r="R250" i="55"/>
  <c r="R251" i="55"/>
  <c r="R252" i="55"/>
  <c r="R253" i="55"/>
  <c r="R254" i="55"/>
  <c r="R255" i="55"/>
  <c r="R256" i="55"/>
  <c r="R257" i="55"/>
  <c r="R258" i="55"/>
  <c r="R259" i="55"/>
  <c r="R260" i="55"/>
  <c r="R261" i="55"/>
  <c r="R262" i="55"/>
  <c r="R263" i="55"/>
  <c r="R264" i="55"/>
  <c r="S196" i="55"/>
  <c r="S197" i="55"/>
  <c r="S198" i="55"/>
  <c r="S199" i="55"/>
  <c r="S200" i="55"/>
  <c r="S201" i="55"/>
  <c r="S202" i="55"/>
  <c r="S203" i="55"/>
  <c r="S204" i="55"/>
  <c r="S205" i="55"/>
  <c r="S206" i="55"/>
  <c r="S207" i="55"/>
  <c r="S208" i="55"/>
  <c r="S209" i="55"/>
  <c r="S210" i="55"/>
  <c r="S211" i="55"/>
  <c r="S212" i="55"/>
  <c r="S213" i="55"/>
  <c r="S214" i="55"/>
  <c r="S216" i="55"/>
  <c r="S217" i="55"/>
  <c r="S218" i="55"/>
  <c r="S219" i="55"/>
  <c r="S220" i="55"/>
  <c r="S221" i="55"/>
  <c r="S222" i="55"/>
  <c r="S223" i="55"/>
  <c r="S224" i="55"/>
  <c r="S225" i="55"/>
  <c r="S226" i="55"/>
  <c r="S227" i="55"/>
  <c r="S228" i="55"/>
  <c r="S229" i="55"/>
  <c r="S230" i="55"/>
  <c r="S231" i="55"/>
  <c r="S232" i="55"/>
  <c r="S233" i="55"/>
  <c r="S234" i="55"/>
  <c r="S235" i="55"/>
  <c r="S236" i="55"/>
  <c r="S237" i="55"/>
  <c r="S238" i="55"/>
  <c r="S239" i="55"/>
  <c r="S240" i="55"/>
  <c r="S241" i="55"/>
  <c r="S242" i="55"/>
  <c r="S243" i="55"/>
  <c r="S244" i="55"/>
  <c r="S245" i="55"/>
  <c r="S246" i="55"/>
  <c r="S247" i="55"/>
  <c r="S248" i="55"/>
  <c r="S249" i="55"/>
  <c r="S250" i="55"/>
  <c r="S251" i="55"/>
  <c r="S252" i="55"/>
  <c r="S253" i="55"/>
  <c r="S254" i="55"/>
  <c r="S255" i="55"/>
  <c r="S256" i="55"/>
  <c r="S257" i="55"/>
  <c r="S258" i="55"/>
  <c r="S259" i="55"/>
  <c r="S260" i="55"/>
  <c r="S261" i="55"/>
  <c r="S262" i="55"/>
  <c r="S263" i="55"/>
  <c r="S264" i="55"/>
  <c r="M347" i="55"/>
  <c r="M343" i="55"/>
  <c r="N347" i="55"/>
  <c r="N343" i="55" s="1"/>
  <c r="O347" i="55"/>
  <c r="O343" i="55"/>
  <c r="P347" i="55"/>
  <c r="P343" i="55" s="1"/>
  <c r="Q347" i="55"/>
  <c r="R347" i="55"/>
  <c r="R343" i="55"/>
  <c r="S347" i="55"/>
  <c r="Q343" i="55"/>
  <c r="M354" i="55"/>
  <c r="N354" i="55"/>
  <c r="O354" i="55"/>
  <c r="P354" i="55"/>
  <c r="Q354" i="55"/>
  <c r="Q344" i="55" s="1"/>
  <c r="R354" i="55"/>
  <c r="R344" i="55"/>
  <c r="S354" i="55"/>
  <c r="D497" i="55"/>
  <c r="B2" i="52"/>
  <c r="D17" i="52"/>
  <c r="D18" i="52"/>
  <c r="D19" i="52"/>
  <c r="D20" i="52"/>
  <c r="D21" i="52"/>
  <c r="D496" i="52"/>
  <c r="D22" i="52"/>
  <c r="D571" i="52"/>
  <c r="D23" i="52"/>
  <c r="D24" i="52"/>
  <c r="D726" i="52"/>
  <c r="D25" i="52"/>
  <c r="D28" i="52"/>
  <c r="M28" i="52"/>
  <c r="N28" i="52"/>
  <c r="O28" i="52"/>
  <c r="P28" i="52"/>
  <c r="Q28" i="52"/>
  <c r="R28" i="52"/>
  <c r="S28" i="52"/>
  <c r="M205" i="52"/>
  <c r="M206" i="52"/>
  <c r="M207" i="52"/>
  <c r="M208" i="52"/>
  <c r="M186" i="52"/>
  <c r="M209" i="52"/>
  <c r="M210" i="52"/>
  <c r="M211" i="52"/>
  <c r="M280" i="52"/>
  <c r="M281" i="52"/>
  <c r="M282" i="52"/>
  <c r="M283" i="52"/>
  <c r="M284" i="52"/>
  <c r="M285" i="52"/>
  <c r="M286" i="52"/>
  <c r="M355" i="52"/>
  <c r="M336" i="52"/>
  <c r="M356" i="52"/>
  <c r="M357" i="52"/>
  <c r="M358" i="52"/>
  <c r="M359" i="52"/>
  <c r="M360" i="52"/>
  <c r="M361" i="52"/>
  <c r="M430" i="52"/>
  <c r="M431" i="52"/>
  <c r="M411" i="52"/>
  <c r="M432" i="52"/>
  <c r="M433" i="52"/>
  <c r="M434" i="52"/>
  <c r="M435" i="52"/>
  <c r="M436" i="52"/>
  <c r="M505" i="52"/>
  <c r="M506" i="52"/>
  <c r="M507" i="52"/>
  <c r="M508" i="52"/>
  <c r="M509" i="52"/>
  <c r="M510" i="52"/>
  <c r="M511" i="52"/>
  <c r="M580" i="52"/>
  <c r="M581" i="52"/>
  <c r="M582" i="52"/>
  <c r="M583" i="52"/>
  <c r="M584" i="52"/>
  <c r="M585" i="52"/>
  <c r="M586" i="52"/>
  <c r="M655" i="52"/>
  <c r="M656" i="52"/>
  <c r="M636" i="52"/>
  <c r="M657" i="52"/>
  <c r="M658" i="52"/>
  <c r="M659" i="52"/>
  <c r="M660" i="52"/>
  <c r="M661" i="52"/>
  <c r="M730" i="52"/>
  <c r="M731" i="52"/>
  <c r="M732" i="52"/>
  <c r="M733" i="52"/>
  <c r="M711" i="52"/>
  <c r="M734" i="52"/>
  <c r="M735" i="52"/>
  <c r="M736" i="52"/>
  <c r="M805" i="52"/>
  <c r="M806" i="52"/>
  <c r="M807" i="52"/>
  <c r="M808" i="52"/>
  <c r="M809" i="52"/>
  <c r="M810" i="52"/>
  <c r="M811" i="52"/>
  <c r="D196" i="52"/>
  <c r="D271" i="52"/>
  <c r="D346" i="52"/>
  <c r="D421" i="52"/>
  <c r="D646" i="52"/>
  <c r="D796" i="52"/>
  <c r="D197" i="52"/>
  <c r="D272" i="52"/>
  <c r="D347" i="52"/>
  <c r="D422" i="52"/>
  <c r="D647" i="52"/>
  <c r="D722" i="52"/>
  <c r="D797" i="52"/>
  <c r="D198" i="52"/>
  <c r="D273" i="52"/>
  <c r="D348" i="52"/>
  <c r="D423" i="52"/>
  <c r="D648" i="52"/>
  <c r="D723" i="52"/>
  <c r="D798" i="52"/>
  <c r="D199" i="52"/>
  <c r="D274" i="52"/>
  <c r="D349" i="52"/>
  <c r="D424" i="52"/>
  <c r="D649" i="52"/>
  <c r="D799" i="52"/>
  <c r="D200" i="52"/>
  <c r="D275" i="52"/>
  <c r="D350" i="52"/>
  <c r="D425" i="52"/>
  <c r="D500" i="52"/>
  <c r="D575" i="52"/>
  <c r="D650" i="52"/>
  <c r="D725" i="52"/>
  <c r="D800" i="52"/>
  <c r="D201" i="52"/>
  <c r="D276" i="52"/>
  <c r="D351" i="52"/>
  <c r="D426" i="52"/>
  <c r="D501" i="52"/>
  <c r="D651" i="52"/>
  <c r="D801" i="52"/>
  <c r="M190" i="52"/>
  <c r="M265" i="52"/>
  <c r="M340" i="52"/>
  <c r="M415" i="52"/>
  <c r="M490" i="52"/>
  <c r="M565" i="52"/>
  <c r="M640" i="52"/>
  <c r="M715" i="52"/>
  <c r="M790" i="52"/>
  <c r="N190" i="52"/>
  <c r="N265" i="52"/>
  <c r="N340" i="52"/>
  <c r="N415" i="52"/>
  <c r="N490" i="52"/>
  <c r="N565" i="52"/>
  <c r="N640" i="52"/>
  <c r="N715" i="52"/>
  <c r="N790" i="52"/>
  <c r="O190" i="52"/>
  <c r="O265" i="52"/>
  <c r="O340" i="52"/>
  <c r="O415" i="52"/>
  <c r="O490" i="52"/>
  <c r="O565" i="52"/>
  <c r="O640" i="52"/>
  <c r="O715" i="52"/>
  <c r="O790" i="52"/>
  <c r="P190" i="52"/>
  <c r="P865" i="52"/>
  <c r="P265" i="52"/>
  <c r="P340" i="52"/>
  <c r="P415" i="52"/>
  <c r="P490" i="52"/>
  <c r="P565" i="52"/>
  <c r="P640" i="52"/>
  <c r="P715" i="52"/>
  <c r="P790" i="52"/>
  <c r="Q190" i="52"/>
  <c r="Q265" i="52"/>
  <c r="Q340" i="52"/>
  <c r="Q415" i="52"/>
  <c r="Q490" i="52"/>
  <c r="Q565" i="52"/>
  <c r="Q640" i="52"/>
  <c r="Q715" i="52"/>
  <c r="Q790" i="52"/>
  <c r="R190" i="52"/>
  <c r="R265" i="52"/>
  <c r="R340" i="52"/>
  <c r="R415" i="52"/>
  <c r="R490" i="52"/>
  <c r="R565" i="52"/>
  <c r="R640" i="52"/>
  <c r="R715" i="52"/>
  <c r="R790" i="52"/>
  <c r="S190" i="52"/>
  <c r="S265" i="52"/>
  <c r="S340" i="52"/>
  <c r="S415" i="52"/>
  <c r="S490" i="52"/>
  <c r="S565" i="52"/>
  <c r="S640" i="52"/>
  <c r="S715" i="52"/>
  <c r="S790" i="52"/>
  <c r="M936" i="52"/>
  <c r="M937" i="52"/>
  <c r="M938" i="52"/>
  <c r="M939" i="52"/>
  <c r="M940" i="52"/>
  <c r="M941" i="52"/>
  <c r="M942" i="52"/>
  <c r="D927" i="52"/>
  <c r="D928" i="52"/>
  <c r="D929" i="52"/>
  <c r="D930" i="52"/>
  <c r="D931" i="52"/>
  <c r="D932" i="52"/>
  <c r="L889" i="52"/>
  <c r="L877" i="52"/>
  <c r="L50" i="52"/>
  <c r="M890" i="52"/>
  <c r="N890" i="52"/>
  <c r="O890" i="52"/>
  <c r="P890" i="52"/>
  <c r="Q890" i="52"/>
  <c r="R890" i="52"/>
  <c r="S890" i="52"/>
  <c r="M891" i="52"/>
  <c r="M921" i="52"/>
  <c r="N891" i="52"/>
  <c r="N921" i="52"/>
  <c r="N879" i="52"/>
  <c r="N52" i="52"/>
  <c r="O891" i="52"/>
  <c r="O921" i="52"/>
  <c r="O879" i="52"/>
  <c r="O52" i="52"/>
  <c r="P891" i="52"/>
  <c r="P879" i="52"/>
  <c r="P52" i="52"/>
  <c r="P921" i="52"/>
  <c r="Q891" i="52"/>
  <c r="Q921" i="52"/>
  <c r="R891" i="52"/>
  <c r="R921" i="52"/>
  <c r="S891" i="52"/>
  <c r="S921" i="52"/>
  <c r="S879" i="52"/>
  <c r="S52" i="52"/>
  <c r="D202" i="52"/>
  <c r="D277" i="52"/>
  <c r="D352" i="52"/>
  <c r="D427" i="52"/>
  <c r="D652" i="52"/>
  <c r="D802" i="52"/>
  <c r="H899" i="52"/>
  <c r="H888" i="52" s="1"/>
  <c r="I899" i="52"/>
  <c r="J899" i="52"/>
  <c r="J888" i="52" s="1"/>
  <c r="H898" i="52"/>
  <c r="H887" i="52"/>
  <c r="H875" i="52" s="1"/>
  <c r="I898" i="52"/>
  <c r="I887" i="52"/>
  <c r="I875" i="52" s="1"/>
  <c r="J898" i="52"/>
  <c r="J887" i="52"/>
  <c r="J875" i="52"/>
  <c r="H889" i="52"/>
  <c r="H877" i="52"/>
  <c r="I889" i="52"/>
  <c r="I877" i="52"/>
  <c r="J889" i="52"/>
  <c r="J877" i="52"/>
  <c r="K889" i="52"/>
  <c r="K877" i="52"/>
  <c r="H901" i="52"/>
  <c r="H890" i="52" s="1"/>
  <c r="H878" i="52" s="1"/>
  <c r="I901" i="52"/>
  <c r="I890" i="52" s="1"/>
  <c r="I878" i="52" s="1"/>
  <c r="J901" i="52"/>
  <c r="J890" i="52"/>
  <c r="J878" i="52"/>
  <c r="H902" i="52"/>
  <c r="H891" i="52"/>
  <c r="H879" i="52"/>
  <c r="I902" i="52"/>
  <c r="I891" i="52"/>
  <c r="I879" i="52" s="1"/>
  <c r="J902" i="52"/>
  <c r="J891" i="52"/>
  <c r="J879" i="52" s="1"/>
  <c r="H903" i="52"/>
  <c r="H892" i="52"/>
  <c r="H880" i="52" s="1"/>
  <c r="I903" i="52"/>
  <c r="I892" i="52" s="1"/>
  <c r="I880" i="52" s="1"/>
  <c r="J903" i="52"/>
  <c r="J892" i="52" s="1"/>
  <c r="J880" i="52" s="1"/>
  <c r="H897" i="52"/>
  <c r="J897" i="52"/>
  <c r="D909" i="52"/>
  <c r="D933" i="52"/>
  <c r="B2" i="51"/>
  <c r="D17" i="51"/>
  <c r="D18" i="51"/>
  <c r="D19" i="51"/>
  <c r="D20" i="51"/>
  <c r="D414" i="51"/>
  <c r="D21" i="51"/>
  <c r="D488" i="51"/>
  <c r="D22" i="51"/>
  <c r="D23" i="51"/>
  <c r="D636" i="51"/>
  <c r="D24" i="51"/>
  <c r="D711" i="51"/>
  <c r="D25" i="51"/>
  <c r="D28" i="51"/>
  <c r="M28" i="51"/>
  <c r="N28" i="51"/>
  <c r="O28" i="51"/>
  <c r="P28" i="51"/>
  <c r="Q28" i="51"/>
  <c r="R28" i="51"/>
  <c r="S28" i="51"/>
  <c r="M195" i="51"/>
  <c r="M196" i="51"/>
  <c r="M197" i="51"/>
  <c r="M198" i="51"/>
  <c r="M199" i="51"/>
  <c r="M200" i="51"/>
  <c r="M201" i="51"/>
  <c r="M270" i="51"/>
  <c r="M271" i="51"/>
  <c r="M272" i="51"/>
  <c r="M273" i="51"/>
  <c r="M274" i="51"/>
  <c r="M275" i="51"/>
  <c r="M276" i="51"/>
  <c r="M345" i="51"/>
  <c r="M346" i="51"/>
  <c r="M347" i="51"/>
  <c r="M348" i="51"/>
  <c r="M349" i="51"/>
  <c r="M350" i="51"/>
  <c r="M351" i="51"/>
  <c r="M420" i="51"/>
  <c r="M421" i="51"/>
  <c r="M422" i="51"/>
  <c r="M423" i="51"/>
  <c r="M424" i="51"/>
  <c r="M425" i="51"/>
  <c r="M426" i="51"/>
  <c r="M495" i="51"/>
  <c r="M496" i="51"/>
  <c r="M497" i="51"/>
  <c r="M498" i="51"/>
  <c r="M499" i="51"/>
  <c r="M500" i="51"/>
  <c r="M501" i="51"/>
  <c r="M570" i="51"/>
  <c r="M571" i="51"/>
  <c r="M572" i="51"/>
  <c r="M573" i="51"/>
  <c r="M574" i="51"/>
  <c r="M575" i="51"/>
  <c r="M576" i="51"/>
  <c r="M645" i="51"/>
  <c r="M646" i="51"/>
  <c r="M647" i="51"/>
  <c r="M648" i="51"/>
  <c r="M649" i="51"/>
  <c r="M650" i="51"/>
  <c r="M651" i="51"/>
  <c r="M720" i="51"/>
  <c r="M721" i="51"/>
  <c r="M701" i="51"/>
  <c r="M722" i="51"/>
  <c r="M723" i="51"/>
  <c r="M724" i="51"/>
  <c r="M725" i="51"/>
  <c r="M726" i="51"/>
  <c r="M795" i="51"/>
  <c r="M796" i="51"/>
  <c r="M797" i="51"/>
  <c r="M798" i="51"/>
  <c r="M799" i="51"/>
  <c r="M800" i="51"/>
  <c r="M801" i="51"/>
  <c r="D186" i="51"/>
  <c r="D261" i="51"/>
  <c r="D336" i="51"/>
  <c r="D411" i="51"/>
  <c r="D561" i="51"/>
  <c r="D786" i="51"/>
  <c r="D187" i="51"/>
  <c r="D262" i="51"/>
  <c r="D337" i="51"/>
  <c r="D562" i="51"/>
  <c r="D712" i="51"/>
  <c r="D787" i="51"/>
  <c r="D188" i="51"/>
  <c r="D263" i="51"/>
  <c r="D338" i="51"/>
  <c r="D563" i="51"/>
  <c r="D713" i="51"/>
  <c r="D788" i="51"/>
  <c r="D189" i="51"/>
  <c r="D264" i="51"/>
  <c r="D339" i="51"/>
  <c r="D564" i="51"/>
  <c r="D714" i="51"/>
  <c r="D789" i="51"/>
  <c r="D190" i="51"/>
  <c r="D265" i="51"/>
  <c r="D340" i="51"/>
  <c r="D565" i="51"/>
  <c r="D640" i="51"/>
  <c r="D715" i="51"/>
  <c r="D790" i="51"/>
  <c r="D191" i="51"/>
  <c r="D266" i="51"/>
  <c r="D341" i="51"/>
  <c r="D566" i="51"/>
  <c r="D641" i="51"/>
  <c r="D716" i="51"/>
  <c r="D791" i="51"/>
  <c r="M180" i="51"/>
  <c r="M255" i="51"/>
  <c r="M330" i="51"/>
  <c r="M405" i="51"/>
  <c r="M480" i="51"/>
  <c r="M555" i="51"/>
  <c r="M630" i="51"/>
  <c r="M705" i="51"/>
  <c r="M780" i="51"/>
  <c r="N180" i="51"/>
  <c r="N255" i="51"/>
  <c r="N330" i="51"/>
  <c r="N405" i="51"/>
  <c r="N480" i="51"/>
  <c r="N555" i="51"/>
  <c r="N630" i="51"/>
  <c r="N705" i="51"/>
  <c r="N780" i="51"/>
  <c r="O180" i="51"/>
  <c r="O255" i="51"/>
  <c r="O330" i="51"/>
  <c r="O405" i="51"/>
  <c r="O480" i="51"/>
  <c r="O555" i="51"/>
  <c r="O630" i="51"/>
  <c r="O705" i="51"/>
  <c r="O780" i="51"/>
  <c r="P180" i="51"/>
  <c r="P255" i="51"/>
  <c r="P330" i="51"/>
  <c r="P405" i="51"/>
  <c r="P480" i="51"/>
  <c r="P555" i="51"/>
  <c r="P630" i="51"/>
  <c r="P705" i="51"/>
  <c r="P780" i="51"/>
  <c r="Q180" i="51"/>
  <c r="Q255" i="51"/>
  <c r="Q330" i="51"/>
  <c r="Q405" i="51"/>
  <c r="Q480" i="51"/>
  <c r="Q555" i="51"/>
  <c r="Q630" i="51"/>
  <c r="Q705" i="51"/>
  <c r="Q780" i="51"/>
  <c r="R180" i="51"/>
  <c r="R855" i="51"/>
  <c r="R255" i="51"/>
  <c r="R330" i="51"/>
  <c r="R405" i="51"/>
  <c r="R480" i="51"/>
  <c r="R555" i="51"/>
  <c r="R630" i="51"/>
  <c r="R705" i="51"/>
  <c r="R780" i="51"/>
  <c r="S180" i="51"/>
  <c r="S255" i="51"/>
  <c r="S330" i="51"/>
  <c r="S405" i="51"/>
  <c r="S480" i="51"/>
  <c r="S555" i="51"/>
  <c r="S630" i="51"/>
  <c r="S705" i="51"/>
  <c r="S780" i="51"/>
  <c r="M926" i="51"/>
  <c r="M927" i="51"/>
  <c r="M928" i="51"/>
  <c r="M929" i="51"/>
  <c r="M930" i="51"/>
  <c r="M931" i="51"/>
  <c r="M932" i="51"/>
  <c r="D917" i="51"/>
  <c r="D918" i="51"/>
  <c r="D919" i="51"/>
  <c r="D920" i="51"/>
  <c r="D921" i="51"/>
  <c r="D922" i="51"/>
  <c r="M880" i="51"/>
  <c r="N880" i="51"/>
  <c r="O880" i="51"/>
  <c r="P880" i="51"/>
  <c r="Q880" i="51"/>
  <c r="R880" i="51"/>
  <c r="S880" i="51"/>
  <c r="M881" i="51"/>
  <c r="M911" i="51"/>
  <c r="N881" i="51"/>
  <c r="N911" i="51"/>
  <c r="O881" i="51"/>
  <c r="O911" i="51"/>
  <c r="P881" i="51"/>
  <c r="P911" i="51"/>
  <c r="Q881" i="51"/>
  <c r="Q911" i="51"/>
  <c r="R881" i="51"/>
  <c r="R911" i="51"/>
  <c r="S881" i="51"/>
  <c r="S911" i="51"/>
  <c r="D192" i="51"/>
  <c r="D267" i="51"/>
  <c r="D342" i="51"/>
  <c r="D417" i="51"/>
  <c r="D492" i="51"/>
  <c r="D567" i="51"/>
  <c r="D642" i="51"/>
  <c r="D717" i="51"/>
  <c r="D792" i="51"/>
  <c r="H889" i="51"/>
  <c r="H878" i="51"/>
  <c r="I889" i="51"/>
  <c r="I887" i="51" s="1"/>
  <c r="J889" i="51"/>
  <c r="J887" i="51" s="1"/>
  <c r="H888" i="51"/>
  <c r="H877" i="51"/>
  <c r="I888" i="51"/>
  <c r="I877" i="51"/>
  <c r="J888" i="51"/>
  <c r="J877" i="51" s="1"/>
  <c r="H890" i="51"/>
  <c r="H879" i="51" s="1"/>
  <c r="I890" i="51"/>
  <c r="I879" i="51"/>
  <c r="I867" i="51"/>
  <c r="J890" i="51"/>
  <c r="J879" i="51"/>
  <c r="J867" i="51" s="1"/>
  <c r="H891" i="51"/>
  <c r="H880" i="51"/>
  <c r="H868" i="51"/>
  <c r="I891" i="51"/>
  <c r="I880" i="51"/>
  <c r="I868" i="51"/>
  <c r="J891" i="51"/>
  <c r="J880" i="51"/>
  <c r="J868" i="51" s="1"/>
  <c r="H892" i="51"/>
  <c r="H881" i="51"/>
  <c r="H869" i="51" s="1"/>
  <c r="I892" i="51"/>
  <c r="I881" i="51"/>
  <c r="I869" i="51" s="1"/>
  <c r="J892" i="51"/>
  <c r="J881" i="51" s="1"/>
  <c r="J869" i="51" s="1"/>
  <c r="H893" i="51"/>
  <c r="H882" i="51" s="1"/>
  <c r="H870" i="51" s="1"/>
  <c r="I893" i="51"/>
  <c r="I882" i="51" s="1"/>
  <c r="J893" i="51"/>
  <c r="J882" i="51"/>
  <c r="J870" i="51"/>
  <c r="H887" i="51"/>
  <c r="D923" i="51"/>
  <c r="M1003" i="51"/>
  <c r="M984" i="51"/>
  <c r="M1004" i="51"/>
  <c r="M1005" i="51"/>
  <c r="M1006" i="51"/>
  <c r="M1007" i="51"/>
  <c r="M1008" i="51"/>
  <c r="M1009" i="51"/>
  <c r="D994" i="51"/>
  <c r="D995" i="51"/>
  <c r="D996" i="51"/>
  <c r="D997" i="51"/>
  <c r="D998" i="51"/>
  <c r="D999" i="51"/>
  <c r="M988" i="51"/>
  <c r="N988" i="51"/>
  <c r="O988" i="51"/>
  <c r="P988" i="51"/>
  <c r="Q988" i="51"/>
  <c r="R988" i="51"/>
  <c r="S988" i="51"/>
  <c r="D1000" i="51"/>
  <c r="B1056" i="51"/>
  <c r="D1069" i="51"/>
  <c r="M1078" i="51"/>
  <c r="M1079" i="51"/>
  <c r="M1080" i="51"/>
  <c r="M1081" i="51"/>
  <c r="M1082" i="51"/>
  <c r="M1083" i="51"/>
  <c r="M1084" i="51"/>
  <c r="D1074" i="51"/>
  <c r="M1063" i="51"/>
  <c r="N1063" i="51"/>
  <c r="O1063" i="51"/>
  <c r="P1063" i="51"/>
  <c r="Q1063" i="51"/>
  <c r="R1063" i="51"/>
  <c r="S1063" i="51"/>
  <c r="D1075" i="51"/>
  <c r="B2" i="39"/>
  <c r="B76" i="39"/>
  <c r="B47" i="38"/>
  <c r="B75" i="38"/>
  <c r="B77" i="39"/>
  <c r="B48" i="38"/>
  <c r="B76" i="38"/>
  <c r="B78" i="39"/>
  <c r="B49" i="38"/>
  <c r="B77" i="38"/>
  <c r="B79" i="39"/>
  <c r="B50" i="38"/>
  <c r="B78" i="38"/>
  <c r="B80" i="39"/>
  <c r="B51" i="38"/>
  <c r="B79" i="38"/>
  <c r="M81" i="39"/>
  <c r="N81" i="39"/>
  <c r="O81" i="39"/>
  <c r="P81" i="39"/>
  <c r="Q81" i="39"/>
  <c r="R81" i="39"/>
  <c r="S81" i="39"/>
  <c r="B84" i="39"/>
  <c r="B83" i="38"/>
  <c r="B86" i="39"/>
  <c r="B85" i="38"/>
  <c r="M89" i="39"/>
  <c r="N89" i="39"/>
  <c r="O89" i="39"/>
  <c r="P89" i="39"/>
  <c r="Q89" i="39"/>
  <c r="R89" i="39"/>
  <c r="S89" i="39"/>
  <c r="B2" i="26"/>
  <c r="D23" i="26"/>
  <c r="D26" i="18"/>
  <c r="H24" i="26"/>
  <c r="I24" i="26"/>
  <c r="J24" i="26"/>
  <c r="K24" i="26"/>
  <c r="L24" i="26"/>
  <c r="H28" i="26"/>
  <c r="I28" i="26"/>
  <c r="J28" i="26"/>
  <c r="K28" i="26"/>
  <c r="H35" i="26"/>
  <c r="I35" i="26"/>
  <c r="J35" i="26"/>
  <c r="K35" i="26"/>
  <c r="L35" i="26"/>
  <c r="H39" i="26"/>
  <c r="I39" i="26"/>
  <c r="J39" i="26"/>
  <c r="K39" i="26"/>
  <c r="L39" i="26"/>
  <c r="D45" i="26"/>
  <c r="D50" i="18"/>
  <c r="H64" i="26"/>
  <c r="I64" i="26"/>
  <c r="J64" i="26"/>
  <c r="K64" i="26"/>
  <c r="L64" i="26"/>
  <c r="H68" i="26"/>
  <c r="I68" i="26"/>
  <c r="J68" i="26"/>
  <c r="K68" i="26"/>
  <c r="L68" i="26"/>
  <c r="B2" i="50"/>
  <c r="K888" i="51"/>
  <c r="K877" i="51" s="1"/>
  <c r="K865" i="51" s="1"/>
  <c r="L891" i="51"/>
  <c r="H127" i="50"/>
  <c r="I127" i="50"/>
  <c r="J127" i="50"/>
  <c r="L899" i="52"/>
  <c r="L897" i="52" s="1"/>
  <c r="D906" i="52" s="1"/>
  <c r="M906" i="52" s="1"/>
  <c r="L902" i="52"/>
  <c r="L891" i="52" s="1"/>
  <c r="L879" i="52" s="1"/>
  <c r="L52" i="52" s="1"/>
  <c r="L903" i="52"/>
  <c r="L892" i="52" s="1"/>
  <c r="L880" i="52" s="1"/>
  <c r="L53" i="52" s="1"/>
  <c r="H256" i="50"/>
  <c r="I256" i="50"/>
  <c r="J256" i="50"/>
  <c r="B129" i="55"/>
  <c r="B200" i="55" s="1"/>
  <c r="B271" i="55" s="1"/>
  <c r="B364" i="55" s="1"/>
  <c r="B435" i="55" s="1"/>
  <c r="B506" i="55" s="1"/>
  <c r="B577" i="55" s="1"/>
  <c r="B60" i="55"/>
  <c r="B131" i="55" s="1"/>
  <c r="B202" i="55" s="1"/>
  <c r="B273" i="55" s="1"/>
  <c r="B366" i="55" s="1"/>
  <c r="B437" i="55" s="1"/>
  <c r="B508" i="55" s="1"/>
  <c r="B579" i="55" s="1"/>
  <c r="B66" i="55"/>
  <c r="B137" i="55" s="1"/>
  <c r="B208" i="55" s="1"/>
  <c r="B279" i="55" s="1"/>
  <c r="B372" i="55" s="1"/>
  <c r="B443" i="55" s="1"/>
  <c r="B514" i="55" s="1"/>
  <c r="B585" i="55" s="1"/>
  <c r="B68" i="55"/>
  <c r="B139" i="55" s="1"/>
  <c r="B210" i="55" s="1"/>
  <c r="B281" i="55" s="1"/>
  <c r="B374" i="55" s="1"/>
  <c r="B445" i="55" s="1"/>
  <c r="B516" i="55" s="1"/>
  <c r="B587" i="55" s="1"/>
  <c r="B74" i="55"/>
  <c r="B145" i="55" s="1"/>
  <c r="B216" i="55" s="1"/>
  <c r="B287" i="55" s="1"/>
  <c r="B380" i="55" s="1"/>
  <c r="B451" i="55" s="1"/>
  <c r="B522" i="55" s="1"/>
  <c r="B593" i="55" s="1"/>
  <c r="B76" i="55"/>
  <c r="B147" i="55" s="1"/>
  <c r="B218" i="55" s="1"/>
  <c r="B289" i="55" s="1"/>
  <c r="B382" i="55" s="1"/>
  <c r="B453" i="55" s="1"/>
  <c r="B524" i="55" s="1"/>
  <c r="B595" i="55" s="1"/>
  <c r="B153" i="55"/>
  <c r="B224" i="55" s="1"/>
  <c r="B295" i="55" s="1"/>
  <c r="B388" i="55" s="1"/>
  <c r="B459" i="55" s="1"/>
  <c r="B530" i="55" s="1"/>
  <c r="B601" i="55" s="1"/>
  <c r="B155" i="55"/>
  <c r="B226" i="55" s="1"/>
  <c r="B297" i="55" s="1"/>
  <c r="B390" i="55" s="1"/>
  <c r="B461" i="55" s="1"/>
  <c r="B532" i="55" s="1"/>
  <c r="B603" i="55" s="1"/>
  <c r="B90" i="55"/>
  <c r="B161" i="55" s="1"/>
  <c r="B232" i="55" s="1"/>
  <c r="B303" i="55" s="1"/>
  <c r="B396" i="55" s="1"/>
  <c r="B467" i="55" s="1"/>
  <c r="B538" i="55" s="1"/>
  <c r="B609" i="55" s="1"/>
  <c r="B92" i="55"/>
  <c r="B163" i="55" s="1"/>
  <c r="B234" i="55" s="1"/>
  <c r="B305" i="55" s="1"/>
  <c r="B398" i="55" s="1"/>
  <c r="B469" i="55" s="1"/>
  <c r="B540" i="55" s="1"/>
  <c r="B611" i="55" s="1"/>
  <c r="B98" i="55"/>
  <c r="B169" i="55" s="1"/>
  <c r="B240" i="55" s="1"/>
  <c r="B311" i="55" s="1"/>
  <c r="B404" i="55" s="1"/>
  <c r="B475" i="55" s="1"/>
  <c r="B546" i="55" s="1"/>
  <c r="B617" i="55" s="1"/>
  <c r="B100" i="55"/>
  <c r="B171" i="55" s="1"/>
  <c r="B242" i="55" s="1"/>
  <c r="B313" i="55" s="1"/>
  <c r="B406" i="55" s="1"/>
  <c r="B477" i="55" s="1"/>
  <c r="B548" i="55" s="1"/>
  <c r="B619" i="55" s="1"/>
  <c r="B175" i="55"/>
  <c r="B246" i="55" s="1"/>
  <c r="B317" i="55" s="1"/>
  <c r="B410" i="55" s="1"/>
  <c r="B481" i="55" s="1"/>
  <c r="B552" i="55" s="1"/>
  <c r="B623" i="55" s="1"/>
  <c r="B177" i="55"/>
  <c r="B248" i="55" s="1"/>
  <c r="B319" i="55" s="1"/>
  <c r="B412" i="55" s="1"/>
  <c r="B483" i="55" s="1"/>
  <c r="B554" i="55" s="1"/>
  <c r="B625" i="55" s="1"/>
  <c r="B185" i="55"/>
  <c r="B256" i="55" s="1"/>
  <c r="B327" i="55" s="1"/>
  <c r="B420" i="55" s="1"/>
  <c r="B491" i="55" s="1"/>
  <c r="B562" i="55" s="1"/>
  <c r="B633" i="55" s="1"/>
  <c r="B187" i="55"/>
  <c r="B258" i="55" s="1"/>
  <c r="B329" i="55" s="1"/>
  <c r="B422" i="55" s="1"/>
  <c r="B493" i="55" s="1"/>
  <c r="B564" i="55" s="1"/>
  <c r="B635" i="55" s="1"/>
  <c r="B122" i="55"/>
  <c r="B193" i="55" s="1"/>
  <c r="B264" i="55" s="1"/>
  <c r="B335" i="55" s="1"/>
  <c r="B428" i="55" s="1"/>
  <c r="B499" i="55" s="1"/>
  <c r="B570" i="55" s="1"/>
  <c r="B641" i="55" s="1"/>
  <c r="B340" i="50"/>
  <c r="B349" i="50"/>
  <c r="B409" i="50"/>
  <c r="B486" i="50" s="1"/>
  <c r="D361" i="55" s="1"/>
  <c r="M361" i="55" s="1"/>
  <c r="B412" i="50"/>
  <c r="B489" i="50" s="1"/>
  <c r="D364" i="55" s="1"/>
  <c r="M364" i="55" s="1"/>
  <c r="B413" i="50"/>
  <c r="B490" i="50" s="1"/>
  <c r="D365" i="55" s="1"/>
  <c r="M365" i="55" s="1"/>
  <c r="B437" i="50"/>
  <c r="B514" i="50" s="1"/>
  <c r="D389" i="55" s="1"/>
  <c r="M389" i="55" s="1"/>
  <c r="B453" i="50"/>
  <c r="B530" i="50" s="1"/>
  <c r="D405" i="55" s="1"/>
  <c r="M405" i="55" s="1"/>
  <c r="B607" i="50"/>
  <c r="D607" i="50" s="1"/>
  <c r="B2" i="24"/>
  <c r="S13" i="24"/>
  <c r="S13" i="30" s="1"/>
  <c r="S14" i="24"/>
  <c r="S14" i="30" s="1"/>
  <c r="S15" i="24"/>
  <c r="S15" i="30" s="1"/>
  <c r="S16" i="24"/>
  <c r="S16" i="30"/>
  <c r="S20" i="24"/>
  <c r="S22" i="30"/>
  <c r="S21" i="24"/>
  <c r="S23" i="30"/>
  <c r="S22" i="24"/>
  <c r="S24" i="30" s="1"/>
  <c r="S26" i="24"/>
  <c r="S29" i="30" s="1"/>
  <c r="S38" i="30" s="1"/>
  <c r="I27" i="24"/>
  <c r="I30" i="30"/>
  <c r="N27" i="24"/>
  <c r="N30" i="30"/>
  <c r="S27" i="24"/>
  <c r="S30" i="30" s="1"/>
  <c r="B2" i="23"/>
  <c r="H3" i="23"/>
  <c r="H3" i="26"/>
  <c r="H4" i="23"/>
  <c r="H4" i="39"/>
  <c r="B20" i="23"/>
  <c r="B21" i="23"/>
  <c r="B22" i="23"/>
  <c r="B23" i="23"/>
  <c r="B24" i="23"/>
  <c r="B25" i="23"/>
  <c r="B26" i="23"/>
  <c r="B27" i="23"/>
  <c r="B28" i="23"/>
  <c r="B29" i="23"/>
  <c r="B30" i="23"/>
  <c r="B31" i="23"/>
  <c r="B32" i="23"/>
  <c r="B33" i="23"/>
  <c r="B34" i="23"/>
  <c r="B35" i="23"/>
  <c r="B36" i="23"/>
  <c r="B37" i="23"/>
  <c r="B38" i="23"/>
  <c r="B39" i="23"/>
  <c r="B42" i="23"/>
  <c r="B47" i="23"/>
  <c r="B48" i="23"/>
  <c r="B49" i="23"/>
  <c r="B50" i="23"/>
  <c r="B51" i="23"/>
  <c r="B52" i="23"/>
  <c r="B53" i="23"/>
  <c r="B54" i="23"/>
  <c r="B55" i="23"/>
  <c r="B56" i="23"/>
  <c r="B57" i="23"/>
  <c r="B58" i="23"/>
  <c r="B59" i="23"/>
  <c r="B60" i="23"/>
  <c r="B61" i="23"/>
  <c r="B62" i="23"/>
  <c r="B63" i="23"/>
  <c r="B64" i="23"/>
  <c r="B67" i="23"/>
  <c r="B68" i="23"/>
  <c r="B69" i="23"/>
  <c r="B70" i="23"/>
  <c r="B71" i="23"/>
  <c r="B72" i="23"/>
  <c r="B73" i="23"/>
  <c r="B74" i="23"/>
  <c r="B75" i="23"/>
  <c r="B76" i="23"/>
  <c r="B77" i="23"/>
  <c r="B78" i="23"/>
  <c r="B79" i="23"/>
  <c r="B80" i="23"/>
  <c r="B81" i="23"/>
  <c r="B82" i="23"/>
  <c r="B85" i="23"/>
  <c r="B86" i="23"/>
  <c r="B87" i="23"/>
  <c r="B88" i="23"/>
  <c r="B89" i="23"/>
  <c r="H866" i="51"/>
  <c r="H864" i="51" s="1"/>
  <c r="H876" i="51"/>
  <c r="D413" i="51"/>
  <c r="D487" i="51"/>
  <c r="M344" i="55"/>
  <c r="O65" i="38"/>
  <c r="O59" i="38"/>
  <c r="O77" i="38" s="1"/>
  <c r="S76" i="38"/>
  <c r="B85" i="39"/>
  <c r="B84" i="38"/>
  <c r="I878" i="51"/>
  <c r="I876" i="51" s="1"/>
  <c r="D412" i="51"/>
  <c r="D486" i="51"/>
  <c r="D727" i="52"/>
  <c r="D576" i="52"/>
  <c r="D724" i="52"/>
  <c r="M251" i="51"/>
  <c r="L50" i="58"/>
  <c r="D491" i="51"/>
  <c r="D639" i="51"/>
  <c r="D502" i="52"/>
  <c r="R879" i="52"/>
  <c r="R52" i="52"/>
  <c r="D499" i="52"/>
  <c r="D573" i="52"/>
  <c r="D721" i="52"/>
  <c r="O61" i="38"/>
  <c r="O79" i="38" s="1"/>
  <c r="O52" i="38"/>
  <c r="N52" i="38"/>
  <c r="L56" i="58"/>
  <c r="D416" i="51"/>
  <c r="D490" i="51"/>
  <c r="D638" i="51"/>
  <c r="M865" i="52"/>
  <c r="D498" i="52"/>
  <c r="D572" i="52"/>
  <c r="M626" i="51"/>
  <c r="D577" i="52"/>
  <c r="D574" i="52"/>
  <c r="D415" i="51"/>
  <c r="D489" i="51"/>
  <c r="D637" i="51"/>
  <c r="Q879" i="52"/>
  <c r="Q52" i="52"/>
  <c r="D497" i="52"/>
  <c r="M786" i="52"/>
  <c r="O344" i="55"/>
  <c r="S88" i="38"/>
  <c r="S94" i="38" s="1"/>
  <c r="S15" i="22" s="1"/>
  <c r="M326" i="51"/>
  <c r="M879" i="52"/>
  <c r="M52" i="52"/>
  <c r="N344" i="55"/>
  <c r="N60" i="38"/>
  <c r="N78" i="38" s="1"/>
  <c r="S52" i="38"/>
  <c r="M476" i="51"/>
  <c r="H865" i="51"/>
  <c r="M855" i="51"/>
  <c r="S869" i="51"/>
  <c r="S52" i="51"/>
  <c r="Q869" i="51"/>
  <c r="Q52" i="51"/>
  <c r="O869" i="51"/>
  <c r="O52" i="51"/>
  <c r="M869" i="51"/>
  <c r="M52" i="51"/>
  <c r="R869" i="51"/>
  <c r="R52" i="51"/>
  <c r="P869" i="51"/>
  <c r="P52" i="51"/>
  <c r="N869" i="51"/>
  <c r="N52" i="51"/>
  <c r="B420" i="50"/>
  <c r="B497" i="50" s="1"/>
  <c r="D372" i="55" s="1"/>
  <c r="M372" i="55" s="1"/>
  <c r="B449" i="50"/>
  <c r="B526" i="50" s="1"/>
  <c r="D401" i="55" s="1"/>
  <c r="M401" i="55" s="1"/>
  <c r="B372" i="50"/>
  <c r="B356" i="50"/>
  <c r="B403" i="50"/>
  <c r="B396" i="50"/>
  <c r="B388" i="50"/>
  <c r="B369" i="50"/>
  <c r="B364" i="50"/>
  <c r="D431" i="55"/>
  <c r="H5" i="23"/>
  <c r="B422" i="50"/>
  <c r="B499" i="50" s="1"/>
  <c r="D374" i="55" s="1"/>
  <c r="M374" i="55" s="1"/>
  <c r="H3" i="50"/>
  <c r="L28" i="26"/>
  <c r="N855" i="51"/>
  <c r="D435" i="55"/>
  <c r="B414" i="50"/>
  <c r="B491" i="50" s="1"/>
  <c r="D366" i="55" s="1"/>
  <c r="M366" i="55" s="1"/>
  <c r="B404" i="50"/>
  <c r="D470" i="55"/>
  <c r="D450" i="55"/>
  <c r="D446" i="55"/>
  <c r="D442" i="55"/>
  <c r="H4" i="24"/>
  <c r="B470" i="50"/>
  <c r="B547" i="50" s="1"/>
  <c r="D422" i="55" s="1"/>
  <c r="M422" i="55" s="1"/>
  <c r="B462" i="50"/>
  <c r="B539" i="50" s="1"/>
  <c r="D414" i="55" s="1"/>
  <c r="M414" i="55" s="1"/>
  <c r="B454" i="50"/>
  <c r="B531" i="50" s="1"/>
  <c r="D406" i="55" s="1"/>
  <c r="M406" i="55" s="1"/>
  <c r="B446" i="50"/>
  <c r="B523" i="50" s="1"/>
  <c r="D398" i="55" s="1"/>
  <c r="M398" i="55" s="1"/>
  <c r="B438" i="50"/>
  <c r="B515" i="50" s="1"/>
  <c r="D390" i="55" s="1"/>
  <c r="M390" i="55" s="1"/>
  <c r="B430" i="50"/>
  <c r="B507" i="50" s="1"/>
  <c r="D382" i="55" s="1"/>
  <c r="M382" i="55" s="1"/>
  <c r="D498" i="55"/>
  <c r="I865" i="51"/>
  <c r="M907" i="51"/>
  <c r="H4" i="38"/>
  <c r="H4" i="22"/>
  <c r="H4" i="18"/>
  <c r="H4" i="55"/>
  <c r="H4" i="30"/>
  <c r="H4" i="52"/>
  <c r="H4" i="51"/>
  <c r="D493" i="55"/>
  <c r="D481" i="55"/>
  <c r="D473" i="55"/>
  <c r="D453" i="55"/>
  <c r="D445" i="55"/>
  <c r="L57" i="26"/>
  <c r="B88" i="39"/>
  <c r="B87" i="38"/>
  <c r="H3" i="22"/>
  <c r="H3" i="18"/>
  <c r="H3" i="38"/>
  <c r="H3" i="55"/>
  <c r="H3" i="30"/>
  <c r="H3" i="52"/>
  <c r="H3" i="51"/>
  <c r="D489" i="55"/>
  <c r="D477" i="55"/>
  <c r="D461" i="55"/>
  <c r="D457" i="55"/>
  <c r="D449" i="55"/>
  <c r="D441" i="55"/>
  <c r="B476" i="50"/>
  <c r="B553" i="50" s="1"/>
  <c r="D428" i="55" s="1"/>
  <c r="M428" i="55" s="1"/>
  <c r="B468" i="50"/>
  <c r="B545" i="50" s="1"/>
  <c r="D420" i="55" s="1"/>
  <c r="M420" i="55" s="1"/>
  <c r="B460" i="50"/>
  <c r="B537" i="50" s="1"/>
  <c r="D412" i="55" s="1"/>
  <c r="M412" i="55" s="1"/>
  <c r="B452" i="50"/>
  <c r="B529" i="50" s="1"/>
  <c r="D404" i="55" s="1"/>
  <c r="M404" i="55" s="1"/>
  <c r="B444" i="50"/>
  <c r="B521" i="50" s="1"/>
  <c r="D396" i="55" s="1"/>
  <c r="M396" i="55" s="1"/>
  <c r="B436" i="50"/>
  <c r="B513" i="50" s="1"/>
  <c r="D388" i="55" s="1"/>
  <c r="M388" i="55" s="1"/>
  <c r="B428" i="50"/>
  <c r="B505" i="50" s="1"/>
  <c r="D380" i="55" s="1"/>
  <c r="M380" i="55" s="1"/>
  <c r="B398" i="50"/>
  <c r="B390" i="50"/>
  <c r="B382" i="50"/>
  <c r="B378" i="50"/>
  <c r="B374" i="50"/>
  <c r="B366" i="50"/>
  <c r="B358" i="50"/>
  <c r="B350" i="50"/>
  <c r="B346" i="50"/>
  <c r="B342" i="50"/>
  <c r="B87" i="39"/>
  <c r="B86" i="38"/>
  <c r="Q855" i="51"/>
  <c r="B14" i="55"/>
  <c r="B657" i="55"/>
  <c r="B666" i="55" s="1"/>
  <c r="B675" i="55" s="1"/>
  <c r="B684" i="55" s="1"/>
  <c r="B418" i="50"/>
  <c r="B495" i="50" s="1"/>
  <c r="D370" i="55" s="1"/>
  <c r="M370" i="55" s="1"/>
  <c r="D460" i="55"/>
  <c r="D452" i="55"/>
  <c r="H4" i="50"/>
  <c r="H4" i="26"/>
  <c r="D448" i="55"/>
  <c r="I3" i="23"/>
  <c r="H3" i="24"/>
  <c r="B458" i="50"/>
  <c r="B535" i="50" s="1"/>
  <c r="D410" i="55" s="1"/>
  <c r="M410" i="55" s="1"/>
  <c r="B377" i="50"/>
  <c r="B373" i="50"/>
  <c r="H3" i="39"/>
  <c r="M1059" i="51"/>
  <c r="D467" i="55"/>
  <c r="D443" i="55"/>
  <c r="D439" i="55"/>
  <c r="D1070" i="51"/>
  <c r="D1072" i="51"/>
  <c r="D1071" i="51"/>
  <c r="D1073" i="51"/>
  <c r="S855" i="51"/>
  <c r="P855" i="51"/>
  <c r="O855" i="51"/>
  <c r="M176" i="51"/>
  <c r="M776" i="51"/>
  <c r="I888" i="52"/>
  <c r="I897" i="52"/>
  <c r="M551" i="51"/>
  <c r="R865" i="52"/>
  <c r="O865" i="52"/>
  <c r="M401" i="51"/>
  <c r="S865" i="52"/>
  <c r="Q865" i="52"/>
  <c r="N865" i="52"/>
  <c r="M917" i="52"/>
  <c r="M261" i="52"/>
  <c r="M561" i="52"/>
  <c r="M486" i="52"/>
  <c r="S344" i="55"/>
  <c r="S343" i="55"/>
  <c r="P344" i="55"/>
  <c r="M90" i="38"/>
  <c r="M33" i="22"/>
  <c r="M647" i="55"/>
  <c r="N17" i="30"/>
  <c r="I31" i="30"/>
  <c r="I25" i="30"/>
  <c r="I32" i="30"/>
  <c r="M57" i="38"/>
  <c r="M58" i="38"/>
  <c r="M76" i="38" s="1"/>
  <c r="M80" i="38" s="1"/>
  <c r="M59" i="38"/>
  <c r="M60" i="38"/>
  <c r="M78" i="38"/>
  <c r="M61" i="38"/>
  <c r="M79" i="38" s="1"/>
  <c r="Q57" i="38"/>
  <c r="Q62" i="38" s="1"/>
  <c r="Q58" i="38"/>
  <c r="Q76" i="38"/>
  <c r="Q59" i="38"/>
  <c r="Q77" i="38" s="1"/>
  <c r="Q61" i="38"/>
  <c r="Q79" i="38"/>
  <c r="N58" i="38"/>
  <c r="N76" i="38" s="1"/>
  <c r="S60" i="38"/>
  <c r="S78" i="38" s="1"/>
  <c r="O58" i="38"/>
  <c r="O76" i="38"/>
  <c r="R59" i="38"/>
  <c r="R77" i="38" s="1"/>
  <c r="N57" i="38"/>
  <c r="N62" i="38" s="1"/>
  <c r="S59" i="38"/>
  <c r="S77" i="38" s="1"/>
  <c r="N61" i="38"/>
  <c r="N79" i="38" s="1"/>
  <c r="R57" i="38"/>
  <c r="O60" i="38"/>
  <c r="O78" i="38" s="1"/>
  <c r="S57" i="38"/>
  <c r="N59" i="38"/>
  <c r="N77" i="38" s="1"/>
  <c r="P60" i="38"/>
  <c r="P78" i="38"/>
  <c r="S61" i="38"/>
  <c r="S79" i="38"/>
  <c r="P88" i="38"/>
  <c r="P94" i="38" s="1"/>
  <c r="P15" i="22" s="1"/>
  <c r="L36" i="58"/>
  <c r="M70" i="38"/>
  <c r="O70" i="38"/>
  <c r="L43" i="58"/>
  <c r="L30" i="58"/>
  <c r="L24" i="58"/>
  <c r="I866" i="51"/>
  <c r="I864" i="51" s="1"/>
  <c r="D419" i="55"/>
  <c r="M419" i="55" s="1"/>
  <c r="I33" i="30"/>
  <c r="I34" i="30"/>
  <c r="I40" i="30"/>
  <c r="J40" i="30"/>
  <c r="K40" i="30"/>
  <c r="L40" i="30"/>
  <c r="M40" i="30"/>
  <c r="H5" i="22"/>
  <c r="H5" i="18"/>
  <c r="H5" i="55"/>
  <c r="H5" i="38"/>
  <c r="H5" i="30"/>
  <c r="H5" i="52"/>
  <c r="H5" i="51"/>
  <c r="H5" i="39"/>
  <c r="H5" i="24"/>
  <c r="H5" i="26"/>
  <c r="H5" i="50"/>
  <c r="R75" i="38"/>
  <c r="I3" i="38"/>
  <c r="I3" i="22"/>
  <c r="I3" i="30"/>
  <c r="I3" i="18"/>
  <c r="I3" i="55"/>
  <c r="I3" i="52"/>
  <c r="I3" i="51"/>
  <c r="I3" i="24"/>
  <c r="I3" i="26"/>
  <c r="I3" i="39"/>
  <c r="I4" i="23"/>
  <c r="J3" i="23"/>
  <c r="I3" i="50"/>
  <c r="S62" i="38"/>
  <c r="S75" i="38"/>
  <c r="S80" i="38" s="1"/>
  <c r="I876" i="52"/>
  <c r="I874" i="52"/>
  <c r="I886" i="52"/>
  <c r="M851" i="51"/>
  <c r="M75" i="38"/>
  <c r="N31" i="30"/>
  <c r="N39" i="30"/>
  <c r="O39" i="30" s="1"/>
  <c r="M861" i="52"/>
  <c r="I231" i="60"/>
  <c r="J3" i="22"/>
  <c r="J3" i="38"/>
  <c r="J3" i="55"/>
  <c r="J3" i="30"/>
  <c r="J3" i="18"/>
  <c r="J3" i="52"/>
  <c r="J3" i="51"/>
  <c r="J3" i="26"/>
  <c r="J3" i="50"/>
  <c r="J4" i="23"/>
  <c r="J3" i="39"/>
  <c r="J3" i="24"/>
  <c r="I4" i="38"/>
  <c r="I4" i="18"/>
  <c r="I4" i="22"/>
  <c r="I4" i="30"/>
  <c r="I4" i="55"/>
  <c r="I4" i="52"/>
  <c r="I4" i="51"/>
  <c r="I4" i="26"/>
  <c r="I4" i="50"/>
  <c r="I5" i="23"/>
  <c r="I4" i="39"/>
  <c r="I4" i="24"/>
  <c r="M11" i="38"/>
  <c r="M11" i="22"/>
  <c r="M14" i="38"/>
  <c r="M17" i="22"/>
  <c r="M15" i="38"/>
  <c r="M19" i="22"/>
  <c r="J4" i="22"/>
  <c r="J4" i="38"/>
  <c r="J4" i="30"/>
  <c r="J4" i="18"/>
  <c r="J4" i="55"/>
  <c r="J4" i="52"/>
  <c r="J4" i="51"/>
  <c r="J5" i="23"/>
  <c r="J4" i="26"/>
  <c r="J4" i="50"/>
  <c r="J4" i="24"/>
  <c r="J4" i="39"/>
  <c r="I5" i="38"/>
  <c r="I5" i="22"/>
  <c r="I5" i="30"/>
  <c r="I5" i="55"/>
  <c r="I5" i="18"/>
  <c r="I5" i="52"/>
  <c r="I5" i="51"/>
  <c r="I5" i="26"/>
  <c r="I5" i="50"/>
  <c r="I5" i="39"/>
  <c r="I5" i="24"/>
  <c r="K3" i="23"/>
  <c r="J5" i="22"/>
  <c r="J5" i="18"/>
  <c r="J5" i="55"/>
  <c r="J5" i="30"/>
  <c r="J5" i="38"/>
  <c r="J5" i="52"/>
  <c r="J5" i="51"/>
  <c r="J5" i="26"/>
  <c r="J5" i="50"/>
  <c r="J5" i="39"/>
  <c r="J5" i="24"/>
  <c r="K3" i="18"/>
  <c r="K3" i="22"/>
  <c r="K3" i="38"/>
  <c r="K3" i="30"/>
  <c r="K3" i="55"/>
  <c r="K3" i="52"/>
  <c r="K3" i="51"/>
  <c r="K3" i="26"/>
  <c r="K3" i="50"/>
  <c r="K3" i="24"/>
  <c r="K3" i="39"/>
  <c r="K4" i="23"/>
  <c r="L3" i="23"/>
  <c r="L3" i="38"/>
  <c r="L3" i="22"/>
  <c r="L3" i="18"/>
  <c r="L3" i="55"/>
  <c r="L3" i="30"/>
  <c r="L3" i="52"/>
  <c r="L3" i="51"/>
  <c r="L3" i="26"/>
  <c r="L3" i="50"/>
  <c r="L4" i="23"/>
  <c r="M3" i="23"/>
  <c r="L3" i="39"/>
  <c r="L3" i="24"/>
  <c r="K4" i="22"/>
  <c r="K4" i="38"/>
  <c r="K4" i="55"/>
  <c r="K4" i="30"/>
  <c r="K4" i="18"/>
  <c r="K4" i="52"/>
  <c r="K4" i="51"/>
  <c r="K4" i="39"/>
  <c r="K5" i="23"/>
  <c r="K4" i="24"/>
  <c r="K4" i="26"/>
  <c r="K4" i="50"/>
  <c r="K5" i="18"/>
  <c r="K5" i="38"/>
  <c r="K5" i="22"/>
  <c r="K5" i="30"/>
  <c r="K5" i="55"/>
  <c r="K5" i="52"/>
  <c r="K5" i="51"/>
  <c r="K5" i="26"/>
  <c r="K5" i="50"/>
  <c r="K5" i="24"/>
  <c r="K5" i="39"/>
  <c r="M3" i="38"/>
  <c r="M3" i="22"/>
  <c r="M3" i="18"/>
  <c r="M3" i="55"/>
  <c r="M3" i="30"/>
  <c r="M3" i="52"/>
  <c r="M3" i="51"/>
  <c r="M4" i="23"/>
  <c r="M3" i="26"/>
  <c r="M3" i="50"/>
  <c r="N3" i="23"/>
  <c r="M3" i="24"/>
  <c r="M3" i="39"/>
  <c r="L4" i="22"/>
  <c r="L4" i="18"/>
  <c r="L4" i="55"/>
  <c r="L4" i="38"/>
  <c r="L4" i="30"/>
  <c r="L4" i="52"/>
  <c r="L4" i="51"/>
  <c r="L4" i="39"/>
  <c r="L4" i="24"/>
  <c r="L5" i="23"/>
  <c r="L4" i="26"/>
  <c r="L4" i="50"/>
  <c r="M4" i="38"/>
  <c r="M4" i="30"/>
  <c r="M4" i="18"/>
  <c r="M4" i="55"/>
  <c r="M4" i="22"/>
  <c r="M4" i="52"/>
  <c r="M4" i="51"/>
  <c r="M4" i="24"/>
  <c r="M4" i="39"/>
  <c r="M5" i="23"/>
  <c r="M4" i="26"/>
  <c r="M4" i="50"/>
  <c r="N3" i="22"/>
  <c r="N3" i="38"/>
  <c r="N3" i="18"/>
  <c r="N3" i="30"/>
  <c r="N3" i="55"/>
  <c r="N3" i="52"/>
  <c r="N3" i="51"/>
  <c r="N4" i="23"/>
  <c r="N3" i="26"/>
  <c r="N3" i="50"/>
  <c r="N3" i="24"/>
  <c r="N3" i="39"/>
  <c r="L5" i="38"/>
  <c r="L5" i="22"/>
  <c r="L5" i="18"/>
  <c r="L5" i="55"/>
  <c r="L5" i="30"/>
  <c r="L5" i="52"/>
  <c r="L5" i="51"/>
  <c r="L5" i="26"/>
  <c r="L5" i="50"/>
  <c r="L5" i="39"/>
  <c r="L5" i="24"/>
  <c r="N4" i="22"/>
  <c r="N4" i="38"/>
  <c r="N4" i="55"/>
  <c r="N4" i="30"/>
  <c r="N4" i="18"/>
  <c r="N4" i="52"/>
  <c r="N4" i="51"/>
  <c r="N4" i="26"/>
  <c r="N4" i="50"/>
  <c r="N4" i="39"/>
  <c r="N4" i="24"/>
  <c r="N5" i="23"/>
  <c r="M5" i="38"/>
  <c r="M5" i="18"/>
  <c r="M5" i="22"/>
  <c r="M5" i="30"/>
  <c r="M5" i="55"/>
  <c r="M5" i="52"/>
  <c r="M5" i="51"/>
  <c r="M5" i="26"/>
  <c r="M5" i="50"/>
  <c r="M5" i="39"/>
  <c r="M5" i="24"/>
  <c r="O3" i="23"/>
  <c r="B186" i="51"/>
  <c r="M186" i="51"/>
  <c r="B196" i="52"/>
  <c r="M196" i="52"/>
  <c r="M223" i="52"/>
  <c r="M214" i="52"/>
  <c r="N186" i="51"/>
  <c r="B187" i="51"/>
  <c r="M204" i="51"/>
  <c r="N196" i="52"/>
  <c r="B197" i="52"/>
  <c r="B205" i="52"/>
  <c r="B214" i="52"/>
  <c r="B223" i="52"/>
  <c r="B232" i="52"/>
  <c r="B271" i="52"/>
  <c r="B261" i="51"/>
  <c r="B195" i="51"/>
  <c r="B204" i="51"/>
  <c r="B213" i="51"/>
  <c r="B222" i="51"/>
  <c r="N5" i="22"/>
  <c r="N5" i="38"/>
  <c r="N5" i="30"/>
  <c r="N5" i="18"/>
  <c r="N5" i="55"/>
  <c r="N5" i="52"/>
  <c r="N5" i="51"/>
  <c r="N5" i="24"/>
  <c r="N5" i="26"/>
  <c r="N5" i="50"/>
  <c r="N5" i="39"/>
  <c r="O3" i="22"/>
  <c r="O3" i="38"/>
  <c r="O3" i="55"/>
  <c r="O3" i="18"/>
  <c r="O3" i="30"/>
  <c r="O3" i="52"/>
  <c r="O3" i="51"/>
  <c r="O3" i="39"/>
  <c r="O3" i="24"/>
  <c r="O3" i="26"/>
  <c r="O3" i="50"/>
  <c r="O4" i="23"/>
  <c r="P3" i="23"/>
  <c r="P3" i="22"/>
  <c r="P3" i="18"/>
  <c r="P3" i="55"/>
  <c r="P3" i="38"/>
  <c r="P3" i="30"/>
  <c r="P3" i="52"/>
  <c r="P3" i="51"/>
  <c r="P3" i="39"/>
  <c r="P3" i="24"/>
  <c r="P4" i="23"/>
  <c r="P3" i="26"/>
  <c r="P3" i="50"/>
  <c r="B231" i="51"/>
  <c r="B240" i="51"/>
  <c r="O4" i="22"/>
  <c r="O4" i="18"/>
  <c r="O4" i="38"/>
  <c r="O4" i="30"/>
  <c r="O4" i="55"/>
  <c r="O4" i="52"/>
  <c r="O4" i="51"/>
  <c r="O4" i="26"/>
  <c r="O4" i="50"/>
  <c r="O4" i="39"/>
  <c r="O4" i="24"/>
  <c r="O5" i="23"/>
  <c r="B336" i="51"/>
  <c r="B270" i="51"/>
  <c r="B279" i="51"/>
  <c r="B288" i="51"/>
  <c r="B297" i="51"/>
  <c r="M261" i="51"/>
  <c r="N261" i="51"/>
  <c r="B346" i="52"/>
  <c r="B280" i="52"/>
  <c r="B289" i="52"/>
  <c r="B298" i="52"/>
  <c r="B307" i="52"/>
  <c r="M271" i="52"/>
  <c r="B241" i="52"/>
  <c r="B250" i="52"/>
  <c r="B272" i="52"/>
  <c r="B206" i="52"/>
  <c r="B215" i="52"/>
  <c r="B224" i="52"/>
  <c r="B233" i="52"/>
  <c r="M197" i="52"/>
  <c r="B262" i="51"/>
  <c r="B196" i="51"/>
  <c r="B205" i="51"/>
  <c r="B214" i="51"/>
  <c r="B223" i="51"/>
  <c r="M187" i="51"/>
  <c r="N271" i="52"/>
  <c r="B421" i="52"/>
  <c r="B355" i="52"/>
  <c r="B364" i="52"/>
  <c r="B373" i="52"/>
  <c r="B382" i="52"/>
  <c r="M346" i="52"/>
  <c r="N346" i="52"/>
  <c r="B316" i="52"/>
  <c r="B325" i="52"/>
  <c r="M205" i="51"/>
  <c r="N187" i="51"/>
  <c r="B232" i="51"/>
  <c r="B241" i="51"/>
  <c r="B271" i="51"/>
  <c r="B280" i="51"/>
  <c r="B289" i="51"/>
  <c r="B298" i="51"/>
  <c r="B337" i="51"/>
  <c r="O337" i="51"/>
  <c r="M262" i="51"/>
  <c r="N262" i="51"/>
  <c r="M279" i="51"/>
  <c r="B188" i="51"/>
  <c r="O187" i="51"/>
  <c r="O186" i="51"/>
  <c r="O262" i="51"/>
  <c r="O261" i="51"/>
  <c r="B306" i="51"/>
  <c r="B315" i="51"/>
  <c r="O272" i="52"/>
  <c r="O271" i="52"/>
  <c r="O196" i="52"/>
  <c r="O346" i="52"/>
  <c r="O197" i="52"/>
  <c r="B198" i="52"/>
  <c r="P4" i="38"/>
  <c r="P4" i="22"/>
  <c r="P4" i="18"/>
  <c r="P4" i="55"/>
  <c r="P4" i="30"/>
  <c r="P4" i="52"/>
  <c r="P4" i="51"/>
  <c r="P4" i="26"/>
  <c r="P4" i="50"/>
  <c r="P4" i="39"/>
  <c r="P4" i="24"/>
  <c r="P5" i="23"/>
  <c r="M224" i="52"/>
  <c r="M215" i="52"/>
  <c r="N197" i="52"/>
  <c r="B242" i="52"/>
  <c r="B251" i="52"/>
  <c r="M289" i="52"/>
  <c r="M298" i="52"/>
  <c r="B345" i="51"/>
  <c r="B354" i="51"/>
  <c r="B363" i="51"/>
  <c r="B372" i="51"/>
  <c r="B411" i="51"/>
  <c r="M336" i="51"/>
  <c r="N336" i="51"/>
  <c r="O336" i="51"/>
  <c r="Q3" i="23"/>
  <c r="B281" i="52"/>
  <c r="B290" i="52"/>
  <c r="B299" i="52"/>
  <c r="B308" i="52"/>
  <c r="B347" i="52"/>
  <c r="O347" i="52"/>
  <c r="M272" i="52"/>
  <c r="N272" i="52"/>
  <c r="O5" i="22"/>
  <c r="O5" i="38"/>
  <c r="O5" i="55"/>
  <c r="O5" i="30"/>
  <c r="O5" i="18"/>
  <c r="O5" i="52"/>
  <c r="O5" i="51"/>
  <c r="O5" i="39"/>
  <c r="O5" i="26"/>
  <c r="O5" i="50"/>
  <c r="O5" i="24"/>
  <c r="B317" i="52"/>
  <c r="B326" i="52"/>
  <c r="B199" i="52"/>
  <c r="P271" i="52"/>
  <c r="P197" i="52"/>
  <c r="P196" i="52"/>
  <c r="P346" i="52"/>
  <c r="P347" i="52"/>
  <c r="P272" i="52"/>
  <c r="P198" i="52"/>
  <c r="B263" i="51"/>
  <c r="B197" i="51"/>
  <c r="B206" i="51"/>
  <c r="B215" i="51"/>
  <c r="B224" i="51"/>
  <c r="M188" i="51"/>
  <c r="M364" i="52"/>
  <c r="M373" i="52"/>
  <c r="Q3" i="38"/>
  <c r="Q3" i="22"/>
  <c r="Q3" i="30"/>
  <c r="Q3" i="18"/>
  <c r="Q3" i="55"/>
  <c r="Q3" i="52"/>
  <c r="Q3" i="51"/>
  <c r="Q3" i="50"/>
  <c r="Q3" i="39"/>
  <c r="Q3" i="24"/>
  <c r="Q4" i="23"/>
  <c r="R3" i="23"/>
  <c r="Q3" i="26"/>
  <c r="B391" i="52"/>
  <c r="B400" i="52"/>
  <c r="P5" i="22"/>
  <c r="P5" i="18"/>
  <c r="P5" i="55"/>
  <c r="P5" i="38"/>
  <c r="P5" i="30"/>
  <c r="P5" i="52"/>
  <c r="P5" i="51"/>
  <c r="P5" i="39"/>
  <c r="P5" i="24"/>
  <c r="P5" i="26"/>
  <c r="P5" i="50"/>
  <c r="B273" i="52"/>
  <c r="B207" i="52"/>
  <c r="B216" i="52"/>
  <c r="B225" i="52"/>
  <c r="B234" i="52"/>
  <c r="M198" i="52"/>
  <c r="N198" i="52"/>
  <c r="M280" i="51"/>
  <c r="B496" i="52"/>
  <c r="B430" i="52"/>
  <c r="B439" i="52"/>
  <c r="B448" i="52"/>
  <c r="B457" i="52"/>
  <c r="M421" i="52"/>
  <c r="N421" i="52"/>
  <c r="B346" i="51"/>
  <c r="B355" i="51"/>
  <c r="B364" i="51"/>
  <c r="B373" i="51"/>
  <c r="B412" i="51"/>
  <c r="M337" i="51"/>
  <c r="N337" i="51"/>
  <c r="B307" i="51"/>
  <c r="B316" i="51"/>
  <c r="M354" i="51"/>
  <c r="M299" i="52"/>
  <c r="M290" i="52"/>
  <c r="B486" i="51"/>
  <c r="B420" i="51"/>
  <c r="B429" i="51"/>
  <c r="B438" i="51"/>
  <c r="B447" i="51"/>
  <c r="M411" i="51"/>
  <c r="N411" i="51"/>
  <c r="O411" i="51"/>
  <c r="B422" i="52"/>
  <c r="B356" i="52"/>
  <c r="B365" i="52"/>
  <c r="B374" i="52"/>
  <c r="B383" i="52"/>
  <c r="M347" i="52"/>
  <c r="N347" i="52"/>
  <c r="B381" i="51"/>
  <c r="B390" i="51"/>
  <c r="P186" i="51"/>
  <c r="P336" i="51"/>
  <c r="P263" i="51"/>
  <c r="P262" i="51"/>
  <c r="B189" i="51"/>
  <c r="P188" i="51"/>
  <c r="P337" i="51"/>
  <c r="P187" i="51"/>
  <c r="P261" i="51"/>
  <c r="P411" i="51"/>
  <c r="O198" i="52"/>
  <c r="M355" i="51"/>
  <c r="B571" i="52"/>
  <c r="B505" i="52"/>
  <c r="B514" i="52"/>
  <c r="B523" i="52"/>
  <c r="B532" i="52"/>
  <c r="M496" i="52"/>
  <c r="N496" i="52"/>
  <c r="O496" i="52"/>
  <c r="P496" i="52"/>
  <c r="B243" i="52"/>
  <c r="B252" i="52"/>
  <c r="M206" i="51"/>
  <c r="B264" i="51"/>
  <c r="B198" i="51"/>
  <c r="B207" i="51"/>
  <c r="B216" i="51"/>
  <c r="B225" i="51"/>
  <c r="M189" i="51"/>
  <c r="N189" i="51"/>
  <c r="B487" i="51"/>
  <c r="B421" i="51"/>
  <c r="B430" i="51"/>
  <c r="B439" i="51"/>
  <c r="B448" i="51"/>
  <c r="M412" i="51"/>
  <c r="N412" i="51"/>
  <c r="O412" i="51"/>
  <c r="B348" i="52"/>
  <c r="B282" i="52"/>
  <c r="B291" i="52"/>
  <c r="B300" i="52"/>
  <c r="B309" i="52"/>
  <c r="M273" i="52"/>
  <c r="N273" i="52"/>
  <c r="B233" i="51"/>
  <c r="B242" i="51"/>
  <c r="M429" i="51"/>
  <c r="B382" i="51"/>
  <c r="B391" i="51"/>
  <c r="B338" i="51"/>
  <c r="B272" i="51"/>
  <c r="B281" i="51"/>
  <c r="B290" i="51"/>
  <c r="B299" i="51"/>
  <c r="M263" i="51"/>
  <c r="N263" i="51"/>
  <c r="P273" i="52"/>
  <c r="B274" i="52"/>
  <c r="B208" i="52"/>
  <c r="B217" i="52"/>
  <c r="B226" i="52"/>
  <c r="B235" i="52"/>
  <c r="M199" i="52"/>
  <c r="N199" i="52"/>
  <c r="M374" i="52"/>
  <c r="M365" i="52"/>
  <c r="B456" i="51"/>
  <c r="B465" i="51"/>
  <c r="B392" i="52"/>
  <c r="B401" i="52"/>
  <c r="B561" i="51"/>
  <c r="B495" i="51"/>
  <c r="B504" i="51"/>
  <c r="B513" i="51"/>
  <c r="B522" i="51"/>
  <c r="M486" i="51"/>
  <c r="N486" i="51"/>
  <c r="O486" i="51"/>
  <c r="P486" i="51"/>
  <c r="B431" i="52"/>
  <c r="B440" i="52"/>
  <c r="B449" i="52"/>
  <c r="B458" i="52"/>
  <c r="B497" i="52"/>
  <c r="M422" i="52"/>
  <c r="N422" i="52"/>
  <c r="O422" i="52"/>
  <c r="O421" i="52"/>
  <c r="R3" i="22"/>
  <c r="R3" i="38"/>
  <c r="R3" i="18"/>
  <c r="R3" i="55"/>
  <c r="R3" i="30"/>
  <c r="R3" i="52"/>
  <c r="R3" i="51"/>
  <c r="R3" i="26"/>
  <c r="R3" i="50"/>
  <c r="R4" i="23"/>
  <c r="R3" i="39"/>
  <c r="R3" i="24"/>
  <c r="S3" i="23"/>
  <c r="M448" i="52"/>
  <c r="M439" i="52"/>
  <c r="B466" i="52"/>
  <c r="B475" i="52"/>
  <c r="M225" i="52"/>
  <c r="M216" i="52"/>
  <c r="Q4" i="38"/>
  <c r="Q4" i="22"/>
  <c r="Q4" i="18"/>
  <c r="Q4" i="55"/>
  <c r="Q4" i="30"/>
  <c r="Q4" i="52"/>
  <c r="Q4" i="51"/>
  <c r="Q4" i="26"/>
  <c r="Q4" i="50"/>
  <c r="Q4" i="24"/>
  <c r="Q4" i="39"/>
  <c r="Q5" i="23"/>
  <c r="N188" i="51"/>
  <c r="O189" i="51"/>
  <c r="O199" i="52"/>
  <c r="P421" i="52"/>
  <c r="Q421" i="52"/>
  <c r="B244" i="52"/>
  <c r="B253" i="52"/>
  <c r="B347" i="51"/>
  <c r="B356" i="51"/>
  <c r="B365" i="51"/>
  <c r="B374" i="51"/>
  <c r="B413" i="51"/>
  <c r="M338" i="51"/>
  <c r="N338" i="51"/>
  <c r="P338" i="51"/>
  <c r="Q338" i="51"/>
  <c r="B357" i="52"/>
  <c r="B366" i="52"/>
  <c r="B375" i="52"/>
  <c r="B384" i="52"/>
  <c r="B423" i="52"/>
  <c r="M348" i="52"/>
  <c r="N348" i="52"/>
  <c r="P348" i="52"/>
  <c r="B234" i="51"/>
  <c r="B243" i="51"/>
  <c r="M449" i="52"/>
  <c r="M440" i="52"/>
  <c r="B283" i="52"/>
  <c r="B292" i="52"/>
  <c r="B301" i="52"/>
  <c r="B310" i="52"/>
  <c r="B349" i="52"/>
  <c r="M274" i="52"/>
  <c r="N274" i="52"/>
  <c r="B273" i="51"/>
  <c r="B282" i="51"/>
  <c r="B291" i="51"/>
  <c r="B300" i="51"/>
  <c r="B339" i="51"/>
  <c r="Q339" i="51"/>
  <c r="M264" i="51"/>
  <c r="N264" i="51"/>
  <c r="M523" i="52"/>
  <c r="M514" i="52"/>
  <c r="S3" i="18"/>
  <c r="S3" i="38"/>
  <c r="S3" i="22"/>
  <c r="S3" i="30"/>
  <c r="S3" i="55"/>
  <c r="S3" i="52"/>
  <c r="S3" i="51"/>
  <c r="S3" i="26"/>
  <c r="S3" i="50"/>
  <c r="S3" i="24"/>
  <c r="S3" i="39"/>
  <c r="S4" i="23"/>
  <c r="B506" i="52"/>
  <c r="B515" i="52"/>
  <c r="B524" i="52"/>
  <c r="B533" i="52"/>
  <c r="B572" i="52"/>
  <c r="M497" i="52"/>
  <c r="N497" i="52"/>
  <c r="O497" i="52"/>
  <c r="P497" i="52"/>
  <c r="P412" i="51"/>
  <c r="B541" i="52"/>
  <c r="B550" i="52"/>
  <c r="B467" i="52"/>
  <c r="B476" i="52"/>
  <c r="B580" i="52"/>
  <c r="B589" i="52"/>
  <c r="B598" i="52"/>
  <c r="B607" i="52"/>
  <c r="B646" i="52"/>
  <c r="M571" i="52"/>
  <c r="N571" i="52"/>
  <c r="O571" i="52"/>
  <c r="P571" i="52"/>
  <c r="Q571" i="52"/>
  <c r="B190" i="51"/>
  <c r="Q187" i="51"/>
  <c r="Q337" i="51"/>
  <c r="Q264" i="51"/>
  <c r="Q186" i="51"/>
  <c r="Q263" i="51"/>
  <c r="Q336" i="51"/>
  <c r="Q486" i="51"/>
  <c r="Q262" i="51"/>
  <c r="Q412" i="51"/>
  <c r="Q189" i="51"/>
  <c r="Q188" i="51"/>
  <c r="Q411" i="51"/>
  <c r="Q261" i="51"/>
  <c r="B200" i="52"/>
  <c r="Q198" i="52"/>
  <c r="Q271" i="52"/>
  <c r="Q348" i="52"/>
  <c r="Q196" i="52"/>
  <c r="Q273" i="52"/>
  <c r="Q346" i="52"/>
  <c r="Q496" i="52"/>
  <c r="Q349" i="52"/>
  <c r="Q197" i="52"/>
  <c r="Q272" i="52"/>
  <c r="Q199" i="52"/>
  <c r="Q347" i="52"/>
  <c r="Q274" i="52"/>
  <c r="O263" i="51"/>
  <c r="O273" i="52"/>
  <c r="M430" i="51"/>
  <c r="O188" i="51"/>
  <c r="R4" i="22"/>
  <c r="R4" i="38"/>
  <c r="R4" i="18"/>
  <c r="R4" i="30"/>
  <c r="R4" i="55"/>
  <c r="R4" i="52"/>
  <c r="R4" i="51"/>
  <c r="R5" i="23"/>
  <c r="R4" i="26"/>
  <c r="R4" i="50"/>
  <c r="R4" i="39"/>
  <c r="R4" i="24"/>
  <c r="M504" i="51"/>
  <c r="B457" i="51"/>
  <c r="B466" i="51"/>
  <c r="Q5" i="38"/>
  <c r="Q5" i="30"/>
  <c r="Q5" i="22"/>
  <c r="Q5" i="18"/>
  <c r="Q5" i="55"/>
  <c r="Q5" i="52"/>
  <c r="Q5" i="51"/>
  <c r="Q5" i="24"/>
  <c r="Q5" i="39"/>
  <c r="Q5" i="26"/>
  <c r="Q5" i="50"/>
  <c r="B531" i="51"/>
  <c r="B540" i="51"/>
  <c r="M281" i="51"/>
  <c r="M300" i="52"/>
  <c r="M291" i="52"/>
  <c r="B562" i="51"/>
  <c r="B496" i="51"/>
  <c r="B505" i="51"/>
  <c r="B514" i="51"/>
  <c r="B523" i="51"/>
  <c r="M487" i="51"/>
  <c r="N487" i="51"/>
  <c r="O487" i="51"/>
  <c r="P487" i="51"/>
  <c r="B570" i="51"/>
  <c r="B579" i="51"/>
  <c r="B588" i="51"/>
  <c r="B597" i="51"/>
  <c r="B636" i="51"/>
  <c r="M561" i="51"/>
  <c r="N561" i="51"/>
  <c r="O561" i="51"/>
  <c r="P561" i="51"/>
  <c r="Q561" i="51"/>
  <c r="M226" i="52"/>
  <c r="M217" i="52"/>
  <c r="B308" i="51"/>
  <c r="B317" i="51"/>
  <c r="B318" i="52"/>
  <c r="B327" i="52"/>
  <c r="M207" i="51"/>
  <c r="P422" i="52"/>
  <c r="Q422" i="52"/>
  <c r="O264" i="51"/>
  <c r="Q487" i="51"/>
  <c r="O348" i="52"/>
  <c r="O338" i="51"/>
  <c r="Q497" i="52"/>
  <c r="O274" i="52"/>
  <c r="B606" i="51"/>
  <c r="B615" i="51"/>
  <c r="B647" i="52"/>
  <c r="B581" i="52"/>
  <c r="B590" i="52"/>
  <c r="B599" i="52"/>
  <c r="B608" i="52"/>
  <c r="M572" i="52"/>
  <c r="N572" i="52"/>
  <c r="O572" i="52"/>
  <c r="P572" i="52"/>
  <c r="B414" i="51"/>
  <c r="B348" i="51"/>
  <c r="B357" i="51"/>
  <c r="B366" i="51"/>
  <c r="B375" i="51"/>
  <c r="M339" i="51"/>
  <c r="N339" i="51"/>
  <c r="B358" i="52"/>
  <c r="B367" i="52"/>
  <c r="B376" i="52"/>
  <c r="B385" i="52"/>
  <c r="B424" i="52"/>
  <c r="M349" i="52"/>
  <c r="N349" i="52"/>
  <c r="O349" i="52"/>
  <c r="B542" i="52"/>
  <c r="B551" i="52"/>
  <c r="B309" i="51"/>
  <c r="B318" i="51"/>
  <c r="B319" i="52"/>
  <c r="B328" i="52"/>
  <c r="M366" i="52"/>
  <c r="M375" i="52"/>
  <c r="P199" i="52"/>
  <c r="R5" i="22"/>
  <c r="R5" i="38"/>
  <c r="R5" i="55"/>
  <c r="R5" i="30"/>
  <c r="R5" i="18"/>
  <c r="R5" i="52"/>
  <c r="R5" i="51"/>
  <c r="R5" i="26"/>
  <c r="R5" i="50"/>
  <c r="R5" i="39"/>
  <c r="R5" i="24"/>
  <c r="M598" i="52"/>
  <c r="M589" i="52"/>
  <c r="S4" i="22"/>
  <c r="S4" i="38"/>
  <c r="S4" i="55"/>
  <c r="S4" i="18"/>
  <c r="S4" i="30"/>
  <c r="S4" i="52"/>
  <c r="S4" i="51"/>
  <c r="S4" i="39"/>
  <c r="S5" i="23"/>
  <c r="S4" i="26"/>
  <c r="S4" i="50"/>
  <c r="S4" i="24"/>
  <c r="B498" i="52"/>
  <c r="B432" i="52"/>
  <c r="B441" i="52"/>
  <c r="B450" i="52"/>
  <c r="B459" i="52"/>
  <c r="M423" i="52"/>
  <c r="N423" i="52"/>
  <c r="P423" i="52"/>
  <c r="B191" i="51"/>
  <c r="R186" i="51"/>
  <c r="R263" i="51"/>
  <c r="R336" i="51"/>
  <c r="R486" i="51"/>
  <c r="R190" i="51"/>
  <c r="R189" i="51"/>
  <c r="R262" i="51"/>
  <c r="R339" i="51"/>
  <c r="R412" i="51"/>
  <c r="R188" i="51"/>
  <c r="R261" i="51"/>
  <c r="R338" i="51"/>
  <c r="R411" i="51"/>
  <c r="R561" i="51"/>
  <c r="R487" i="51"/>
  <c r="R337" i="51"/>
  <c r="R187" i="51"/>
  <c r="R264" i="51"/>
  <c r="B721" i="52"/>
  <c r="B655" i="52"/>
  <c r="B664" i="52"/>
  <c r="B673" i="52"/>
  <c r="B682" i="52"/>
  <c r="M646" i="52"/>
  <c r="N646" i="52"/>
  <c r="O646" i="52"/>
  <c r="P646" i="52"/>
  <c r="B393" i="52"/>
  <c r="B402" i="52"/>
  <c r="M356" i="51"/>
  <c r="M505" i="51"/>
  <c r="B201" i="52"/>
  <c r="R197" i="52"/>
  <c r="R274" i="52"/>
  <c r="R347" i="52"/>
  <c r="R497" i="52"/>
  <c r="R196" i="52"/>
  <c r="R273" i="52"/>
  <c r="R346" i="52"/>
  <c r="R496" i="52"/>
  <c r="R200" i="52"/>
  <c r="R199" i="52"/>
  <c r="R272" i="52"/>
  <c r="R349" i="52"/>
  <c r="R422" i="52"/>
  <c r="R198" i="52"/>
  <c r="R271" i="52"/>
  <c r="R348" i="52"/>
  <c r="R421" i="52"/>
  <c r="R571" i="52"/>
  <c r="B275" i="52"/>
  <c r="R275" i="52"/>
  <c r="B209" i="52"/>
  <c r="B218" i="52"/>
  <c r="B227" i="52"/>
  <c r="B236" i="52"/>
  <c r="M200" i="52"/>
  <c r="N200" i="52"/>
  <c r="B616" i="52"/>
  <c r="B625" i="52"/>
  <c r="B422" i="51"/>
  <c r="B431" i="51"/>
  <c r="B440" i="51"/>
  <c r="B449" i="51"/>
  <c r="B488" i="51"/>
  <c r="M413" i="51"/>
  <c r="N413" i="51"/>
  <c r="P413" i="51"/>
  <c r="B532" i="51"/>
  <c r="B541" i="51"/>
  <c r="B383" i="51"/>
  <c r="B392" i="51"/>
  <c r="P189" i="51"/>
  <c r="M579" i="51"/>
  <c r="B637" i="51"/>
  <c r="B571" i="51"/>
  <c r="B580" i="51"/>
  <c r="B589" i="51"/>
  <c r="B598" i="51"/>
  <c r="M562" i="51"/>
  <c r="N562" i="51"/>
  <c r="O562" i="51"/>
  <c r="P562" i="51"/>
  <c r="B199" i="51"/>
  <c r="B208" i="51"/>
  <c r="B217" i="51"/>
  <c r="B226" i="51"/>
  <c r="B265" i="51"/>
  <c r="R265" i="51"/>
  <c r="M190" i="51"/>
  <c r="N190" i="51"/>
  <c r="B645" i="51"/>
  <c r="B654" i="51"/>
  <c r="B663" i="51"/>
  <c r="B672" i="51"/>
  <c r="B711" i="51"/>
  <c r="M636" i="51"/>
  <c r="N636" i="51"/>
  <c r="O636" i="51"/>
  <c r="P636" i="51"/>
  <c r="M524" i="52"/>
  <c r="M515" i="52"/>
  <c r="M282" i="51"/>
  <c r="M301" i="52"/>
  <c r="M292" i="52"/>
  <c r="P349" i="52"/>
  <c r="O339" i="51"/>
  <c r="Q646" i="52"/>
  <c r="O200" i="52"/>
  <c r="Q572" i="52"/>
  <c r="M580" i="51"/>
  <c r="M431" i="51"/>
  <c r="Q423" i="52"/>
  <c r="B192" i="51"/>
  <c r="S189" i="51"/>
  <c r="S262" i="51"/>
  <c r="S339" i="51"/>
  <c r="S412" i="51"/>
  <c r="S188" i="51"/>
  <c r="S261" i="51"/>
  <c r="S265" i="51"/>
  <c r="S338" i="51"/>
  <c r="S411" i="51"/>
  <c r="S561" i="51"/>
  <c r="S187" i="51"/>
  <c r="S264" i="51"/>
  <c r="S337" i="51"/>
  <c r="S487" i="51"/>
  <c r="S191" i="51"/>
  <c r="S263" i="51"/>
  <c r="S486" i="51"/>
  <c r="S186" i="51"/>
  <c r="S190" i="51"/>
  <c r="S336" i="51"/>
  <c r="B394" i="52"/>
  <c r="B403" i="52"/>
  <c r="O190" i="51"/>
  <c r="B607" i="51"/>
  <c r="B616" i="51"/>
  <c r="B563" i="51"/>
  <c r="B497" i="51"/>
  <c r="B506" i="51"/>
  <c r="B515" i="51"/>
  <c r="B524" i="51"/>
  <c r="M488" i="51"/>
  <c r="N488" i="51"/>
  <c r="P488" i="51"/>
  <c r="Q488" i="51"/>
  <c r="R488" i="51"/>
  <c r="M673" i="52"/>
  <c r="M664" i="52"/>
  <c r="O423" i="52"/>
  <c r="B202" i="52"/>
  <c r="S197" i="52"/>
  <c r="S274" i="52"/>
  <c r="S347" i="52"/>
  <c r="S497" i="52"/>
  <c r="S196" i="52"/>
  <c r="S199" i="52"/>
  <c r="S272" i="52"/>
  <c r="S349" i="52"/>
  <c r="S422" i="52"/>
  <c r="S271" i="52"/>
  <c r="S346" i="52"/>
  <c r="S198" i="52"/>
  <c r="S201" i="52"/>
  <c r="S275" i="52"/>
  <c r="S571" i="52"/>
  <c r="S348" i="52"/>
  <c r="S200" i="52"/>
  <c r="S421" i="52"/>
  <c r="S496" i="52"/>
  <c r="S273" i="52"/>
  <c r="P339" i="51"/>
  <c r="B646" i="51"/>
  <c r="B655" i="51"/>
  <c r="B664" i="51"/>
  <c r="B673" i="51"/>
  <c r="B712" i="51"/>
  <c r="M637" i="51"/>
  <c r="N637" i="51"/>
  <c r="O637" i="51"/>
  <c r="P637" i="51"/>
  <c r="B458" i="51"/>
  <c r="B467" i="51"/>
  <c r="M227" i="52"/>
  <c r="M218" i="52"/>
  <c r="B691" i="52"/>
  <c r="B700" i="52"/>
  <c r="B266" i="51"/>
  <c r="B200" i="51"/>
  <c r="B209" i="51"/>
  <c r="B218" i="51"/>
  <c r="B227" i="51"/>
  <c r="M191" i="51"/>
  <c r="N191" i="51"/>
  <c r="M208" i="51"/>
  <c r="B245" i="52"/>
  <c r="B254" i="52"/>
  <c r="B730" i="52"/>
  <c r="B739" i="52"/>
  <c r="B748" i="52"/>
  <c r="B757" i="52"/>
  <c r="B796" i="52"/>
  <c r="M721" i="52"/>
  <c r="N721" i="52"/>
  <c r="O721" i="52"/>
  <c r="M450" i="52"/>
  <c r="M441" i="52"/>
  <c r="Q636" i="51"/>
  <c r="B340" i="51"/>
  <c r="B274" i="51"/>
  <c r="B283" i="51"/>
  <c r="B292" i="51"/>
  <c r="B301" i="51"/>
  <c r="M265" i="51"/>
  <c r="N265" i="51"/>
  <c r="B350" i="52"/>
  <c r="B284" i="52"/>
  <c r="B293" i="52"/>
  <c r="B302" i="52"/>
  <c r="B311" i="52"/>
  <c r="M275" i="52"/>
  <c r="N275" i="52"/>
  <c r="B468" i="52"/>
  <c r="B477" i="52"/>
  <c r="M357" i="51"/>
  <c r="M590" i="52"/>
  <c r="M599" i="52"/>
  <c r="P264" i="51"/>
  <c r="M654" i="51"/>
  <c r="B235" i="51"/>
  <c r="B244" i="51"/>
  <c r="Q413" i="51"/>
  <c r="B276" i="52"/>
  <c r="B210" i="52"/>
  <c r="B219" i="52"/>
  <c r="B228" i="52"/>
  <c r="B237" i="52"/>
  <c r="M201" i="52"/>
  <c r="N201" i="52"/>
  <c r="B573" i="52"/>
  <c r="B507" i="52"/>
  <c r="B516" i="52"/>
  <c r="B525" i="52"/>
  <c r="B534" i="52"/>
  <c r="M498" i="52"/>
  <c r="N498" i="52"/>
  <c r="P498" i="52"/>
  <c r="Q498" i="52"/>
  <c r="B384" i="51"/>
  <c r="B393" i="51"/>
  <c r="B617" i="52"/>
  <c r="B626" i="52"/>
  <c r="P274" i="52"/>
  <c r="B786" i="51"/>
  <c r="B720" i="51"/>
  <c r="B729" i="51"/>
  <c r="B738" i="51"/>
  <c r="B747" i="51"/>
  <c r="M711" i="51"/>
  <c r="N711" i="51"/>
  <c r="O413" i="51"/>
  <c r="S5" i="22"/>
  <c r="S5" i="18"/>
  <c r="S5" i="38"/>
  <c r="S5" i="30"/>
  <c r="S5" i="55"/>
  <c r="S5" i="52"/>
  <c r="S5" i="51"/>
  <c r="S5" i="26"/>
  <c r="S5" i="50"/>
  <c r="S5" i="24"/>
  <c r="S5" i="39"/>
  <c r="M367" i="52"/>
  <c r="M376" i="52"/>
  <c r="B489" i="51"/>
  <c r="B423" i="51"/>
  <c r="B432" i="51"/>
  <c r="B441" i="51"/>
  <c r="B450" i="51"/>
  <c r="M414" i="51"/>
  <c r="N414" i="51"/>
  <c r="Q414" i="51"/>
  <c r="B722" i="52"/>
  <c r="B656" i="52"/>
  <c r="B665" i="52"/>
  <c r="B674" i="52"/>
  <c r="B683" i="52"/>
  <c r="M647" i="52"/>
  <c r="N647" i="52"/>
  <c r="O647" i="52"/>
  <c r="P647" i="52"/>
  <c r="Q647" i="52"/>
  <c r="B681" i="51"/>
  <c r="B690" i="51"/>
  <c r="B433" i="52"/>
  <c r="B442" i="52"/>
  <c r="B451" i="52"/>
  <c r="B460" i="52"/>
  <c r="B499" i="52"/>
  <c r="M424" i="52"/>
  <c r="Q424" i="52"/>
  <c r="Q562" i="51"/>
  <c r="O414" i="51"/>
  <c r="O191" i="51"/>
  <c r="O275" i="52"/>
  <c r="S488" i="51"/>
  <c r="O201" i="52"/>
  <c r="Q637" i="51"/>
  <c r="P721" i="52"/>
  <c r="M451" i="52"/>
  <c r="M442" i="52"/>
  <c r="B469" i="52"/>
  <c r="B478" i="52"/>
  <c r="B797" i="52"/>
  <c r="B731" i="52"/>
  <c r="B740" i="52"/>
  <c r="B749" i="52"/>
  <c r="B758" i="52"/>
  <c r="M722" i="52"/>
  <c r="N722" i="52"/>
  <c r="O722" i="52"/>
  <c r="P722" i="52"/>
  <c r="Q722" i="52"/>
  <c r="R498" i="52"/>
  <c r="B351" i="52"/>
  <c r="B285" i="52"/>
  <c r="B294" i="52"/>
  <c r="B303" i="52"/>
  <c r="B312" i="52"/>
  <c r="M276" i="52"/>
  <c r="N276" i="52"/>
  <c r="M283" i="51"/>
  <c r="B766" i="52"/>
  <c r="B775" i="52"/>
  <c r="B236" i="51"/>
  <c r="B245" i="51"/>
  <c r="B787" i="51"/>
  <c r="B721" i="51"/>
  <c r="B730" i="51"/>
  <c r="B739" i="51"/>
  <c r="B748" i="51"/>
  <c r="M712" i="51"/>
  <c r="N712" i="51"/>
  <c r="O712" i="51"/>
  <c r="P712" i="51"/>
  <c r="Q712" i="51"/>
  <c r="R572" i="52"/>
  <c r="R414" i="51"/>
  <c r="M729" i="51"/>
  <c r="R413" i="51"/>
  <c r="B310" i="51"/>
  <c r="B319" i="51"/>
  <c r="B341" i="51"/>
  <c r="B275" i="51"/>
  <c r="B284" i="51"/>
  <c r="B293" i="51"/>
  <c r="B302" i="51"/>
  <c r="M266" i="51"/>
  <c r="N266" i="51"/>
  <c r="B682" i="51"/>
  <c r="B691" i="51"/>
  <c r="O488" i="51"/>
  <c r="P190" i="51"/>
  <c r="R562" i="51"/>
  <c r="R647" i="52"/>
  <c r="B756" i="51"/>
  <c r="B765" i="51"/>
  <c r="O498" i="52"/>
  <c r="B349" i="51"/>
  <c r="B358" i="51"/>
  <c r="B367" i="51"/>
  <c r="B376" i="51"/>
  <c r="B415" i="51"/>
  <c r="M340" i="51"/>
  <c r="N340" i="51"/>
  <c r="R340" i="51"/>
  <c r="S340" i="51"/>
  <c r="B201" i="51"/>
  <c r="B210" i="51"/>
  <c r="B219" i="51"/>
  <c r="B228" i="51"/>
  <c r="B267" i="51"/>
  <c r="M192" i="51"/>
  <c r="N192" i="51"/>
  <c r="R424" i="52"/>
  <c r="R646" i="52"/>
  <c r="B795" i="51"/>
  <c r="B804" i="51"/>
  <c r="B813" i="51"/>
  <c r="B822" i="51"/>
  <c r="B917" i="51"/>
  <c r="M786" i="51"/>
  <c r="N786" i="51"/>
  <c r="O786" i="51"/>
  <c r="B211" i="52"/>
  <c r="B220" i="52"/>
  <c r="B229" i="52"/>
  <c r="B238" i="52"/>
  <c r="B277" i="52"/>
  <c r="M202" i="52"/>
  <c r="N202" i="52"/>
  <c r="M506" i="51"/>
  <c r="R423" i="52"/>
  <c r="M525" i="52"/>
  <c r="M516" i="52"/>
  <c r="R636" i="51"/>
  <c r="S276" i="52"/>
  <c r="B533" i="51"/>
  <c r="B542" i="51"/>
  <c r="S266" i="51"/>
  <c r="N424" i="52"/>
  <c r="M432" i="51"/>
  <c r="B543" i="52"/>
  <c r="B552" i="52"/>
  <c r="M302" i="52"/>
  <c r="M293" i="52"/>
  <c r="B572" i="51"/>
  <c r="B581" i="51"/>
  <c r="B590" i="51"/>
  <c r="B599" i="51"/>
  <c r="B638" i="51"/>
  <c r="M563" i="51"/>
  <c r="N563" i="51"/>
  <c r="P563" i="51"/>
  <c r="Q563" i="51"/>
  <c r="R563" i="51"/>
  <c r="M665" i="52"/>
  <c r="M674" i="52"/>
  <c r="B459" i="51"/>
  <c r="B468" i="51"/>
  <c r="B582" i="52"/>
  <c r="B591" i="52"/>
  <c r="B600" i="52"/>
  <c r="B609" i="52"/>
  <c r="B648" i="52"/>
  <c r="M573" i="52"/>
  <c r="N573" i="52"/>
  <c r="P573" i="52"/>
  <c r="Q573" i="52"/>
  <c r="R573" i="52"/>
  <c r="S573" i="52"/>
  <c r="M219" i="52"/>
  <c r="M228" i="52"/>
  <c r="B320" i="52"/>
  <c r="B329" i="52"/>
  <c r="O265" i="51"/>
  <c r="M748" i="52"/>
  <c r="M739" i="52"/>
  <c r="P200" i="52"/>
  <c r="B574" i="52"/>
  <c r="B508" i="52"/>
  <c r="B517" i="52"/>
  <c r="B526" i="52"/>
  <c r="B535" i="52"/>
  <c r="M499" i="52"/>
  <c r="N499" i="52"/>
  <c r="O499" i="52"/>
  <c r="Q499" i="52"/>
  <c r="R499" i="52"/>
  <c r="S499" i="52"/>
  <c r="B692" i="52"/>
  <c r="B701" i="52"/>
  <c r="B564" i="51"/>
  <c r="B498" i="51"/>
  <c r="B507" i="51"/>
  <c r="B516" i="51"/>
  <c r="B525" i="51"/>
  <c r="M489" i="51"/>
  <c r="N489" i="51"/>
  <c r="Q489" i="51"/>
  <c r="R489" i="51"/>
  <c r="O711" i="51"/>
  <c r="B246" i="52"/>
  <c r="B255" i="52"/>
  <c r="B359" i="52"/>
  <c r="B368" i="52"/>
  <c r="B377" i="52"/>
  <c r="B386" i="52"/>
  <c r="B425" i="52"/>
  <c r="M350" i="52"/>
  <c r="N350" i="52"/>
  <c r="O350" i="52"/>
  <c r="R350" i="52"/>
  <c r="B805" i="52"/>
  <c r="B814" i="52"/>
  <c r="B823" i="52"/>
  <c r="B832" i="52"/>
  <c r="B927" i="52"/>
  <c r="M796" i="52"/>
  <c r="N796" i="52"/>
  <c r="O796" i="52"/>
  <c r="M209" i="51"/>
  <c r="M655" i="51"/>
  <c r="P499" i="52"/>
  <c r="O266" i="51"/>
  <c r="O340" i="51"/>
  <c r="P796" i="52"/>
  <c r="S563" i="51"/>
  <c r="S489" i="51"/>
  <c r="O192" i="51"/>
  <c r="P786" i="51"/>
  <c r="R712" i="51"/>
  <c r="O276" i="52"/>
  <c r="O573" i="52"/>
  <c r="R722" i="52"/>
  <c r="B936" i="52"/>
  <c r="B945" i="52"/>
  <c r="B954" i="52"/>
  <c r="B963" i="52"/>
  <c r="M927" i="52"/>
  <c r="N927" i="52"/>
  <c r="O927" i="52"/>
  <c r="P927" i="52"/>
  <c r="Q927" i="52"/>
  <c r="B657" i="52"/>
  <c r="B666" i="52"/>
  <c r="B675" i="52"/>
  <c r="B684" i="52"/>
  <c r="B723" i="52"/>
  <c r="M648" i="52"/>
  <c r="N648" i="52"/>
  <c r="P648" i="52"/>
  <c r="Q648" i="52"/>
  <c r="R648" i="52"/>
  <c r="S648" i="52"/>
  <c r="O424" i="52"/>
  <c r="S423" i="52"/>
  <c r="M229" i="52"/>
  <c r="M188" i="52"/>
  <c r="M220" i="52"/>
  <c r="B831" i="51"/>
  <c r="B840" i="51"/>
  <c r="B237" i="51"/>
  <c r="B246" i="51"/>
  <c r="Q190" i="51"/>
  <c r="B321" i="52"/>
  <c r="B330" i="52"/>
  <c r="B841" i="52"/>
  <c r="B850" i="52"/>
  <c r="P350" i="52"/>
  <c r="O489" i="51"/>
  <c r="B618" i="52"/>
  <c r="B627" i="52"/>
  <c r="O563" i="51"/>
  <c r="B352" i="52"/>
  <c r="B286" i="52"/>
  <c r="B295" i="52"/>
  <c r="B304" i="52"/>
  <c r="B313" i="52"/>
  <c r="M277" i="52"/>
  <c r="N277" i="52"/>
  <c r="M358" i="51"/>
  <c r="P266" i="51"/>
  <c r="B426" i="52"/>
  <c r="B360" i="52"/>
  <c r="B369" i="52"/>
  <c r="B378" i="52"/>
  <c r="B387" i="52"/>
  <c r="M351" i="52"/>
  <c r="N351" i="52"/>
  <c r="S351" i="52"/>
  <c r="Q721" i="52"/>
  <c r="P201" i="52"/>
  <c r="B247" i="52"/>
  <c r="B256" i="52"/>
  <c r="B424" i="51"/>
  <c r="B433" i="51"/>
  <c r="B442" i="51"/>
  <c r="B451" i="51"/>
  <c r="B490" i="51"/>
  <c r="M415" i="51"/>
  <c r="N415" i="51"/>
  <c r="R415" i="51"/>
  <c r="S415" i="51"/>
  <c r="S562" i="51"/>
  <c r="S572" i="52"/>
  <c r="S498" i="52"/>
  <c r="M749" i="52"/>
  <c r="M740" i="52"/>
  <c r="P275" i="52"/>
  <c r="M507" i="51"/>
  <c r="Q200" i="52"/>
  <c r="P265" i="51"/>
  <c r="M581" i="51"/>
  <c r="S646" i="52"/>
  <c r="B385" i="51"/>
  <c r="B394" i="51"/>
  <c r="B767" i="52"/>
  <c r="B776" i="52"/>
  <c r="P191" i="51"/>
  <c r="M377" i="52"/>
  <c r="M368" i="52"/>
  <c r="B534" i="51"/>
  <c r="B543" i="51"/>
  <c r="B647" i="51"/>
  <c r="B656" i="51"/>
  <c r="B665" i="51"/>
  <c r="B674" i="51"/>
  <c r="B713" i="51"/>
  <c r="M638" i="51"/>
  <c r="N638" i="51"/>
  <c r="P638" i="51"/>
  <c r="Q638" i="51"/>
  <c r="R638" i="51"/>
  <c r="M284" i="51"/>
  <c r="B806" i="52"/>
  <c r="B815" i="52"/>
  <c r="B824" i="52"/>
  <c r="B833" i="52"/>
  <c r="B928" i="52"/>
  <c r="M797" i="52"/>
  <c r="N797" i="52"/>
  <c r="O797" i="52"/>
  <c r="P797" i="52"/>
  <c r="R637" i="51"/>
  <c r="B434" i="52"/>
  <c r="B443" i="52"/>
  <c r="B452" i="52"/>
  <c r="B461" i="52"/>
  <c r="B500" i="52"/>
  <c r="M425" i="52"/>
  <c r="N425" i="52"/>
  <c r="R425" i="52"/>
  <c r="S425" i="52"/>
  <c r="P711" i="51"/>
  <c r="B639" i="51"/>
  <c r="B573" i="51"/>
  <c r="B582" i="51"/>
  <c r="B591" i="51"/>
  <c r="B600" i="51"/>
  <c r="M564" i="51"/>
  <c r="N564" i="51"/>
  <c r="Q564" i="51"/>
  <c r="R564" i="51"/>
  <c r="S564" i="51"/>
  <c r="M526" i="52"/>
  <c r="M517" i="52"/>
  <c r="B608" i="51"/>
  <c r="B617" i="51"/>
  <c r="M187" i="52"/>
  <c r="S636" i="51"/>
  <c r="S424" i="52"/>
  <c r="B311" i="51"/>
  <c r="B320" i="51"/>
  <c r="S413" i="51"/>
  <c r="M730" i="51"/>
  <c r="P414" i="51"/>
  <c r="B395" i="52"/>
  <c r="B404" i="52"/>
  <c r="B544" i="52"/>
  <c r="B553" i="52"/>
  <c r="O202" i="52"/>
  <c r="M804" i="51"/>
  <c r="M210" i="51"/>
  <c r="P340" i="51"/>
  <c r="S647" i="52"/>
  <c r="B416" i="51"/>
  <c r="B350" i="51"/>
  <c r="B359" i="51"/>
  <c r="B368" i="51"/>
  <c r="B377" i="51"/>
  <c r="M341" i="51"/>
  <c r="N341" i="51"/>
  <c r="S341" i="51"/>
  <c r="B757" i="51"/>
  <c r="B766" i="51"/>
  <c r="M823" i="52"/>
  <c r="M814" i="52"/>
  <c r="B649" i="52"/>
  <c r="B583" i="52"/>
  <c r="B592" i="52"/>
  <c r="B601" i="52"/>
  <c r="B610" i="52"/>
  <c r="M574" i="52"/>
  <c r="N574" i="52"/>
  <c r="Q574" i="52"/>
  <c r="R574" i="52"/>
  <c r="M600" i="52"/>
  <c r="M591" i="52"/>
  <c r="B994" i="51"/>
  <c r="B926" i="51"/>
  <c r="B935" i="51"/>
  <c r="B944" i="51"/>
  <c r="B953" i="51"/>
  <c r="M917" i="51"/>
  <c r="N917" i="51"/>
  <c r="O917" i="51"/>
  <c r="B276" i="51"/>
  <c r="B285" i="51"/>
  <c r="B294" i="51"/>
  <c r="B303" i="51"/>
  <c r="B342" i="51"/>
  <c r="M267" i="51"/>
  <c r="N267" i="51"/>
  <c r="S414" i="51"/>
  <c r="B796" i="51"/>
  <c r="B805" i="51"/>
  <c r="B814" i="51"/>
  <c r="B823" i="51"/>
  <c r="B918" i="51"/>
  <c r="M787" i="51"/>
  <c r="N787" i="51"/>
  <c r="O787" i="51"/>
  <c r="P787" i="51"/>
  <c r="M303" i="52"/>
  <c r="M294" i="52"/>
  <c r="S350" i="52"/>
  <c r="O564" i="51"/>
  <c r="P917" i="51"/>
  <c r="S638" i="51"/>
  <c r="O425" i="52"/>
  <c r="O277" i="52"/>
  <c r="R927" i="52"/>
  <c r="O267" i="51"/>
  <c r="O574" i="52"/>
  <c r="Q787" i="51"/>
  <c r="O341" i="51"/>
  <c r="Q797" i="52"/>
  <c r="O648" i="52"/>
  <c r="B995" i="51"/>
  <c r="B927" i="51"/>
  <c r="B936" i="51"/>
  <c r="B945" i="51"/>
  <c r="B954" i="51"/>
  <c r="M918" i="51"/>
  <c r="N918" i="51"/>
  <c r="N945" i="51"/>
  <c r="O918" i="51"/>
  <c r="P918" i="51"/>
  <c r="Q918" i="51"/>
  <c r="M944" i="51"/>
  <c r="M971" i="51" s="1"/>
  <c r="N926" i="51" s="1"/>
  <c r="M935" i="51"/>
  <c r="B609" i="51"/>
  <c r="B618" i="51"/>
  <c r="B842" i="52"/>
  <c r="B851" i="52"/>
  <c r="B683" i="51"/>
  <c r="B692" i="51"/>
  <c r="Q265" i="51"/>
  <c r="B460" i="51"/>
  <c r="B469" i="51"/>
  <c r="B435" i="52"/>
  <c r="B444" i="52"/>
  <c r="B453" i="52"/>
  <c r="B462" i="52"/>
  <c r="B501" i="52"/>
  <c r="M426" i="52"/>
  <c r="N426" i="52"/>
  <c r="S426" i="52"/>
  <c r="B732" i="52"/>
  <c r="B741" i="52"/>
  <c r="B750" i="52"/>
  <c r="B759" i="52"/>
  <c r="B798" i="52"/>
  <c r="M723" i="52"/>
  <c r="N723" i="52"/>
  <c r="P723" i="52"/>
  <c r="Q723" i="52"/>
  <c r="R723" i="52"/>
  <c r="B832" i="51"/>
  <c r="B841" i="51"/>
  <c r="B962" i="51"/>
  <c r="B971" i="51"/>
  <c r="D953" i="51"/>
  <c r="O953" i="51"/>
  <c r="B648" i="51"/>
  <c r="B657" i="51"/>
  <c r="B666" i="51"/>
  <c r="B675" i="51"/>
  <c r="B714" i="51"/>
  <c r="M639" i="51"/>
  <c r="N639" i="51"/>
  <c r="Q639" i="51"/>
  <c r="R639" i="51"/>
  <c r="S639" i="51"/>
  <c r="Q350" i="52"/>
  <c r="B693" i="52"/>
  <c r="B702" i="52"/>
  <c r="B1069" i="51"/>
  <c r="B1003" i="51"/>
  <c r="B1012" i="51"/>
  <c r="B1021" i="51"/>
  <c r="B1030" i="51"/>
  <c r="M994" i="51"/>
  <c r="N994" i="51"/>
  <c r="O994" i="51"/>
  <c r="P994" i="51"/>
  <c r="Q711" i="51"/>
  <c r="M452" i="52"/>
  <c r="M443" i="52"/>
  <c r="Q275" i="52"/>
  <c r="Q266" i="51"/>
  <c r="M954" i="52"/>
  <c r="M945" i="52"/>
  <c r="P276" i="52"/>
  <c r="Q340" i="51"/>
  <c r="B575" i="52"/>
  <c r="B509" i="52"/>
  <c r="B518" i="52"/>
  <c r="B527" i="52"/>
  <c r="B536" i="52"/>
  <c r="M500" i="52"/>
  <c r="N500" i="52"/>
  <c r="R500" i="52"/>
  <c r="S500" i="52"/>
  <c r="Q201" i="52"/>
  <c r="D963" i="52"/>
  <c r="N963" i="52"/>
  <c r="B972" i="52"/>
  <c r="B981" i="52"/>
  <c r="S722" i="52"/>
  <c r="M285" i="51"/>
  <c r="M252" i="51"/>
  <c r="M359" i="51"/>
  <c r="M177" i="51"/>
  <c r="P564" i="51"/>
  <c r="B470" i="52"/>
  <c r="B479" i="52"/>
  <c r="O638" i="51"/>
  <c r="Q191" i="51"/>
  <c r="O415" i="51"/>
  <c r="O351" i="52"/>
  <c r="S712" i="51"/>
  <c r="B351" i="51"/>
  <c r="B360" i="51"/>
  <c r="B369" i="51"/>
  <c r="B378" i="51"/>
  <c r="B417" i="51"/>
  <c r="M342" i="51"/>
  <c r="N342" i="51"/>
  <c r="M601" i="52"/>
  <c r="M592" i="52"/>
  <c r="B386" i="51"/>
  <c r="B395" i="51"/>
  <c r="P202" i="52"/>
  <c r="M185" i="52"/>
  <c r="S637" i="51"/>
  <c r="R721" i="52"/>
  <c r="M304" i="52"/>
  <c r="M263" i="52"/>
  <c r="M295" i="52"/>
  <c r="P424" i="52"/>
  <c r="B312" i="51"/>
  <c r="B321" i="51"/>
  <c r="B619" i="52"/>
  <c r="B628" i="52"/>
  <c r="B491" i="51"/>
  <c r="B425" i="51"/>
  <c r="B434" i="51"/>
  <c r="B443" i="51"/>
  <c r="B452" i="51"/>
  <c r="M416" i="51"/>
  <c r="N416" i="51"/>
  <c r="S416" i="51"/>
  <c r="M824" i="52"/>
  <c r="M815" i="52"/>
  <c r="M656" i="51"/>
  <c r="M433" i="51"/>
  <c r="M378" i="52"/>
  <c r="M369" i="52"/>
  <c r="B322" i="52"/>
  <c r="B331" i="52"/>
  <c r="P489" i="51"/>
  <c r="Q786" i="51"/>
  <c r="P192" i="51"/>
  <c r="Q796" i="52"/>
  <c r="M805" i="51"/>
  <c r="S574" i="52"/>
  <c r="B658" i="52"/>
  <c r="B667" i="52"/>
  <c r="B676" i="52"/>
  <c r="B685" i="52"/>
  <c r="B724" i="52"/>
  <c r="M649" i="52"/>
  <c r="N649" i="52"/>
  <c r="Q649" i="52"/>
  <c r="R649" i="52"/>
  <c r="M582" i="51"/>
  <c r="B937" i="52"/>
  <c r="B946" i="52"/>
  <c r="B955" i="52"/>
  <c r="B964" i="52"/>
  <c r="M928" i="52"/>
  <c r="N928" i="52"/>
  <c r="N955" i="52"/>
  <c r="O928" i="52"/>
  <c r="P928" i="52"/>
  <c r="B788" i="51"/>
  <c r="B722" i="51"/>
  <c r="B731" i="51"/>
  <c r="B740" i="51"/>
  <c r="B749" i="51"/>
  <c r="M713" i="51"/>
  <c r="N713" i="51"/>
  <c r="P713" i="51"/>
  <c r="Q713" i="51"/>
  <c r="R713" i="51"/>
  <c r="S713" i="51"/>
  <c r="B499" i="51"/>
  <c r="B508" i="51"/>
  <c r="B517" i="51"/>
  <c r="B526" i="51"/>
  <c r="B565" i="51"/>
  <c r="M490" i="51"/>
  <c r="N490" i="51"/>
  <c r="R490" i="51"/>
  <c r="S490" i="51"/>
  <c r="B396" i="52"/>
  <c r="B405" i="52"/>
  <c r="B361" i="52"/>
  <c r="B370" i="52"/>
  <c r="B379" i="52"/>
  <c r="B388" i="52"/>
  <c r="B427" i="52"/>
  <c r="M352" i="52"/>
  <c r="N352" i="52"/>
  <c r="M675" i="52"/>
  <c r="M666" i="52"/>
  <c r="N953" i="51"/>
  <c r="M953" i="51"/>
  <c r="R953" i="51"/>
  <c r="P953" i="51"/>
  <c r="Q928" i="52"/>
  <c r="O416" i="51"/>
  <c r="Q994" i="51"/>
  <c r="O639" i="51"/>
  <c r="O342" i="51"/>
  <c r="S723" i="52"/>
  <c r="M250" i="51"/>
  <c r="O723" i="52"/>
  <c r="O426" i="52"/>
  <c r="R918" i="51"/>
  <c r="B640" i="51"/>
  <c r="B574" i="51"/>
  <c r="B583" i="51"/>
  <c r="B592" i="51"/>
  <c r="B601" i="51"/>
  <c r="M565" i="51"/>
  <c r="N565" i="51"/>
  <c r="R565" i="51"/>
  <c r="S565" i="51"/>
  <c r="M379" i="52"/>
  <c r="M338" i="52"/>
  <c r="M370" i="52"/>
  <c r="B535" i="51"/>
  <c r="B544" i="51"/>
  <c r="B492" i="51"/>
  <c r="B426" i="51"/>
  <c r="B435" i="51"/>
  <c r="B444" i="51"/>
  <c r="B453" i="51"/>
  <c r="M417" i="51"/>
  <c r="N417" i="51"/>
  <c r="Q963" i="52"/>
  <c r="R201" i="52"/>
  <c r="S953" i="51"/>
  <c r="B1004" i="51"/>
  <c r="B1013" i="51"/>
  <c r="B1022" i="51"/>
  <c r="B1031" i="51"/>
  <c r="B1070" i="51"/>
  <c r="M995" i="51"/>
  <c r="N995" i="51"/>
  <c r="O995" i="51"/>
  <c r="P995" i="51"/>
  <c r="B436" i="52"/>
  <c r="B445" i="52"/>
  <c r="B454" i="52"/>
  <c r="B463" i="52"/>
  <c r="B502" i="52"/>
  <c r="M427" i="52"/>
  <c r="N427" i="52"/>
  <c r="S721" i="52"/>
  <c r="Q202" i="52"/>
  <c r="B387" i="51"/>
  <c r="B396" i="51"/>
  <c r="S963" i="52"/>
  <c r="Q276" i="52"/>
  <c r="M1012" i="51"/>
  <c r="Q953" i="51"/>
  <c r="R797" i="52"/>
  <c r="P277" i="52"/>
  <c r="B397" i="52"/>
  <c r="B406" i="52"/>
  <c r="O713" i="51"/>
  <c r="O649" i="52"/>
  <c r="P963" i="52"/>
  <c r="O500" i="52"/>
  <c r="R711" i="51"/>
  <c r="B1039" i="51"/>
  <c r="B1048" i="51"/>
  <c r="M657" i="51"/>
  <c r="M453" i="52"/>
  <c r="M444" i="52"/>
  <c r="R787" i="51"/>
  <c r="R796" i="52"/>
  <c r="R963" i="52"/>
  <c r="B1078" i="51"/>
  <c r="B1087" i="51"/>
  <c r="B1096" i="51"/>
  <c r="B1105" i="51"/>
  <c r="M1069" i="51"/>
  <c r="N1069" i="51"/>
  <c r="O1069" i="51"/>
  <c r="B723" i="51"/>
  <c r="B732" i="51"/>
  <c r="B741" i="51"/>
  <c r="B750" i="51"/>
  <c r="B789" i="51"/>
  <c r="M714" i="51"/>
  <c r="N714" i="51"/>
  <c r="Q714" i="51"/>
  <c r="R714" i="51"/>
  <c r="M741" i="52"/>
  <c r="M750" i="52"/>
  <c r="B576" i="52"/>
  <c r="B510" i="52"/>
  <c r="B519" i="52"/>
  <c r="B528" i="52"/>
  <c r="B537" i="52"/>
  <c r="M501" i="52"/>
  <c r="N501" i="52"/>
  <c r="S501" i="52"/>
  <c r="Q917" i="51"/>
  <c r="O490" i="51"/>
  <c r="M731" i="51"/>
  <c r="M667" i="52"/>
  <c r="M676" i="52"/>
  <c r="O963" i="52"/>
  <c r="M527" i="52"/>
  <c r="M518" i="52"/>
  <c r="B684" i="51"/>
  <c r="B693" i="51"/>
  <c r="B807" i="52"/>
  <c r="B816" i="52"/>
  <c r="B825" i="52"/>
  <c r="B834" i="52"/>
  <c r="B929" i="52"/>
  <c r="M798" i="52"/>
  <c r="N798" i="52"/>
  <c r="P798" i="52"/>
  <c r="Q798" i="52"/>
  <c r="B471" i="52"/>
  <c r="B480" i="52"/>
  <c r="B758" i="51"/>
  <c r="B767" i="51"/>
  <c r="M955" i="52"/>
  <c r="M946" i="52"/>
  <c r="B799" i="52"/>
  <c r="B733" i="52"/>
  <c r="B742" i="52"/>
  <c r="B751" i="52"/>
  <c r="B760" i="52"/>
  <c r="M724" i="52"/>
  <c r="N724" i="52"/>
  <c r="Q724" i="52"/>
  <c r="R724" i="52"/>
  <c r="S724" i="52"/>
  <c r="Q192" i="51"/>
  <c r="M434" i="51"/>
  <c r="M262" i="52"/>
  <c r="P351" i="52"/>
  <c r="R191" i="51"/>
  <c r="M963" i="52"/>
  <c r="B545" i="52"/>
  <c r="B554" i="52"/>
  <c r="B768" i="52"/>
  <c r="B777" i="52"/>
  <c r="P574" i="52"/>
  <c r="P425" i="52"/>
  <c r="O352" i="52"/>
  <c r="M508" i="51"/>
  <c r="B797" i="51"/>
  <c r="B806" i="51"/>
  <c r="B815" i="51"/>
  <c r="B824" i="51"/>
  <c r="B919" i="51"/>
  <c r="M788" i="51"/>
  <c r="N788" i="51"/>
  <c r="P788" i="51"/>
  <c r="Q788" i="51"/>
  <c r="D964" i="52"/>
  <c r="S964" i="52"/>
  <c r="B973" i="52"/>
  <c r="B982" i="52"/>
  <c r="S649" i="52"/>
  <c r="B694" i="52"/>
  <c r="B703" i="52"/>
  <c r="B461" i="51"/>
  <c r="B470" i="51"/>
  <c r="P415" i="51"/>
  <c r="B584" i="52"/>
  <c r="B593" i="52"/>
  <c r="B602" i="52"/>
  <c r="B611" i="52"/>
  <c r="B650" i="52"/>
  <c r="M575" i="52"/>
  <c r="N575" i="52"/>
  <c r="R575" i="52"/>
  <c r="S575" i="52"/>
  <c r="M945" i="51"/>
  <c r="M972" i="51" s="1"/>
  <c r="M936" i="51"/>
  <c r="R786" i="51"/>
  <c r="B500" i="51"/>
  <c r="B509" i="51"/>
  <c r="B518" i="51"/>
  <c r="B527" i="51"/>
  <c r="B566" i="51"/>
  <c r="M491" i="51"/>
  <c r="N491" i="51"/>
  <c r="S491" i="51"/>
  <c r="M360" i="51"/>
  <c r="M175" i="51"/>
  <c r="R266" i="51"/>
  <c r="D954" i="51"/>
  <c r="S954" i="51"/>
  <c r="B963" i="51"/>
  <c r="B972" i="51"/>
  <c r="Q954" i="51"/>
  <c r="P341" i="51"/>
  <c r="P267" i="51"/>
  <c r="S927" i="52"/>
  <c r="Q964" i="52"/>
  <c r="P964" i="52"/>
  <c r="O798" i="52"/>
  <c r="M964" i="52"/>
  <c r="O714" i="51"/>
  <c r="S714" i="51"/>
  <c r="P1069" i="51"/>
  <c r="Q995" i="51"/>
  <c r="O575" i="52"/>
  <c r="R798" i="52"/>
  <c r="O501" i="52"/>
  <c r="M509" i="51"/>
  <c r="P490" i="51"/>
  <c r="R917" i="51"/>
  <c r="B1079" i="51"/>
  <c r="B1088" i="51"/>
  <c r="B1097" i="51"/>
  <c r="B1106" i="51"/>
  <c r="M1070" i="51"/>
  <c r="N1070" i="51"/>
  <c r="O1070" i="51"/>
  <c r="P1070" i="51"/>
  <c r="Q1070" i="51"/>
  <c r="R1070" i="51"/>
  <c r="B567" i="51"/>
  <c r="B501" i="51"/>
  <c r="B510" i="51"/>
  <c r="B519" i="51"/>
  <c r="B528" i="51"/>
  <c r="M492" i="51"/>
  <c r="N492" i="51"/>
  <c r="B715" i="51"/>
  <c r="B649" i="51"/>
  <c r="B658" i="51"/>
  <c r="B667" i="51"/>
  <c r="B676" i="51"/>
  <c r="M640" i="51"/>
  <c r="N640" i="51"/>
  <c r="R640" i="51"/>
  <c r="S640" i="51"/>
  <c r="P416" i="51"/>
  <c r="Q267" i="51"/>
  <c r="P954" i="51"/>
  <c r="B641" i="51"/>
  <c r="B575" i="51"/>
  <c r="B584" i="51"/>
  <c r="B593" i="51"/>
  <c r="B602" i="51"/>
  <c r="M566" i="51"/>
  <c r="N566" i="51"/>
  <c r="S566" i="51"/>
  <c r="P352" i="52"/>
  <c r="M982" i="52"/>
  <c r="N937" i="52"/>
  <c r="M732" i="51"/>
  <c r="Q277" i="52"/>
  <c r="B1040" i="51"/>
  <c r="B1049" i="51"/>
  <c r="R954" i="51"/>
  <c r="B536" i="51"/>
  <c r="B545" i="51"/>
  <c r="M602" i="52"/>
  <c r="M593" i="52"/>
  <c r="O788" i="51"/>
  <c r="Q425" i="52"/>
  <c r="Q351" i="52"/>
  <c r="O724" i="52"/>
  <c r="M825" i="52"/>
  <c r="M816" i="52"/>
  <c r="B798" i="51"/>
  <c r="B807" i="51"/>
  <c r="B816" i="51"/>
  <c r="B825" i="51"/>
  <c r="B920" i="51"/>
  <c r="M789" i="51"/>
  <c r="N789" i="51"/>
  <c r="Q789" i="51"/>
  <c r="R789" i="51"/>
  <c r="S789" i="51"/>
  <c r="O427" i="52"/>
  <c r="Q341" i="51"/>
  <c r="O954" i="51"/>
  <c r="B725" i="52"/>
  <c r="B659" i="52"/>
  <c r="B668" i="52"/>
  <c r="B677" i="52"/>
  <c r="B686" i="52"/>
  <c r="M650" i="52"/>
  <c r="N650" i="52"/>
  <c r="R650" i="52"/>
  <c r="B938" i="52"/>
  <c r="B947" i="52"/>
  <c r="B956" i="52"/>
  <c r="B965" i="52"/>
  <c r="M929" i="52"/>
  <c r="N929" i="52"/>
  <c r="P929" i="52"/>
  <c r="Q929" i="52"/>
  <c r="M528" i="52"/>
  <c r="M519" i="52"/>
  <c r="B759" i="51"/>
  <c r="B768" i="51"/>
  <c r="S796" i="52"/>
  <c r="S797" i="52"/>
  <c r="R202" i="52"/>
  <c r="S918" i="51"/>
  <c r="P342" i="51"/>
  <c r="R994" i="51"/>
  <c r="N954" i="51"/>
  <c r="B620" i="52"/>
  <c r="B629" i="52"/>
  <c r="R964" i="52"/>
  <c r="M806" i="51"/>
  <c r="R192" i="51"/>
  <c r="M751" i="52"/>
  <c r="M742" i="52"/>
  <c r="B843" i="52"/>
  <c r="B852" i="52"/>
  <c r="B546" i="52"/>
  <c r="B555" i="52"/>
  <c r="M454" i="52"/>
  <c r="M413" i="52"/>
  <c r="M445" i="52"/>
  <c r="M412" i="52"/>
  <c r="O417" i="51"/>
  <c r="O565" i="51"/>
  <c r="R928" i="52"/>
  <c r="M327" i="51"/>
  <c r="S786" i="51"/>
  <c r="N964" i="52"/>
  <c r="O964" i="52"/>
  <c r="B928" i="51"/>
  <c r="B937" i="51"/>
  <c r="B946" i="51"/>
  <c r="B955" i="51"/>
  <c r="B996" i="51"/>
  <c r="M919" i="51"/>
  <c r="N919" i="51"/>
  <c r="N946" i="51"/>
  <c r="P919" i="51"/>
  <c r="M260" i="52"/>
  <c r="B769" i="52"/>
  <c r="B778" i="52"/>
  <c r="B651" i="52"/>
  <c r="B585" i="52"/>
  <c r="B594" i="52"/>
  <c r="B603" i="52"/>
  <c r="B612" i="52"/>
  <c r="M576" i="52"/>
  <c r="N576" i="52"/>
  <c r="S576" i="52"/>
  <c r="P500" i="52"/>
  <c r="R276" i="52"/>
  <c r="B577" i="52"/>
  <c r="B511" i="52"/>
  <c r="B520" i="52"/>
  <c r="B529" i="52"/>
  <c r="B538" i="52"/>
  <c r="M502" i="52"/>
  <c r="N502" i="52"/>
  <c r="M337" i="52"/>
  <c r="P426" i="52"/>
  <c r="P639" i="51"/>
  <c r="M954" i="51"/>
  <c r="O491" i="51"/>
  <c r="Q415" i="51"/>
  <c r="B833" i="51"/>
  <c r="B842" i="51"/>
  <c r="M981" i="52"/>
  <c r="B808" i="52"/>
  <c r="B817" i="52"/>
  <c r="B826" i="52"/>
  <c r="B835" i="52"/>
  <c r="B930" i="52"/>
  <c r="M799" i="52"/>
  <c r="N799" i="52"/>
  <c r="Q799" i="52"/>
  <c r="R799" i="52"/>
  <c r="P714" i="51"/>
  <c r="M1087" i="51"/>
  <c r="B472" i="52"/>
  <c r="B481" i="52"/>
  <c r="M435" i="51"/>
  <c r="M402" i="51"/>
  <c r="M583" i="51"/>
  <c r="R788" i="51"/>
  <c r="B1114" i="51"/>
  <c r="B1123" i="51"/>
  <c r="S787" i="51"/>
  <c r="S711" i="51"/>
  <c r="P649" i="52"/>
  <c r="M1013" i="51"/>
  <c r="B462" i="51"/>
  <c r="B471" i="51"/>
  <c r="B610" i="51"/>
  <c r="B619" i="51"/>
  <c r="O502" i="52"/>
  <c r="O566" i="51"/>
  <c r="M400" i="51"/>
  <c r="S799" i="52"/>
  <c r="O799" i="52"/>
  <c r="O650" i="52"/>
  <c r="S1070" i="51"/>
  <c r="O576" i="52"/>
  <c r="N956" i="52"/>
  <c r="O929" i="52"/>
  <c r="O956" i="52"/>
  <c r="R929" i="52"/>
  <c r="O789" i="51"/>
  <c r="P427" i="52"/>
  <c r="R277" i="52"/>
  <c r="Q1069" i="51"/>
  <c r="Q500" i="52"/>
  <c r="P502" i="52"/>
  <c r="O919" i="51"/>
  <c r="O946" i="51"/>
  <c r="Q416" i="51"/>
  <c r="M658" i="51"/>
  <c r="O492" i="51"/>
  <c r="S798" i="52"/>
  <c r="P565" i="51"/>
  <c r="M410" i="52"/>
  <c r="P491" i="51"/>
  <c r="M603" i="52"/>
  <c r="M594" i="52"/>
  <c r="M807" i="51"/>
  <c r="B685" i="51"/>
  <c r="B694" i="51"/>
  <c r="M325" i="51"/>
  <c r="N936" i="52"/>
  <c r="B621" i="52"/>
  <c r="B630" i="52"/>
  <c r="M946" i="51"/>
  <c r="M973" i="51" s="1"/>
  <c r="N928" i="51" s="1"/>
  <c r="N937" i="51" s="1"/>
  <c r="M937" i="51"/>
  <c r="B929" i="51"/>
  <c r="B938" i="51"/>
  <c r="B947" i="51"/>
  <c r="B956" i="51"/>
  <c r="B997" i="51"/>
  <c r="M920" i="51"/>
  <c r="N920" i="51"/>
  <c r="Q920" i="51"/>
  <c r="R920" i="51"/>
  <c r="N946" i="52"/>
  <c r="N982" i="52"/>
  <c r="O937" i="52"/>
  <c r="M584" i="51"/>
  <c r="B790" i="51"/>
  <c r="B724" i="51"/>
  <c r="B733" i="51"/>
  <c r="B742" i="51"/>
  <c r="B751" i="51"/>
  <c r="M715" i="51"/>
  <c r="N715" i="51"/>
  <c r="R715" i="51"/>
  <c r="S715" i="51"/>
  <c r="M510" i="51"/>
  <c r="B844" i="52"/>
  <c r="B853" i="52"/>
  <c r="M335" i="52"/>
  <c r="M520" i="52"/>
  <c r="M529" i="52"/>
  <c r="M488" i="52"/>
  <c r="B660" i="52"/>
  <c r="B669" i="52"/>
  <c r="B678" i="52"/>
  <c r="B687" i="52"/>
  <c r="B726" i="52"/>
  <c r="M651" i="52"/>
  <c r="N651" i="52"/>
  <c r="S651" i="52"/>
  <c r="B1071" i="51"/>
  <c r="B1005" i="51"/>
  <c r="B1014" i="51"/>
  <c r="B1023" i="51"/>
  <c r="B1032" i="51"/>
  <c r="M996" i="51"/>
  <c r="P996" i="51"/>
  <c r="Q996" i="51"/>
  <c r="S994" i="51"/>
  <c r="B834" i="51"/>
  <c r="B843" i="51"/>
  <c r="P724" i="52"/>
  <c r="B611" i="51"/>
  <c r="B620" i="51"/>
  <c r="B537" i="51"/>
  <c r="B546" i="51"/>
  <c r="S788" i="51"/>
  <c r="Q426" i="52"/>
  <c r="B547" i="52"/>
  <c r="B556" i="52"/>
  <c r="B964" i="51"/>
  <c r="B973" i="51"/>
  <c r="D955" i="51"/>
  <c r="O955" i="51"/>
  <c r="M956" i="52"/>
  <c r="M947" i="52"/>
  <c r="M677" i="52"/>
  <c r="M668" i="52"/>
  <c r="R341" i="51"/>
  <c r="Q352" i="52"/>
  <c r="B650" i="51"/>
  <c r="B659" i="51"/>
  <c r="B668" i="51"/>
  <c r="B677" i="51"/>
  <c r="B716" i="51"/>
  <c r="M641" i="51"/>
  <c r="N641" i="51"/>
  <c r="S641" i="51"/>
  <c r="B576" i="51"/>
  <c r="B585" i="51"/>
  <c r="B594" i="51"/>
  <c r="B603" i="51"/>
  <c r="B642" i="51"/>
  <c r="M567" i="51"/>
  <c r="S917" i="51"/>
  <c r="M826" i="52"/>
  <c r="M817" i="52"/>
  <c r="B652" i="52"/>
  <c r="B586" i="52"/>
  <c r="B595" i="52"/>
  <c r="B604" i="52"/>
  <c r="B613" i="52"/>
  <c r="M577" i="52"/>
  <c r="N577" i="52"/>
  <c r="S928" i="52"/>
  <c r="P417" i="51"/>
  <c r="S192" i="51"/>
  <c r="S219" i="51"/>
  <c r="Q342" i="51"/>
  <c r="S202" i="52"/>
  <c r="S229" i="52"/>
  <c r="D965" i="52"/>
  <c r="S965" i="52"/>
  <c r="B974" i="52"/>
  <c r="B983" i="52"/>
  <c r="R965" i="52"/>
  <c r="B695" i="52"/>
  <c r="B704" i="52"/>
  <c r="M1088" i="51"/>
  <c r="P501" i="52"/>
  <c r="B939" i="52"/>
  <c r="B948" i="52"/>
  <c r="B957" i="52"/>
  <c r="B966" i="52"/>
  <c r="M930" i="52"/>
  <c r="N930" i="52"/>
  <c r="Q930" i="52"/>
  <c r="R930" i="52"/>
  <c r="S930" i="52"/>
  <c r="Q919" i="51"/>
  <c r="S650" i="52"/>
  <c r="B734" i="52"/>
  <c r="B743" i="52"/>
  <c r="B752" i="52"/>
  <c r="B761" i="52"/>
  <c r="B800" i="52"/>
  <c r="M725" i="52"/>
  <c r="N725" i="52"/>
  <c r="R725" i="52"/>
  <c r="S725" i="52"/>
  <c r="R351" i="52"/>
  <c r="R267" i="51"/>
  <c r="O640" i="51"/>
  <c r="B1115" i="51"/>
  <c r="B1124" i="51"/>
  <c r="Q490" i="51"/>
  <c r="P575" i="52"/>
  <c r="R995" i="51"/>
  <c r="N957" i="52"/>
  <c r="O930" i="52"/>
  <c r="O957" i="52"/>
  <c r="M965" i="52"/>
  <c r="O725" i="52"/>
  <c r="Q965" i="52"/>
  <c r="O965" i="52"/>
  <c r="P566" i="51"/>
  <c r="M955" i="51"/>
  <c r="N955" i="51"/>
  <c r="S920" i="51"/>
  <c r="N947" i="51"/>
  <c r="O920" i="51"/>
  <c r="O946" i="52"/>
  <c r="O982" i="52"/>
  <c r="P937" i="52"/>
  <c r="O955" i="52"/>
  <c r="O651" i="52"/>
  <c r="R996" i="51"/>
  <c r="O715" i="51"/>
  <c r="S267" i="51"/>
  <c r="S294" i="51"/>
  <c r="R919" i="51"/>
  <c r="B717" i="51"/>
  <c r="B651" i="51"/>
  <c r="B660" i="51"/>
  <c r="B669" i="51"/>
  <c r="B678" i="51"/>
  <c r="M642" i="51"/>
  <c r="M659" i="51"/>
  <c r="Q955" i="51"/>
  <c r="B1041" i="51"/>
  <c r="B1050" i="51"/>
  <c r="D956" i="51"/>
  <c r="P956" i="51"/>
  <c r="B965" i="51"/>
  <c r="B974" i="51"/>
  <c r="N945" i="52"/>
  <c r="N981" i="52"/>
  <c r="N954" i="52"/>
  <c r="S995" i="51"/>
  <c r="M743" i="52"/>
  <c r="M752" i="52"/>
  <c r="M957" i="52"/>
  <c r="M948" i="52"/>
  <c r="B612" i="51"/>
  <c r="B621" i="51"/>
  <c r="B725" i="51"/>
  <c r="B734" i="51"/>
  <c r="B743" i="51"/>
  <c r="B752" i="51"/>
  <c r="B791" i="51"/>
  <c r="M716" i="51"/>
  <c r="N716" i="51"/>
  <c r="S716" i="51"/>
  <c r="M983" i="52"/>
  <c r="B1080" i="51"/>
  <c r="B1089" i="51"/>
  <c r="B1098" i="51"/>
  <c r="B1107" i="51"/>
  <c r="M1071" i="51"/>
  <c r="N1071" i="51"/>
  <c r="P1071" i="51"/>
  <c r="Q1071" i="51"/>
  <c r="R1071" i="51"/>
  <c r="S1071" i="51"/>
  <c r="M477" i="51"/>
  <c r="M733" i="51"/>
  <c r="Q565" i="51"/>
  <c r="R416" i="51"/>
  <c r="Q502" i="52"/>
  <c r="P576" i="52"/>
  <c r="P640" i="51"/>
  <c r="D966" i="52"/>
  <c r="O966" i="52"/>
  <c r="B975" i="52"/>
  <c r="B984" i="52"/>
  <c r="B686" i="51"/>
  <c r="B695" i="51"/>
  <c r="M678" i="52"/>
  <c r="M669" i="52"/>
  <c r="B760" i="51"/>
  <c r="B769" i="51"/>
  <c r="Q491" i="51"/>
  <c r="Q427" i="52"/>
  <c r="P789" i="51"/>
  <c r="Q501" i="52"/>
  <c r="M1014" i="51"/>
  <c r="P799" i="52"/>
  <c r="B809" i="52"/>
  <c r="B818" i="52"/>
  <c r="B827" i="52"/>
  <c r="B836" i="52"/>
  <c r="B931" i="52"/>
  <c r="M800" i="52"/>
  <c r="N800" i="52"/>
  <c r="R800" i="52"/>
  <c r="Q575" i="52"/>
  <c r="B770" i="52"/>
  <c r="B779" i="52"/>
  <c r="P965" i="52"/>
  <c r="O577" i="52"/>
  <c r="P955" i="51"/>
  <c r="R426" i="52"/>
  <c r="B735" i="52"/>
  <c r="B744" i="52"/>
  <c r="B753" i="52"/>
  <c r="B762" i="52"/>
  <c r="B801" i="52"/>
  <c r="M726" i="52"/>
  <c r="N726" i="52"/>
  <c r="S726" i="52"/>
  <c r="B799" i="51"/>
  <c r="B808" i="51"/>
  <c r="B817" i="51"/>
  <c r="B826" i="51"/>
  <c r="B921" i="51"/>
  <c r="M790" i="51"/>
  <c r="N790" i="51"/>
  <c r="R790" i="51"/>
  <c r="S790" i="51"/>
  <c r="N965" i="52"/>
  <c r="R342" i="51"/>
  <c r="Q417" i="51"/>
  <c r="R352" i="52"/>
  <c r="S955" i="51"/>
  <c r="B696" i="52"/>
  <c r="B705" i="52"/>
  <c r="S929" i="52"/>
  <c r="B727" i="52"/>
  <c r="B661" i="52"/>
  <c r="B670" i="52"/>
  <c r="B679" i="52"/>
  <c r="B688" i="52"/>
  <c r="M652" i="52"/>
  <c r="N652" i="52"/>
  <c r="M487" i="52"/>
  <c r="M604" i="52"/>
  <c r="M563" i="52"/>
  <c r="M595" i="52"/>
  <c r="R955" i="51"/>
  <c r="M585" i="51"/>
  <c r="B1006" i="51"/>
  <c r="B1015" i="51"/>
  <c r="B1024" i="51"/>
  <c r="B1033" i="51"/>
  <c r="B1072" i="51"/>
  <c r="M997" i="51"/>
  <c r="N997" i="51"/>
  <c r="Q997" i="51"/>
  <c r="R997" i="51"/>
  <c r="S997" i="51"/>
  <c r="P725" i="52"/>
  <c r="P930" i="52"/>
  <c r="P957" i="52"/>
  <c r="B622" i="52"/>
  <c r="B631" i="52"/>
  <c r="N567" i="51"/>
  <c r="O641" i="51"/>
  <c r="N996" i="51"/>
  <c r="M947" i="51"/>
  <c r="M974" i="51" s="1"/>
  <c r="N929" i="51" s="1"/>
  <c r="M938" i="51"/>
  <c r="P492" i="51"/>
  <c r="R1069" i="51"/>
  <c r="S277" i="52"/>
  <c r="S304" i="52"/>
  <c r="P650" i="52"/>
  <c r="Q956" i="51"/>
  <c r="Q566" i="51"/>
  <c r="N956" i="51"/>
  <c r="S956" i="51"/>
  <c r="M956" i="51"/>
  <c r="O956" i="51"/>
  <c r="O800" i="52"/>
  <c r="O997" i="51"/>
  <c r="O1071" i="51"/>
  <c r="O716" i="51"/>
  <c r="O790" i="51"/>
  <c r="P946" i="52"/>
  <c r="P955" i="52"/>
  <c r="M660" i="51"/>
  <c r="O652" i="52"/>
  <c r="S352" i="52"/>
  <c r="S379" i="52"/>
  <c r="Q966" i="52"/>
  <c r="Q576" i="52"/>
  <c r="R502" i="52"/>
  <c r="R956" i="51"/>
  <c r="B687" i="51"/>
  <c r="B696" i="51"/>
  <c r="M1015" i="51"/>
  <c r="M808" i="51"/>
  <c r="N966" i="52"/>
  <c r="M1089" i="51"/>
  <c r="M734" i="51"/>
  <c r="B792" i="51"/>
  <c r="B726" i="51"/>
  <c r="B735" i="51"/>
  <c r="B744" i="51"/>
  <c r="B753" i="51"/>
  <c r="M717" i="51"/>
  <c r="P715" i="51"/>
  <c r="O947" i="51"/>
  <c r="P920" i="51"/>
  <c r="P947" i="51"/>
  <c r="O567" i="51"/>
  <c r="S966" i="52"/>
  <c r="S919" i="51"/>
  <c r="S1069" i="51"/>
  <c r="Q492" i="51"/>
  <c r="B1081" i="51"/>
  <c r="B1090" i="51"/>
  <c r="B1099" i="51"/>
  <c r="B1108" i="51"/>
  <c r="M1072" i="51"/>
  <c r="N1072" i="51"/>
  <c r="Q1072" i="51"/>
  <c r="R1072" i="51"/>
  <c r="S1072" i="51"/>
  <c r="M679" i="52"/>
  <c r="M638" i="52"/>
  <c r="M670" i="52"/>
  <c r="B998" i="51"/>
  <c r="B930" i="51"/>
  <c r="B939" i="51"/>
  <c r="B948" i="51"/>
  <c r="B957" i="51"/>
  <c r="M921" i="51"/>
  <c r="N921" i="51"/>
  <c r="N948" i="51"/>
  <c r="R921" i="51"/>
  <c r="S921" i="51"/>
  <c r="M966" i="52"/>
  <c r="B1116" i="51"/>
  <c r="B1125" i="51"/>
  <c r="N938" i="52"/>
  <c r="B800" i="51"/>
  <c r="B809" i="51"/>
  <c r="B818" i="51"/>
  <c r="B827" i="51"/>
  <c r="B922" i="51"/>
  <c r="M791" i="51"/>
  <c r="N791" i="51"/>
  <c r="S791" i="51"/>
  <c r="O936" i="52"/>
  <c r="B1042" i="51"/>
  <c r="B1051" i="51"/>
  <c r="B697" i="52"/>
  <c r="B706" i="52"/>
  <c r="B835" i="51"/>
  <c r="B844" i="51"/>
  <c r="O726" i="52"/>
  <c r="B761" i="51"/>
  <c r="B770" i="51"/>
  <c r="S342" i="51"/>
  <c r="S369" i="51"/>
  <c r="P577" i="52"/>
  <c r="M562" i="52"/>
  <c r="B736" i="52"/>
  <c r="B745" i="52"/>
  <c r="B754" i="52"/>
  <c r="B763" i="52"/>
  <c r="B802" i="52"/>
  <c r="M727" i="52"/>
  <c r="N727" i="52"/>
  <c r="M827" i="52"/>
  <c r="M818" i="52"/>
  <c r="R966" i="52"/>
  <c r="M475" i="51"/>
  <c r="P651" i="52"/>
  <c r="O996" i="51"/>
  <c r="M552" i="51"/>
  <c r="R417" i="51"/>
  <c r="M753" i="52"/>
  <c r="M744" i="52"/>
  <c r="B940" i="52"/>
  <c r="B949" i="52"/>
  <c r="B958" i="52"/>
  <c r="B967" i="52"/>
  <c r="M931" i="52"/>
  <c r="N931" i="52"/>
  <c r="R931" i="52"/>
  <c r="R491" i="51"/>
  <c r="P966" i="52"/>
  <c r="S996" i="51"/>
  <c r="Q725" i="52"/>
  <c r="M485" i="52"/>
  <c r="B771" i="52"/>
  <c r="B780" i="52"/>
  <c r="Q650" i="52"/>
  <c r="P641" i="51"/>
  <c r="B810" i="52"/>
  <c r="B819" i="52"/>
  <c r="B828" i="52"/>
  <c r="B837" i="52"/>
  <c r="B932" i="52"/>
  <c r="M801" i="52"/>
  <c r="N801" i="52"/>
  <c r="S801" i="52"/>
  <c r="S800" i="52"/>
  <c r="B845" i="52"/>
  <c r="B854" i="52"/>
  <c r="R501" i="52"/>
  <c r="R427" i="52"/>
  <c r="Q640" i="51"/>
  <c r="N642" i="51"/>
  <c r="O727" i="52"/>
  <c r="P982" i="52"/>
  <c r="Q937" i="52"/>
  <c r="R566" i="51"/>
  <c r="O791" i="51"/>
  <c r="O921" i="51"/>
  <c r="O948" i="51"/>
  <c r="O1072" i="51"/>
  <c r="Q946" i="52"/>
  <c r="Q982" i="52"/>
  <c r="R937" i="52"/>
  <c r="Q955" i="52"/>
  <c r="N958" i="52"/>
  <c r="O931" i="52"/>
  <c r="O801" i="52"/>
  <c r="B941" i="52"/>
  <c r="B950" i="52"/>
  <c r="B959" i="52"/>
  <c r="B968" i="52"/>
  <c r="M932" i="52"/>
  <c r="N932" i="52"/>
  <c r="N959" i="52"/>
  <c r="S932" i="52"/>
  <c r="N947" i="52"/>
  <c r="N983" i="52"/>
  <c r="Q715" i="51"/>
  <c r="B762" i="51"/>
  <c r="B771" i="51"/>
  <c r="B801" i="51"/>
  <c r="B810" i="51"/>
  <c r="B819" i="51"/>
  <c r="B828" i="51"/>
  <c r="B923" i="51"/>
  <c r="M792" i="51"/>
  <c r="N792" i="51"/>
  <c r="B811" i="52"/>
  <c r="B820" i="52"/>
  <c r="B829" i="52"/>
  <c r="B838" i="52"/>
  <c r="B933" i="52"/>
  <c r="M802" i="52"/>
  <c r="N802" i="52"/>
  <c r="D957" i="51"/>
  <c r="N957" i="51"/>
  <c r="B966" i="51"/>
  <c r="B975" i="51"/>
  <c r="B1117" i="51"/>
  <c r="B1126" i="51"/>
  <c r="P652" i="52"/>
  <c r="P997" i="51"/>
  <c r="P800" i="52"/>
  <c r="M948" i="51"/>
  <c r="M975" i="51" s="1"/>
  <c r="N930" i="51" s="1"/>
  <c r="N939" i="51" s="1"/>
  <c r="M939" i="51"/>
  <c r="B772" i="52"/>
  <c r="B781" i="52"/>
  <c r="M809" i="51"/>
  <c r="B1073" i="51"/>
  <c r="B1007" i="51"/>
  <c r="B1016" i="51"/>
  <c r="B1025" i="51"/>
  <c r="B1034" i="51"/>
  <c r="M998" i="51"/>
  <c r="N998" i="51"/>
  <c r="R998" i="51"/>
  <c r="S998" i="51"/>
  <c r="P567" i="51"/>
  <c r="Q577" i="52"/>
  <c r="S427" i="52"/>
  <c r="S454" i="52"/>
  <c r="M754" i="52"/>
  <c r="M713" i="52"/>
  <c r="M745" i="52"/>
  <c r="M1090" i="51"/>
  <c r="M958" i="52"/>
  <c r="M949" i="52"/>
  <c r="S417" i="51"/>
  <c r="S444" i="51"/>
  <c r="M560" i="52"/>
  <c r="B931" i="51"/>
  <c r="B940" i="51"/>
  <c r="B949" i="51"/>
  <c r="B958" i="51"/>
  <c r="B999" i="51"/>
  <c r="M922" i="51"/>
  <c r="N922" i="51"/>
  <c r="S922" i="51"/>
  <c r="R492" i="51"/>
  <c r="S502" i="52"/>
  <c r="S529" i="52"/>
  <c r="M627" i="51"/>
  <c r="P716" i="51"/>
  <c r="O945" i="52"/>
  <c r="O954" i="52"/>
  <c r="M735" i="51"/>
  <c r="B846" i="52"/>
  <c r="B855" i="52"/>
  <c r="D967" i="52"/>
  <c r="P967" i="52"/>
  <c r="B976" i="52"/>
  <c r="B985" i="52"/>
  <c r="M550" i="51"/>
  <c r="P726" i="52"/>
  <c r="B836" i="51"/>
  <c r="B845" i="51"/>
  <c r="P790" i="51"/>
  <c r="Q641" i="51"/>
  <c r="O642" i="51"/>
  <c r="M819" i="52"/>
  <c r="M828" i="52"/>
  <c r="S931" i="52"/>
  <c r="Q651" i="52"/>
  <c r="P727" i="52"/>
  <c r="P921" i="51"/>
  <c r="M637" i="52"/>
  <c r="N717" i="51"/>
  <c r="M984" i="52"/>
  <c r="R576" i="52"/>
  <c r="O932" i="52"/>
  <c r="O959" i="52"/>
  <c r="O792" i="51"/>
  <c r="R957" i="51"/>
  <c r="P791" i="51"/>
  <c r="Q957" i="51"/>
  <c r="S957" i="51"/>
  <c r="P957" i="51"/>
  <c r="M957" i="51"/>
  <c r="O957" i="51"/>
  <c r="O998" i="51"/>
  <c r="N949" i="51"/>
  <c r="O922" i="51"/>
  <c r="R946" i="52"/>
  <c r="R982" i="52"/>
  <c r="S937" i="52"/>
  <c r="R955" i="52"/>
  <c r="M635" i="52"/>
  <c r="Q800" i="52"/>
  <c r="M959" i="52"/>
  <c r="M950" i="52"/>
  <c r="P801" i="52"/>
  <c r="Q652" i="52"/>
  <c r="O958" i="52"/>
  <c r="P931" i="52"/>
  <c r="R967" i="52"/>
  <c r="R641" i="51"/>
  <c r="Q726" i="52"/>
  <c r="S967" i="52"/>
  <c r="N967" i="52"/>
  <c r="M702" i="51"/>
  <c r="O981" i="52"/>
  <c r="Q716" i="51"/>
  <c r="O802" i="52"/>
  <c r="M810" i="51"/>
  <c r="R968" i="52"/>
  <c r="D968" i="52"/>
  <c r="P968" i="52"/>
  <c r="M968" i="52"/>
  <c r="B977" i="52"/>
  <c r="B986" i="52"/>
  <c r="O967" i="52"/>
  <c r="Q727" i="52"/>
  <c r="Q967" i="52"/>
  <c r="Q567" i="51"/>
  <c r="O938" i="52"/>
  <c r="P948" i="51"/>
  <c r="Q921" i="51"/>
  <c r="Q948" i="51"/>
  <c r="Q790" i="51"/>
  <c r="M967" i="52"/>
  <c r="M985" i="52"/>
  <c r="M625" i="51"/>
  <c r="B1074" i="51"/>
  <c r="B1008" i="51"/>
  <c r="B1017" i="51"/>
  <c r="B1026" i="51"/>
  <c r="B1035" i="51"/>
  <c r="M999" i="51"/>
  <c r="S999" i="51"/>
  <c r="M829" i="52"/>
  <c r="M788" i="52"/>
  <c r="M863" i="52"/>
  <c r="M820" i="52"/>
  <c r="B837" i="51"/>
  <c r="B846" i="51"/>
  <c r="M949" i="51"/>
  <c r="M976" i="51" s="1"/>
  <c r="N931" i="51" s="1"/>
  <c r="N940" i="51" s="1"/>
  <c r="M940" i="51"/>
  <c r="M712" i="52"/>
  <c r="B1000" i="51"/>
  <c r="B932" i="51"/>
  <c r="B941" i="51"/>
  <c r="B950" i="51"/>
  <c r="B959" i="51"/>
  <c r="M923" i="51"/>
  <c r="N923" i="51"/>
  <c r="O717" i="51"/>
  <c r="R651" i="52"/>
  <c r="D958" i="51"/>
  <c r="Q958" i="51"/>
  <c r="B967" i="51"/>
  <c r="B976" i="51"/>
  <c r="M1016" i="51"/>
  <c r="B942" i="52"/>
  <c r="B951" i="52"/>
  <c r="B960" i="52"/>
  <c r="B969" i="52"/>
  <c r="M933" i="52"/>
  <c r="N933" i="52"/>
  <c r="N960" i="52"/>
  <c r="N919" i="52"/>
  <c r="B1082" i="51"/>
  <c r="B1091" i="51"/>
  <c r="B1100" i="51"/>
  <c r="B1109" i="51"/>
  <c r="M1073" i="51"/>
  <c r="N1073" i="51"/>
  <c r="R1073" i="51"/>
  <c r="S1073" i="51"/>
  <c r="P1072" i="51"/>
  <c r="N939" i="52"/>
  <c r="P642" i="51"/>
  <c r="S492" i="51"/>
  <c r="S519" i="51"/>
  <c r="R577" i="52"/>
  <c r="B1043" i="51"/>
  <c r="B1052" i="51"/>
  <c r="B847" i="52"/>
  <c r="B856" i="52"/>
  <c r="P932" i="52"/>
  <c r="O968" i="52"/>
  <c r="P792" i="51"/>
  <c r="M958" i="51"/>
  <c r="Q791" i="51"/>
  <c r="P958" i="51"/>
  <c r="P998" i="51"/>
  <c r="N940" i="52"/>
  <c r="N950" i="51"/>
  <c r="O923" i="51"/>
  <c r="S946" i="52"/>
  <c r="S955" i="52"/>
  <c r="S982" i="52"/>
  <c r="O1073" i="51"/>
  <c r="M700" i="51"/>
  <c r="N948" i="52"/>
  <c r="N984" i="52"/>
  <c r="R727" i="52"/>
  <c r="S958" i="51"/>
  <c r="M710" i="52"/>
  <c r="B1083" i="51"/>
  <c r="B1092" i="51"/>
  <c r="B1101" i="51"/>
  <c r="B1110" i="51"/>
  <c r="M1074" i="51"/>
  <c r="N1074" i="51"/>
  <c r="S1074" i="51"/>
  <c r="Q998" i="51"/>
  <c r="R726" i="52"/>
  <c r="M986" i="52"/>
  <c r="N941" i="52"/>
  <c r="Q642" i="51"/>
  <c r="B978" i="52"/>
  <c r="B987" i="52"/>
  <c r="D969" i="52"/>
  <c r="S969" i="52"/>
  <c r="S920" i="52"/>
  <c r="S878" i="52"/>
  <c r="S51" i="52"/>
  <c r="R567" i="51"/>
  <c r="O958" i="51"/>
  <c r="S968" i="52"/>
  <c r="M777" i="51"/>
  <c r="M852" i="51"/>
  <c r="O949" i="51"/>
  <c r="P922" i="51"/>
  <c r="P717" i="51"/>
  <c r="R652" i="52"/>
  <c r="M1091" i="51"/>
  <c r="M1017" i="51"/>
  <c r="O947" i="52"/>
  <c r="S577" i="52"/>
  <c r="S604" i="52"/>
  <c r="P959" i="52"/>
  <c r="Q932" i="52"/>
  <c r="B1118" i="51"/>
  <c r="B1127" i="51"/>
  <c r="R958" i="51"/>
  <c r="B968" i="51"/>
  <c r="B977" i="51"/>
  <c r="D959" i="51"/>
  <c r="M959" i="51"/>
  <c r="M910" i="51"/>
  <c r="M868" i="51"/>
  <c r="M51" i="51"/>
  <c r="N968" i="52"/>
  <c r="P802" i="52"/>
  <c r="R716" i="51"/>
  <c r="B1044" i="51"/>
  <c r="B1053" i="51"/>
  <c r="M950" i="51"/>
  <c r="M977" i="51" s="1"/>
  <c r="N932" i="51" s="1"/>
  <c r="M941" i="51"/>
  <c r="N958" i="51"/>
  <c r="B1075" i="51"/>
  <c r="B1009" i="51"/>
  <c r="B1018" i="51"/>
  <c r="B1027" i="51"/>
  <c r="B1036" i="51"/>
  <c r="M1000" i="51"/>
  <c r="N1000" i="51"/>
  <c r="Q968" i="52"/>
  <c r="P958" i="52"/>
  <c r="Q931" i="52"/>
  <c r="Q958" i="52"/>
  <c r="Q801" i="52"/>
  <c r="M960" i="52"/>
  <c r="M919" i="52"/>
  <c r="M951" i="52"/>
  <c r="M787" i="52"/>
  <c r="M918" i="52"/>
  <c r="O933" i="52"/>
  <c r="N999" i="51"/>
  <c r="P936" i="52"/>
  <c r="Q969" i="52"/>
  <c r="Q920" i="52"/>
  <c r="Q878" i="52"/>
  <c r="Q51" i="52"/>
  <c r="Q792" i="51"/>
  <c r="R791" i="51"/>
  <c r="O1000" i="51"/>
  <c r="O1074" i="51"/>
  <c r="M850" i="51"/>
  <c r="S959" i="51"/>
  <c r="S910" i="51"/>
  <c r="S868" i="51"/>
  <c r="S51" i="51"/>
  <c r="P969" i="52"/>
  <c r="P920" i="52"/>
  <c r="P878" i="52"/>
  <c r="P51" i="52"/>
  <c r="N986" i="52"/>
  <c r="O941" i="52"/>
  <c r="N950" i="52"/>
  <c r="R801" i="52"/>
  <c r="M1018" i="51"/>
  <c r="M908" i="51"/>
  <c r="Q802" i="52"/>
  <c r="Q959" i="51"/>
  <c r="Q910" i="51"/>
  <c r="Q868" i="51"/>
  <c r="Q51" i="51"/>
  <c r="P949" i="51"/>
  <c r="Q922" i="51"/>
  <c r="R969" i="52"/>
  <c r="R920" i="52"/>
  <c r="R878" i="52"/>
  <c r="R51" i="52"/>
  <c r="M1092" i="51"/>
  <c r="P1073" i="51"/>
  <c r="O960" i="52"/>
  <c r="O919" i="52"/>
  <c r="P933" i="52"/>
  <c r="B1045" i="51"/>
  <c r="B1054" i="51"/>
  <c r="P959" i="51"/>
  <c r="P910" i="51"/>
  <c r="P868" i="51"/>
  <c r="P51" i="51"/>
  <c r="S652" i="52"/>
  <c r="S679" i="52"/>
  <c r="S567" i="51"/>
  <c r="S594" i="51"/>
  <c r="N969" i="52"/>
  <c r="N920" i="52"/>
  <c r="N878" i="52"/>
  <c r="N51" i="52"/>
  <c r="B1119" i="51"/>
  <c r="B1128" i="51"/>
  <c r="O939" i="52"/>
  <c r="N949" i="52"/>
  <c r="N985" i="52"/>
  <c r="O940" i="52"/>
  <c r="M916" i="52"/>
  <c r="B1084" i="51"/>
  <c r="B1093" i="51"/>
  <c r="B1102" i="51"/>
  <c r="B1111" i="51"/>
  <c r="M1075" i="51"/>
  <c r="N1075" i="51"/>
  <c r="R959" i="51"/>
  <c r="R910" i="51"/>
  <c r="R868" i="51"/>
  <c r="R51" i="51"/>
  <c r="Q959" i="52"/>
  <c r="R932" i="52"/>
  <c r="R959" i="52"/>
  <c r="O969" i="52"/>
  <c r="O920" i="52"/>
  <c r="O878" i="52"/>
  <c r="O51" i="52"/>
  <c r="M775" i="51"/>
  <c r="M785" i="52"/>
  <c r="M862" i="52"/>
  <c r="O959" i="51"/>
  <c r="O910" i="51"/>
  <c r="O868" i="51"/>
  <c r="O51" i="51"/>
  <c r="M969" i="52"/>
  <c r="M920" i="52"/>
  <c r="M878" i="52"/>
  <c r="M51" i="52"/>
  <c r="R642" i="51"/>
  <c r="O999" i="51"/>
  <c r="N959" i="51"/>
  <c r="N910" i="51"/>
  <c r="N868" i="51"/>
  <c r="N51" i="51"/>
  <c r="Q717" i="51"/>
  <c r="S727" i="52"/>
  <c r="S754" i="52"/>
  <c r="O950" i="51"/>
  <c r="P923" i="51"/>
  <c r="P945" i="52"/>
  <c r="P954" i="52"/>
  <c r="O983" i="52"/>
  <c r="M987" i="52"/>
  <c r="N942" i="52"/>
  <c r="N917" i="52"/>
  <c r="R792" i="51"/>
  <c r="P1000" i="51"/>
  <c r="Q1000" i="51"/>
  <c r="O1075" i="51"/>
  <c r="P1074" i="51"/>
  <c r="Q1074" i="51"/>
  <c r="R802" i="52"/>
  <c r="P950" i="51"/>
  <c r="Q923" i="51"/>
  <c r="S642" i="51"/>
  <c r="S669" i="51"/>
  <c r="Q1073" i="51"/>
  <c r="Q949" i="51"/>
  <c r="R922" i="51"/>
  <c r="R949" i="51"/>
  <c r="P999" i="51"/>
  <c r="O950" i="52"/>
  <c r="O986" i="52"/>
  <c r="P941" i="52"/>
  <c r="R717" i="51"/>
  <c r="O949" i="52"/>
  <c r="O985" i="52"/>
  <c r="P940" i="52"/>
  <c r="P938" i="52"/>
  <c r="P981" i="52"/>
  <c r="M922" i="52"/>
  <c r="M985" i="51"/>
  <c r="M860" i="52"/>
  <c r="M906" i="51"/>
  <c r="M1093" i="51"/>
  <c r="N951" i="52"/>
  <c r="N918" i="52"/>
  <c r="B1120" i="51"/>
  <c r="B1129" i="51"/>
  <c r="O948" i="52"/>
  <c r="P960" i="52"/>
  <c r="Q933" i="52"/>
  <c r="S792" i="51"/>
  <c r="S819" i="51"/>
  <c r="P1075" i="51"/>
  <c r="P950" i="52"/>
  <c r="P986" i="52"/>
  <c r="Q941" i="52"/>
  <c r="Q960" i="52"/>
  <c r="R933" i="52"/>
  <c r="S717" i="51"/>
  <c r="S744" i="51"/>
  <c r="N987" i="52"/>
  <c r="M1060" i="51"/>
  <c r="P947" i="52"/>
  <c r="P956" i="52"/>
  <c r="P919" i="52"/>
  <c r="Q950" i="51"/>
  <c r="R923" i="51"/>
  <c r="N916" i="52"/>
  <c r="R1000" i="51"/>
  <c r="M924" i="52"/>
  <c r="Q936" i="52"/>
  <c r="P985" i="52"/>
  <c r="Q940" i="52"/>
  <c r="P949" i="52"/>
  <c r="Q999" i="51"/>
  <c r="M983" i="51"/>
  <c r="O984" i="52"/>
  <c r="R1074" i="51"/>
  <c r="S802" i="52"/>
  <c r="S829" i="52"/>
  <c r="Q1075" i="51"/>
  <c r="R960" i="52"/>
  <c r="S933" i="52"/>
  <c r="S960" i="52"/>
  <c r="Q949" i="52"/>
  <c r="Q985" i="52"/>
  <c r="R940" i="52"/>
  <c r="O942" i="52"/>
  <c r="N922" i="52"/>
  <c r="P939" i="52"/>
  <c r="P983" i="52"/>
  <c r="M1058" i="51"/>
  <c r="S1000" i="51"/>
  <c r="R950" i="51"/>
  <c r="S923" i="51"/>
  <c r="S950" i="51"/>
  <c r="R999" i="51"/>
  <c r="Q945" i="52"/>
  <c r="Q954" i="52"/>
  <c r="Q950" i="52"/>
  <c r="Q986" i="52"/>
  <c r="R941" i="52"/>
  <c r="R1075" i="51"/>
  <c r="R950" i="52"/>
  <c r="R986" i="52"/>
  <c r="S941" i="52"/>
  <c r="S1075" i="51"/>
  <c r="Q981" i="52"/>
  <c r="O951" i="52"/>
  <c r="O918" i="52"/>
  <c r="O917" i="52"/>
  <c r="P948" i="52"/>
  <c r="P984" i="52"/>
  <c r="Q939" i="52"/>
  <c r="Q938" i="52"/>
  <c r="N924" i="52"/>
  <c r="R949" i="52"/>
  <c r="R958" i="52"/>
  <c r="R985" i="52"/>
  <c r="S940" i="52"/>
  <c r="S950" i="52"/>
  <c r="S986" i="52"/>
  <c r="S959" i="52"/>
  <c r="R936" i="52"/>
  <c r="S949" i="52"/>
  <c r="S958" i="52"/>
  <c r="O916" i="52"/>
  <c r="Q948" i="52"/>
  <c r="Q984" i="52"/>
  <c r="R939" i="52"/>
  <c r="Q957" i="52"/>
  <c r="Q947" i="52"/>
  <c r="Q983" i="52"/>
  <c r="R938" i="52"/>
  <c r="Q956" i="52"/>
  <c r="O987" i="52"/>
  <c r="S985" i="52"/>
  <c r="Q919" i="52"/>
  <c r="R945" i="52"/>
  <c r="R954" i="52"/>
  <c r="R919" i="52"/>
  <c r="R947" i="52"/>
  <c r="R956" i="52"/>
  <c r="R948" i="52"/>
  <c r="R957" i="52"/>
  <c r="R984" i="52"/>
  <c r="S939" i="52"/>
  <c r="P942" i="52"/>
  <c r="O922" i="52"/>
  <c r="R983" i="52"/>
  <c r="S938" i="52"/>
  <c r="S947" i="52"/>
  <c r="S983" i="52"/>
  <c r="S956" i="52"/>
  <c r="P951" i="52"/>
  <c r="P918" i="52"/>
  <c r="P917" i="52"/>
  <c r="S948" i="52"/>
  <c r="S984" i="52"/>
  <c r="S957" i="52"/>
  <c r="R981" i="52"/>
  <c r="O924" i="52"/>
  <c r="P987" i="52"/>
  <c r="Q942" i="52"/>
  <c r="P922" i="52"/>
  <c r="S936" i="52"/>
  <c r="P916" i="52"/>
  <c r="Q951" i="52"/>
  <c r="Q918" i="52"/>
  <c r="Q917" i="52"/>
  <c r="S945" i="52"/>
  <c r="S981" i="52"/>
  <c r="S954" i="52"/>
  <c r="S919" i="52"/>
  <c r="P924" i="52"/>
  <c r="Q916" i="52"/>
  <c r="Q987" i="52"/>
  <c r="R942" i="52"/>
  <c r="Q922" i="52"/>
  <c r="Q924" i="52"/>
  <c r="R951" i="52"/>
  <c r="R918" i="52"/>
  <c r="R917" i="52"/>
  <c r="R916" i="52"/>
  <c r="R987" i="52"/>
  <c r="S942" i="52"/>
  <c r="R922" i="52"/>
  <c r="R924" i="52"/>
  <c r="S951" i="52"/>
  <c r="S918" i="52"/>
  <c r="S917" i="52"/>
  <c r="S916" i="52"/>
  <c r="S987" i="52"/>
  <c r="S922" i="52"/>
  <c r="S924" i="52"/>
  <c r="D924" i="52"/>
  <c r="D82" i="23"/>
  <c r="L116" i="52"/>
  <c r="K86" i="52"/>
  <c r="K116" i="52"/>
  <c r="H106" i="52"/>
  <c r="K136" i="52"/>
  <c r="H126" i="52"/>
  <c r="J136" i="52"/>
  <c r="K106" i="52"/>
  <c r="H86" i="52"/>
  <c r="K146" i="52"/>
  <c r="L76" i="52"/>
  <c r="J96" i="52"/>
  <c r="L136" i="52"/>
  <c r="K96" i="52"/>
  <c r="K76" i="52"/>
  <c r="I126" i="52"/>
  <c r="H146" i="52"/>
  <c r="K126" i="52"/>
  <c r="J116" i="52"/>
  <c r="L96" i="52"/>
  <c r="J76" i="52"/>
  <c r="S76" i="52"/>
  <c r="L156" i="52"/>
  <c r="L166" i="52"/>
  <c r="K156" i="52"/>
  <c r="K166" i="52"/>
  <c r="J156" i="52"/>
  <c r="J166" i="52"/>
  <c r="S166" i="52"/>
  <c r="H146" i="51"/>
  <c r="L96" i="51"/>
  <c r="H106" i="51"/>
  <c r="L156" i="51"/>
  <c r="L116" i="51"/>
  <c r="J96" i="51"/>
  <c r="H86" i="51"/>
  <c r="J116" i="51"/>
  <c r="H126" i="51"/>
  <c r="J156" i="51"/>
  <c r="L136" i="51"/>
  <c r="K136" i="51"/>
  <c r="J136" i="51"/>
  <c r="H103" i="52"/>
  <c r="K156" i="51"/>
  <c r="H83" i="52"/>
  <c r="H133" i="52"/>
  <c r="K116" i="51"/>
  <c r="K86" i="51"/>
  <c r="K106" i="51"/>
  <c r="K146" i="51"/>
  <c r="K126" i="51"/>
  <c r="H73" i="52"/>
  <c r="H75" i="52"/>
  <c r="K96" i="51"/>
  <c r="L76" i="51"/>
  <c r="K76" i="51"/>
  <c r="J76" i="51"/>
  <c r="H135" i="52"/>
  <c r="H143" i="52"/>
  <c r="H132" i="52"/>
  <c r="H104" i="52"/>
  <c r="H123" i="52"/>
  <c r="H142" i="52"/>
  <c r="H153" i="52"/>
  <c r="H151" i="52" s="1"/>
  <c r="H163" i="52"/>
  <c r="H161" i="52" s="1"/>
  <c r="H82" i="52"/>
  <c r="H102" i="52"/>
  <c r="H107" i="52"/>
  <c r="H95" i="52"/>
  <c r="H84" i="52"/>
  <c r="H144" i="52"/>
  <c r="I133" i="52"/>
  <c r="H93" i="52"/>
  <c r="I72" i="52"/>
  <c r="H155" i="52"/>
  <c r="H165" i="52"/>
  <c r="H122" i="52"/>
  <c r="I104" i="52"/>
  <c r="H87" i="52"/>
  <c r="H124" i="52"/>
  <c r="H147" i="52"/>
  <c r="I73" i="52"/>
  <c r="I132" i="52"/>
  <c r="I102" i="52"/>
  <c r="I107" i="52"/>
  <c r="H127" i="52"/>
  <c r="I153" i="52"/>
  <c r="I151" i="52" s="1"/>
  <c r="I163" i="52"/>
  <c r="I161" i="52" s="1"/>
  <c r="I142" i="52"/>
  <c r="I82" i="52"/>
  <c r="J105" i="52"/>
  <c r="I84" i="52"/>
  <c r="I137" i="52"/>
  <c r="I77" i="52"/>
  <c r="I122" i="52"/>
  <c r="J102" i="52"/>
  <c r="I152" i="52"/>
  <c r="I162" i="52"/>
  <c r="I92" i="52"/>
  <c r="I93" i="52"/>
  <c r="I87" i="52"/>
  <c r="I147" i="52"/>
  <c r="K103" i="52"/>
  <c r="I124" i="52"/>
  <c r="H115" i="52"/>
  <c r="J134" i="52"/>
  <c r="J85" i="52"/>
  <c r="J107" i="52"/>
  <c r="I127" i="52"/>
  <c r="J145" i="52"/>
  <c r="H113" i="52"/>
  <c r="J142" i="52"/>
  <c r="I157" i="52"/>
  <c r="J82" i="52"/>
  <c r="K105" i="52"/>
  <c r="J125" i="52"/>
  <c r="K104" i="52"/>
  <c r="J74" i="52"/>
  <c r="J122" i="52"/>
  <c r="J87" i="52"/>
  <c r="K135" i="52"/>
  <c r="K107" i="52"/>
  <c r="J147" i="52"/>
  <c r="K145" i="52"/>
  <c r="K143" i="52"/>
  <c r="H153" i="51"/>
  <c r="H151" i="51" s="1"/>
  <c r="J154" i="52"/>
  <c r="J164" i="52"/>
  <c r="I97" i="52"/>
  <c r="L103" i="52"/>
  <c r="K123" i="52"/>
  <c r="L133" i="52"/>
  <c r="K134" i="52"/>
  <c r="K85" i="52"/>
  <c r="J127" i="52"/>
  <c r="I115" i="52"/>
  <c r="K75" i="52"/>
  <c r="H93" i="51"/>
  <c r="H105" i="51"/>
  <c r="H95" i="51"/>
  <c r="H135" i="51"/>
  <c r="I112" i="52"/>
  <c r="J94" i="52"/>
  <c r="L105" i="52"/>
  <c r="H133" i="51"/>
  <c r="K83" i="52"/>
  <c r="K125" i="52"/>
  <c r="L143" i="52"/>
  <c r="K144" i="52"/>
  <c r="I113" i="52"/>
  <c r="H145" i="51"/>
  <c r="H155" i="51"/>
  <c r="K155" i="52"/>
  <c r="K165" i="52"/>
  <c r="H132" i="51"/>
  <c r="K124" i="52"/>
  <c r="L123" i="52"/>
  <c r="K84" i="52"/>
  <c r="H124" i="51"/>
  <c r="H134" i="51"/>
  <c r="K74" i="52"/>
  <c r="H94" i="51"/>
  <c r="H125" i="51"/>
  <c r="H115" i="51"/>
  <c r="H144" i="51"/>
  <c r="H154" i="51"/>
  <c r="L132" i="52"/>
  <c r="K154" i="52"/>
  <c r="L134" i="52"/>
  <c r="K95" i="52"/>
  <c r="L145" i="52"/>
  <c r="I117" i="52"/>
  <c r="H113" i="51"/>
  <c r="I135" i="51"/>
  <c r="I153" i="51"/>
  <c r="I151" i="51" s="1"/>
  <c r="L153" i="52"/>
  <c r="L163" i="52"/>
  <c r="L161" i="52" s="1"/>
  <c r="L137" i="52"/>
  <c r="I93" i="51"/>
  <c r="L125" i="52"/>
  <c r="L85" i="52"/>
  <c r="I123" i="51"/>
  <c r="I95" i="51"/>
  <c r="I155" i="51"/>
  <c r="L152" i="52"/>
  <c r="L162" i="52"/>
  <c r="L72" i="52"/>
  <c r="H114" i="51"/>
  <c r="I122" i="51"/>
  <c r="I102" i="51"/>
  <c r="L83" i="52"/>
  <c r="I143" i="51"/>
  <c r="I103" i="51"/>
  <c r="J113" i="52"/>
  <c r="L73" i="52"/>
  <c r="I115" i="51"/>
  <c r="I144" i="51"/>
  <c r="J153" i="51"/>
  <c r="J151" i="51" s="1"/>
  <c r="M141" i="52"/>
  <c r="K94" i="52"/>
  <c r="L157" i="52"/>
  <c r="L154" i="52"/>
  <c r="L167" i="52"/>
  <c r="I133" i="51"/>
  <c r="I142" i="51"/>
  <c r="H104" i="51"/>
  <c r="M107" i="52"/>
  <c r="L74" i="52"/>
  <c r="J114" i="52"/>
  <c r="I124" i="51"/>
  <c r="L93" i="52"/>
  <c r="M137" i="52"/>
  <c r="I107" i="51"/>
  <c r="I127" i="51"/>
  <c r="K155" i="51"/>
  <c r="M147" i="52"/>
  <c r="L77" i="52"/>
  <c r="M157" i="52"/>
  <c r="L147" i="50"/>
  <c r="L92" i="52"/>
  <c r="J152" i="51"/>
  <c r="I113" i="51"/>
  <c r="L94" i="52"/>
  <c r="N135" i="52"/>
  <c r="N101" i="52"/>
  <c r="N144" i="52"/>
  <c r="M127" i="52"/>
  <c r="K115" i="52"/>
  <c r="J93" i="51"/>
  <c r="J115" i="51"/>
  <c r="N155" i="52"/>
  <c r="N165" i="52"/>
  <c r="J132" i="51"/>
  <c r="J122" i="51"/>
  <c r="J112" i="51"/>
  <c r="J142" i="51"/>
  <c r="J102" i="51"/>
  <c r="J133" i="51"/>
  <c r="N104" i="52"/>
  <c r="K154" i="51"/>
  <c r="N157" i="52"/>
  <c r="J92" i="51"/>
  <c r="I104" i="51"/>
  <c r="J157" i="51"/>
  <c r="N137" i="52"/>
  <c r="N124" i="52"/>
  <c r="K114" i="52"/>
  <c r="J97" i="51"/>
  <c r="O145" i="52"/>
  <c r="J127" i="51"/>
  <c r="H85" i="51"/>
  <c r="L97" i="52"/>
  <c r="O155" i="52"/>
  <c r="O165" i="52"/>
  <c r="I147" i="51"/>
  <c r="O135" i="52"/>
  <c r="O105" i="52"/>
  <c r="O144" i="52"/>
  <c r="M87" i="52"/>
  <c r="M77" i="52"/>
  <c r="L154" i="51"/>
  <c r="J117" i="51"/>
  <c r="O154" i="52"/>
  <c r="O167" i="52"/>
  <c r="K122" i="51"/>
  <c r="K142" i="51"/>
  <c r="J137" i="51"/>
  <c r="J107" i="51"/>
  <c r="J113" i="51"/>
  <c r="O134" i="52"/>
  <c r="K105" i="51"/>
  <c r="O125" i="52"/>
  <c r="K145" i="51"/>
  <c r="L113" i="52"/>
  <c r="L114" i="52"/>
  <c r="N75" i="52"/>
  <c r="L155" i="51"/>
  <c r="H84" i="51"/>
  <c r="L112" i="52"/>
  <c r="K102" i="51"/>
  <c r="K94" i="51"/>
  <c r="M97" i="52"/>
  <c r="O104" i="52"/>
  <c r="O124" i="52"/>
  <c r="L117" i="52"/>
  <c r="K134" i="51"/>
  <c r="P155" i="52"/>
  <c r="P165" i="52"/>
  <c r="P135" i="52"/>
  <c r="P144" i="52"/>
  <c r="O107" i="52"/>
  <c r="N95" i="52"/>
  <c r="K127" i="51"/>
  <c r="K114" i="51"/>
  <c r="N84" i="52"/>
  <c r="J147" i="51"/>
  <c r="M151" i="51"/>
  <c r="L145" i="51"/>
  <c r="P127" i="52"/>
  <c r="P147" i="52"/>
  <c r="K107" i="51"/>
  <c r="L95" i="51"/>
  <c r="P124" i="52"/>
  <c r="N77" i="52"/>
  <c r="L135" i="51"/>
  <c r="I82" i="51"/>
  <c r="K125" i="51"/>
  <c r="O85" i="52"/>
  <c r="L105" i="51"/>
  <c r="O75" i="52"/>
  <c r="I84" i="51"/>
  <c r="I83" i="51"/>
  <c r="L115" i="51"/>
  <c r="L143" i="51"/>
  <c r="L103" i="51"/>
  <c r="P104" i="52"/>
  <c r="N97" i="52"/>
  <c r="L94" i="51"/>
  <c r="L144" i="51"/>
  <c r="M117" i="52"/>
  <c r="L114" i="51"/>
  <c r="I87" i="51"/>
  <c r="K147" i="51"/>
  <c r="L123" i="51"/>
  <c r="P107" i="52"/>
  <c r="Q127" i="52"/>
  <c r="O95" i="52"/>
  <c r="L124" i="51"/>
  <c r="Q147" i="52"/>
  <c r="O74" i="52"/>
  <c r="N115" i="52"/>
  <c r="O84" i="52"/>
  <c r="Q157" i="52"/>
  <c r="R125" i="52"/>
  <c r="R145" i="52"/>
  <c r="O77" i="52"/>
  <c r="L125" i="51"/>
  <c r="Q137" i="52"/>
  <c r="N111" i="52"/>
  <c r="L127" i="51"/>
  <c r="R134" i="52"/>
  <c r="O94" i="52"/>
  <c r="P75" i="52"/>
  <c r="R154" i="52"/>
  <c r="R164" i="52"/>
  <c r="J82" i="51"/>
  <c r="Q104" i="52"/>
  <c r="R127" i="52"/>
  <c r="P81" i="52"/>
  <c r="R147" i="52"/>
  <c r="J87" i="51"/>
  <c r="S161" i="52"/>
  <c r="N117" i="52"/>
  <c r="O97" i="52"/>
  <c r="L134" i="51"/>
  <c r="L104" i="51"/>
  <c r="S135" i="52"/>
  <c r="Q107" i="52"/>
  <c r="P95" i="52"/>
  <c r="P84" i="52"/>
  <c r="S125" i="52"/>
  <c r="S145" i="52"/>
  <c r="O115" i="52"/>
  <c r="S155" i="52"/>
  <c r="S165" i="52"/>
  <c r="S134" i="52"/>
  <c r="S144" i="52"/>
  <c r="R105" i="52"/>
  <c r="S124" i="52"/>
  <c r="K85" i="51"/>
  <c r="P87" i="52"/>
  <c r="S154" i="52"/>
  <c r="S167" i="52"/>
  <c r="M131" i="51"/>
  <c r="O114" i="52"/>
  <c r="K82" i="51"/>
  <c r="K87" i="51"/>
  <c r="Q81" i="52"/>
  <c r="R107" i="52"/>
  <c r="P115" i="52"/>
  <c r="L85" i="51"/>
  <c r="Q87" i="52"/>
  <c r="S105" i="52"/>
  <c r="Q77" i="52"/>
  <c r="R85" i="52"/>
  <c r="L84" i="51"/>
  <c r="L83" i="51"/>
  <c r="S104" i="52"/>
  <c r="Q97" i="52"/>
  <c r="R74" i="52"/>
  <c r="R87" i="52"/>
  <c r="R91" i="52"/>
  <c r="S85" i="52"/>
  <c r="R94" i="52"/>
  <c r="S75" i="52"/>
  <c r="Q117" i="52"/>
  <c r="S81" i="52"/>
  <c r="S71" i="52"/>
  <c r="S95" i="52"/>
  <c r="S84" i="52"/>
  <c r="S74" i="52"/>
  <c r="S91" i="52"/>
  <c r="S94" i="52"/>
  <c r="R114" i="52"/>
  <c r="S97" i="52"/>
  <c r="S115" i="52"/>
  <c r="S114" i="52"/>
  <c r="H75" i="51"/>
  <c r="H73" i="51"/>
  <c r="H74" i="51"/>
  <c r="I75" i="51"/>
  <c r="I73" i="51"/>
  <c r="J73" i="51"/>
  <c r="J72" i="51"/>
  <c r="J77" i="51"/>
  <c r="K74" i="51"/>
  <c r="L75" i="51"/>
  <c r="L74" i="51"/>
  <c r="M154" i="51"/>
  <c r="M134" i="51"/>
  <c r="M94" i="51"/>
  <c r="M114" i="51"/>
  <c r="M104" i="51"/>
  <c r="M117" i="51"/>
  <c r="M157" i="51"/>
  <c r="M97" i="51"/>
  <c r="M137" i="51"/>
  <c r="M74" i="51"/>
  <c r="M77" i="51"/>
  <c r="N134" i="51"/>
  <c r="N137" i="51"/>
  <c r="N97" i="51"/>
  <c r="N107" i="51"/>
  <c r="N127" i="51"/>
  <c r="N147" i="51"/>
  <c r="N87" i="51"/>
  <c r="N117" i="51"/>
  <c r="N157" i="51"/>
  <c r="N77" i="51"/>
  <c r="O124" i="51"/>
  <c r="O84" i="51"/>
  <c r="O144" i="51"/>
  <c r="O104" i="51"/>
  <c r="O77" i="51"/>
  <c r="O117" i="51"/>
  <c r="O157" i="51"/>
  <c r="O137" i="51"/>
  <c r="O97" i="51"/>
  <c r="P154" i="51"/>
  <c r="P104" i="51"/>
  <c r="P144" i="51"/>
  <c r="P84" i="51"/>
  <c r="P114" i="51"/>
  <c r="P134" i="51"/>
  <c r="P74" i="51"/>
  <c r="P124" i="51"/>
  <c r="P94" i="51"/>
  <c r="P97" i="51"/>
  <c r="Q121" i="51"/>
  <c r="Q104" i="51"/>
  <c r="Q84" i="51"/>
  <c r="Q144" i="51"/>
  <c r="Q147" i="51"/>
  <c r="Q107" i="51"/>
  <c r="Q87" i="51"/>
  <c r="Q124" i="51"/>
  <c r="Q127" i="51"/>
  <c r="R157" i="51"/>
  <c r="R107" i="51"/>
  <c r="R77" i="51"/>
  <c r="R87" i="51"/>
  <c r="R147" i="51"/>
  <c r="R127" i="51"/>
  <c r="S154" i="51"/>
  <c r="R137" i="51"/>
  <c r="S101" i="51"/>
  <c r="R97" i="51"/>
  <c r="R117" i="51"/>
  <c r="S94" i="51"/>
  <c r="S74" i="51"/>
  <c r="S107" i="51"/>
  <c r="S127" i="51"/>
  <c r="S147" i="51"/>
  <c r="S114" i="51"/>
  <c r="S134" i="51"/>
  <c r="S87" i="51"/>
  <c r="I17" i="59"/>
  <c r="I9" i="59"/>
  <c r="B662" i="55" l="1"/>
  <c r="B671" i="55" s="1"/>
  <c r="B680" i="55" s="1"/>
  <c r="B689" i="55" s="1"/>
  <c r="B19" i="55"/>
  <c r="R78" i="38"/>
  <c r="R80" i="38" s="1"/>
  <c r="R62" i="38"/>
  <c r="O62" i="38"/>
  <c r="O75" i="38"/>
  <c r="O80" i="38" s="1"/>
  <c r="P62" i="38"/>
  <c r="P75" i="38"/>
  <c r="P80" i="38" s="1"/>
  <c r="Q52" i="38"/>
  <c r="M62" i="38"/>
  <c r="P52" i="38"/>
  <c r="R52" i="38"/>
  <c r="N75" i="38"/>
  <c r="N80" i="38" s="1"/>
  <c r="Q75" i="38"/>
  <c r="Q80" i="38" s="1"/>
  <c r="R111" i="52"/>
  <c r="R141" i="51"/>
  <c r="O141" i="51"/>
  <c r="N33" i="22"/>
  <c r="O38" i="30"/>
  <c r="N90" i="38"/>
  <c r="S33" i="22"/>
  <c r="S90" i="38"/>
  <c r="N33" i="30"/>
  <c r="N34" i="30" s="1"/>
  <c r="N40" i="30" s="1"/>
  <c r="N11" i="38" s="1"/>
  <c r="S17" i="30"/>
  <c r="S21" i="30"/>
  <c r="S25" i="30" s="1"/>
  <c r="S32" i="30" s="1"/>
  <c r="O35" i="22"/>
  <c r="P39" i="30"/>
  <c r="N35" i="22"/>
  <c r="J886" i="52"/>
  <c r="J876" i="52"/>
  <c r="J874" i="52" s="1"/>
  <c r="H876" i="52"/>
  <c r="H874" i="52" s="1"/>
  <c r="H886" i="52"/>
  <c r="O121" i="52"/>
  <c r="M121" i="52"/>
  <c r="O81" i="52"/>
  <c r="I870" i="51"/>
  <c r="I884" i="51"/>
  <c r="H884" i="51"/>
  <c r="H867" i="51"/>
  <c r="J865" i="51"/>
  <c r="J878" i="51"/>
  <c r="D899" i="51"/>
  <c r="N101" i="51"/>
  <c r="N41" i="22"/>
  <c r="L191" i="50"/>
  <c r="B450" i="50"/>
  <c r="B527" i="50" s="1"/>
  <c r="D402" i="55" s="1"/>
  <c r="M402" i="55" s="1"/>
  <c r="B426" i="50"/>
  <c r="B503" i="50" s="1"/>
  <c r="D378" i="55" s="1"/>
  <c r="M378" i="55" s="1"/>
  <c r="B466" i="50"/>
  <c r="B543" i="50" s="1"/>
  <c r="D418" i="55" s="1"/>
  <c r="M418" i="55" s="1"/>
  <c r="M489" i="55" s="1"/>
  <c r="M631" i="55" s="1"/>
  <c r="N418" i="55" s="1"/>
  <c r="B474" i="50"/>
  <c r="B551" i="50" s="1"/>
  <c r="D426" i="55" s="1"/>
  <c r="M426" i="55" s="1"/>
  <c r="M497" i="55" s="1"/>
  <c r="D432" i="55"/>
  <c r="M432" i="55" s="1"/>
  <c r="M574" i="55" s="1"/>
  <c r="N361" i="55" s="1"/>
  <c r="B354" i="50"/>
  <c r="B386" i="50"/>
  <c r="B56" i="55"/>
  <c r="B127" i="55" s="1"/>
  <c r="B198" i="55" s="1"/>
  <c r="B269" i="55" s="1"/>
  <c r="B362" i="55" s="1"/>
  <c r="B433" i="55" s="1"/>
  <c r="B504" i="55" s="1"/>
  <c r="B575" i="55" s="1"/>
  <c r="D436" i="55"/>
  <c r="D440" i="55"/>
  <c r="B362" i="50"/>
  <c r="B394" i="50"/>
  <c r="B434" i="50"/>
  <c r="B511" i="50" s="1"/>
  <c r="D386" i="55" s="1"/>
  <c r="M386" i="55" s="1"/>
  <c r="D444" i="55"/>
  <c r="P110" i="50"/>
  <c r="K158" i="50"/>
  <c r="K224" i="50"/>
  <c r="B442" i="50"/>
  <c r="B519" i="50" s="1"/>
  <c r="D394" i="55" s="1"/>
  <c r="M394" i="55" s="1"/>
  <c r="B410" i="50"/>
  <c r="B487" i="50" s="1"/>
  <c r="D362" i="55" s="1"/>
  <c r="M362" i="55" s="1"/>
  <c r="B370" i="50"/>
  <c r="B402" i="50"/>
  <c r="R180" i="50"/>
  <c r="B610" i="50"/>
  <c r="D610" i="50" s="1"/>
  <c r="D17" i="55" s="1"/>
  <c r="Q151" i="52"/>
  <c r="Q71" i="52"/>
  <c r="H101" i="52"/>
  <c r="D471" i="55"/>
  <c r="B385" i="50"/>
  <c r="B465" i="50"/>
  <c r="B542" i="50" s="1"/>
  <c r="D417" i="55" s="1"/>
  <c r="M417" i="55" s="1"/>
  <c r="B473" i="50"/>
  <c r="B550" i="50" s="1"/>
  <c r="D425" i="55" s="1"/>
  <c r="M425" i="55" s="1"/>
  <c r="B353" i="50"/>
  <c r="D475" i="55"/>
  <c r="B393" i="50"/>
  <c r="D487" i="55"/>
  <c r="M487" i="55" s="1"/>
  <c r="M629" i="55" s="1"/>
  <c r="N416" i="55" s="1"/>
  <c r="B401" i="50"/>
  <c r="B457" i="50"/>
  <c r="B534" i="50" s="1"/>
  <c r="D409" i="55" s="1"/>
  <c r="M409" i="55" s="1"/>
  <c r="B345" i="50"/>
  <c r="B55" i="55"/>
  <c r="B126" i="55" s="1"/>
  <c r="B197" i="55" s="1"/>
  <c r="B268" i="55" s="1"/>
  <c r="B361" i="55" s="1"/>
  <c r="B432" i="55" s="1"/>
  <c r="B503" i="55" s="1"/>
  <c r="B574" i="55" s="1"/>
  <c r="D491" i="55"/>
  <c r="M491" i="55" s="1"/>
  <c r="M633" i="55" s="1"/>
  <c r="N420" i="55" s="1"/>
  <c r="D479" i="55"/>
  <c r="D483" i="55"/>
  <c r="B433" i="50"/>
  <c r="B510" i="50" s="1"/>
  <c r="D385" i="55" s="1"/>
  <c r="M385" i="55" s="1"/>
  <c r="D495" i="55"/>
  <c r="M495" i="55" s="1"/>
  <c r="M637" i="55" s="1"/>
  <c r="N424" i="55" s="1"/>
  <c r="B361" i="50"/>
  <c r="B425" i="50"/>
  <c r="B502" i="50" s="1"/>
  <c r="D377" i="55" s="1"/>
  <c r="M377" i="55" s="1"/>
  <c r="D455" i="55"/>
  <c r="M455" i="55" s="1"/>
  <c r="M597" i="55" s="1"/>
  <c r="N384" i="55" s="1"/>
  <c r="D459" i="55"/>
  <c r="M459" i="55" s="1"/>
  <c r="M601" i="55" s="1"/>
  <c r="N388" i="55" s="1"/>
  <c r="B441" i="50"/>
  <c r="B518" i="50" s="1"/>
  <c r="D393" i="55" s="1"/>
  <c r="M393" i="55" s="1"/>
  <c r="B63" i="55"/>
  <c r="B134" i="55" s="1"/>
  <c r="B205" i="55" s="1"/>
  <c r="B276" i="55" s="1"/>
  <c r="B369" i="55" s="1"/>
  <c r="B440" i="55" s="1"/>
  <c r="B511" i="55" s="1"/>
  <c r="B582" i="55" s="1"/>
  <c r="I29" i="59"/>
  <c r="B660" i="55"/>
  <c r="B669" i="55" s="1"/>
  <c r="B678" i="55" s="1"/>
  <c r="B687" i="55" s="1"/>
  <c r="R104" i="52"/>
  <c r="Q91" i="52"/>
  <c r="H81" i="52"/>
  <c r="L888" i="52"/>
  <c r="L876" i="52" s="1"/>
  <c r="M71" i="52"/>
  <c r="L87" i="51"/>
  <c r="Q154" i="52"/>
  <c r="B347" i="50"/>
  <c r="B387" i="50"/>
  <c r="N91" i="51"/>
  <c r="K878" i="51"/>
  <c r="K866" i="51" s="1"/>
  <c r="K864" i="51" s="1"/>
  <c r="K887" i="51"/>
  <c r="L77" i="50"/>
  <c r="D472" i="55"/>
  <c r="M472" i="55" s="1"/>
  <c r="M614" i="55" s="1"/>
  <c r="N401" i="55" s="1"/>
  <c r="B423" i="50"/>
  <c r="B500" i="50" s="1"/>
  <c r="D375" i="55" s="1"/>
  <c r="M375" i="55" s="1"/>
  <c r="M446" i="55" s="1"/>
  <c r="M588" i="55" s="1"/>
  <c r="N375" i="55" s="1"/>
  <c r="N446" i="55" s="1"/>
  <c r="K82" i="52"/>
  <c r="K81" i="52" s="1"/>
  <c r="P157" i="51"/>
  <c r="M66" i="50"/>
  <c r="L107" i="51"/>
  <c r="K180" i="50"/>
  <c r="D456" i="55"/>
  <c r="D480" i="55"/>
  <c r="B455" i="50"/>
  <c r="B532" i="50" s="1"/>
  <c r="D407" i="55" s="1"/>
  <c r="M407" i="55" s="1"/>
  <c r="H158" i="50"/>
  <c r="H180" i="50"/>
  <c r="H202" i="50"/>
  <c r="S101" i="52"/>
  <c r="O111" i="52"/>
  <c r="N141" i="52"/>
  <c r="O111" i="51"/>
  <c r="D464" i="55"/>
  <c r="D488" i="55"/>
  <c r="M488" i="55" s="1"/>
  <c r="M630" i="55" s="1"/>
  <c r="N417" i="55" s="1"/>
  <c r="I169" i="50"/>
  <c r="S169" i="50"/>
  <c r="M202" i="50"/>
  <c r="K57" i="26"/>
  <c r="K52" i="39"/>
  <c r="L147" i="51"/>
  <c r="Q165" i="52"/>
  <c r="H44" i="50"/>
  <c r="J163" i="52"/>
  <c r="J161" i="52" s="1"/>
  <c r="D476" i="55"/>
  <c r="M476" i="55" s="1"/>
  <c r="M618" i="55" s="1"/>
  <c r="N405" i="55" s="1"/>
  <c r="D496" i="55"/>
  <c r="B351" i="50"/>
  <c r="O101" i="51"/>
  <c r="N131" i="51"/>
  <c r="K202" i="50"/>
  <c r="I165" i="52"/>
  <c r="I175" i="52" s="1"/>
  <c r="I38" i="52" s="1"/>
  <c r="D484" i="55"/>
  <c r="K142" i="52"/>
  <c r="K141" i="52" s="1"/>
  <c r="B383" i="50"/>
  <c r="Q141" i="52"/>
  <c r="Q91" i="51"/>
  <c r="P141" i="52"/>
  <c r="D468" i="55"/>
  <c r="S121" i="52"/>
  <c r="S151" i="51"/>
  <c r="B661" i="55"/>
  <c r="B670" i="55" s="1"/>
  <c r="B679" i="55" s="1"/>
  <c r="B688" i="55" s="1"/>
  <c r="B18" i="55"/>
  <c r="O131" i="52"/>
  <c r="M121" i="51"/>
  <c r="M111" i="51"/>
  <c r="N141" i="51"/>
  <c r="R91" i="51"/>
  <c r="S131" i="52"/>
  <c r="D910" i="52"/>
  <c r="L890" i="52"/>
  <c r="L878" i="52" s="1"/>
  <c r="L51" i="52" s="1"/>
  <c r="N164" i="52"/>
  <c r="I71" i="52"/>
  <c r="D466" i="55"/>
  <c r="N71" i="52"/>
  <c r="M101" i="52"/>
  <c r="O121" i="51"/>
  <c r="D474" i="55"/>
  <c r="M474" i="55" s="1"/>
  <c r="M616" i="55" s="1"/>
  <c r="N403" i="55" s="1"/>
  <c r="B16" i="55"/>
  <c r="D482" i="55"/>
  <c r="I33" i="50"/>
  <c r="L33" i="50"/>
  <c r="I55" i="50"/>
  <c r="H110" i="50"/>
  <c r="J169" i="50"/>
  <c r="L180" i="50"/>
  <c r="H191" i="50"/>
  <c r="H213" i="50"/>
  <c r="Q121" i="52"/>
  <c r="P121" i="52"/>
  <c r="O91" i="52"/>
  <c r="O91" i="51"/>
  <c r="K121" i="52"/>
  <c r="O202" i="50"/>
  <c r="R96" i="18"/>
  <c r="D486" i="55"/>
  <c r="P158" i="50"/>
  <c r="D494" i="55"/>
  <c r="R121" i="51"/>
  <c r="Q96" i="18"/>
  <c r="M143" i="55"/>
  <c r="M285" i="55" s="1"/>
  <c r="N72" i="55" s="1"/>
  <c r="K127" i="50"/>
  <c r="D462" i="55"/>
  <c r="M462" i="55" s="1"/>
  <c r="M604" i="55" s="1"/>
  <c r="N391" i="55" s="1"/>
  <c r="D490" i="55"/>
  <c r="M490" i="55" s="1"/>
  <c r="M632" i="55" s="1"/>
  <c r="N419" i="55" s="1"/>
  <c r="O96" i="18"/>
  <c r="Q77" i="50"/>
  <c r="R169" i="50"/>
  <c r="L169" i="50"/>
  <c r="L213" i="50"/>
  <c r="L104" i="52"/>
  <c r="I121" i="52"/>
  <c r="H105" i="52"/>
  <c r="N99" i="50"/>
  <c r="S180" i="50"/>
  <c r="Q213" i="50"/>
  <c r="Q224" i="50"/>
  <c r="M88" i="50"/>
  <c r="P180" i="50"/>
  <c r="P224" i="50"/>
  <c r="H111" i="51"/>
  <c r="H125" i="52"/>
  <c r="H166" i="52"/>
  <c r="H176" i="52" s="1"/>
  <c r="H39" i="52" s="1"/>
  <c r="P131" i="52"/>
  <c r="L55" i="50"/>
  <c r="P164" i="52"/>
  <c r="P174" i="52" s="1"/>
  <c r="K110" i="50"/>
  <c r="N224" i="50"/>
  <c r="I77" i="50"/>
  <c r="L235" i="50"/>
  <c r="H66" i="50"/>
  <c r="I105" i="51"/>
  <c r="H88" i="50"/>
  <c r="H224" i="50"/>
  <c r="H85" i="52"/>
  <c r="H156" i="51"/>
  <c r="H166" i="51" s="1"/>
  <c r="H39" i="51" s="1"/>
  <c r="O101" i="52"/>
  <c r="N131" i="52"/>
  <c r="R33" i="50"/>
  <c r="O77" i="50"/>
  <c r="I99" i="50"/>
  <c r="L99" i="50"/>
  <c r="L165" i="52"/>
  <c r="L175" i="52" s="1"/>
  <c r="L38" i="52" s="1"/>
  <c r="J162" i="52"/>
  <c r="J172" i="52" s="1"/>
  <c r="H164" i="52"/>
  <c r="H174" i="52" s="1"/>
  <c r="H37" i="52" s="1"/>
  <c r="R235" i="50"/>
  <c r="Q55" i="50"/>
  <c r="I85" i="51"/>
  <c r="K22" i="50"/>
  <c r="K44" i="50"/>
  <c r="M77" i="50"/>
  <c r="J147" i="50"/>
  <c r="N158" i="50"/>
  <c r="J191" i="50"/>
  <c r="R191" i="50"/>
  <c r="P191" i="50"/>
  <c r="R202" i="50"/>
  <c r="J213" i="50"/>
  <c r="P235" i="50"/>
  <c r="S71" i="51"/>
  <c r="H22" i="50"/>
  <c r="O213" i="50"/>
  <c r="I101" i="52"/>
  <c r="P71" i="52"/>
  <c r="D671" i="55"/>
  <c r="M127" i="51"/>
  <c r="M167" i="51" s="1"/>
  <c r="N114" i="52"/>
  <c r="R165" i="52"/>
  <c r="L158" i="50"/>
  <c r="J115" i="52"/>
  <c r="J135" i="52"/>
  <c r="H121" i="52"/>
  <c r="D463" i="55"/>
  <c r="D912" i="52"/>
  <c r="M907" i="52" s="1"/>
  <c r="M909" i="52" s="1"/>
  <c r="M889" i="52" s="1"/>
  <c r="M877" i="52" s="1"/>
  <c r="M50" i="52" s="1"/>
  <c r="D18" i="55"/>
  <c r="B384" i="50"/>
  <c r="B609" i="50"/>
  <c r="D609" i="50" s="1"/>
  <c r="D668" i="55" s="1"/>
  <c r="B102" i="55"/>
  <c r="B173" i="55" s="1"/>
  <c r="B244" i="55" s="1"/>
  <c r="B315" i="55" s="1"/>
  <c r="B408" i="55" s="1"/>
  <c r="B479" i="55" s="1"/>
  <c r="B550" i="55" s="1"/>
  <c r="B621" i="55" s="1"/>
  <c r="Q66" i="50"/>
  <c r="K75" i="51"/>
  <c r="N169" i="50"/>
  <c r="P213" i="50"/>
  <c r="K88" i="50"/>
  <c r="N202" i="50"/>
  <c r="K95" i="51"/>
  <c r="B368" i="50"/>
  <c r="S131" i="51"/>
  <c r="S141" i="51"/>
  <c r="R131" i="52"/>
  <c r="R141" i="52"/>
  <c r="M142" i="55"/>
  <c r="M284" i="55" s="1"/>
  <c r="N71" i="55" s="1"/>
  <c r="N142" i="55" s="1"/>
  <c r="N284" i="55" s="1"/>
  <c r="O71" i="55" s="1"/>
  <c r="O71" i="52"/>
  <c r="O71" i="51"/>
  <c r="H169" i="50"/>
  <c r="L22" i="50"/>
  <c r="I44" i="50"/>
  <c r="L66" i="50"/>
  <c r="H77" i="50"/>
  <c r="R88" i="50"/>
  <c r="H99" i="50"/>
  <c r="J158" i="50"/>
  <c r="K169" i="50"/>
  <c r="O180" i="50"/>
  <c r="R115" i="52"/>
  <c r="P117" i="52"/>
  <c r="O169" i="50"/>
  <c r="L202" i="50"/>
  <c r="J75" i="52"/>
  <c r="H147" i="50"/>
  <c r="D434" i="55"/>
  <c r="B400" i="50"/>
  <c r="B344" i="50"/>
  <c r="B110" i="55"/>
  <c r="B181" i="55" s="1"/>
  <c r="B252" i="55" s="1"/>
  <c r="B323" i="55" s="1"/>
  <c r="B416" i="55" s="1"/>
  <c r="B487" i="55" s="1"/>
  <c r="B558" i="55" s="1"/>
  <c r="B629" i="55" s="1"/>
  <c r="Q131" i="52"/>
  <c r="P152" i="52"/>
  <c r="R124" i="52"/>
  <c r="O235" i="50"/>
  <c r="L224" i="50"/>
  <c r="H111" i="52"/>
  <c r="Q180" i="50"/>
  <c r="P157" i="52"/>
  <c r="J235" i="50"/>
  <c r="J165" i="52"/>
  <c r="H235" i="50"/>
  <c r="D901" i="51"/>
  <c r="D438" i="55"/>
  <c r="D478" i="55"/>
  <c r="B440" i="50"/>
  <c r="B517" i="50" s="1"/>
  <c r="D392" i="55" s="1"/>
  <c r="M392" i="55" s="1"/>
  <c r="B392" i="50"/>
  <c r="I52" i="39"/>
  <c r="R99" i="50"/>
  <c r="S202" i="50"/>
  <c r="O147" i="50"/>
  <c r="P202" i="50"/>
  <c r="K163" i="52"/>
  <c r="K161" i="52" s="1"/>
  <c r="H162" i="52"/>
  <c r="H172" i="52" s="1"/>
  <c r="B448" i="50"/>
  <c r="B525" i="50" s="1"/>
  <c r="D400" i="55" s="1"/>
  <c r="M400" i="55" s="1"/>
  <c r="B376" i="50"/>
  <c r="S77" i="50"/>
  <c r="K66" i="50"/>
  <c r="N213" i="50"/>
  <c r="B360" i="50"/>
  <c r="B118" i="55"/>
  <c r="B189" i="55" s="1"/>
  <c r="B260" i="55" s="1"/>
  <c r="B331" i="55" s="1"/>
  <c r="B424" i="55" s="1"/>
  <c r="B495" i="55" s="1"/>
  <c r="B566" i="55" s="1"/>
  <c r="B637" i="55" s="1"/>
  <c r="S141" i="52"/>
  <c r="P91" i="51"/>
  <c r="M443" i="55"/>
  <c r="M585" i="55" s="1"/>
  <c r="N372" i="55" s="1"/>
  <c r="N443" i="55" s="1"/>
  <c r="N585" i="55" s="1"/>
  <c r="O372" i="55" s="1"/>
  <c r="K71" i="52"/>
  <c r="J141" i="52"/>
  <c r="M91" i="51"/>
  <c r="S164" i="52"/>
  <c r="S174" i="52" s="1"/>
  <c r="N121" i="52"/>
  <c r="J131" i="52"/>
  <c r="P91" i="52"/>
  <c r="S91" i="51"/>
  <c r="M111" i="52"/>
  <c r="H91" i="52"/>
  <c r="I81" i="52"/>
  <c r="Q111" i="52"/>
  <c r="B81" i="55"/>
  <c r="B152" i="55" s="1"/>
  <c r="B223" i="55" s="1"/>
  <c r="B294" i="55" s="1"/>
  <c r="B387" i="55" s="1"/>
  <c r="B458" i="55" s="1"/>
  <c r="B529" i="55" s="1"/>
  <c r="B600" i="55" s="1"/>
  <c r="B70" i="55"/>
  <c r="B141" i="55" s="1"/>
  <c r="B212" i="55" s="1"/>
  <c r="B283" i="55" s="1"/>
  <c r="B376" i="55" s="1"/>
  <c r="B447" i="55" s="1"/>
  <c r="B518" i="55" s="1"/>
  <c r="B589" i="55" s="1"/>
  <c r="M498" i="55"/>
  <c r="M640" i="55" s="1"/>
  <c r="N427" i="55" s="1"/>
  <c r="B78" i="55"/>
  <c r="B149" i="55" s="1"/>
  <c r="B220" i="55" s="1"/>
  <c r="B291" i="55" s="1"/>
  <c r="B384" i="55" s="1"/>
  <c r="B455" i="55" s="1"/>
  <c r="B526" i="55" s="1"/>
  <c r="B597" i="55" s="1"/>
  <c r="B54" i="55"/>
  <c r="B125" i="55" s="1"/>
  <c r="B196" i="55" s="1"/>
  <c r="B267" i="55" s="1"/>
  <c r="B360" i="55" s="1"/>
  <c r="B431" i="55" s="1"/>
  <c r="B502" i="55" s="1"/>
  <c r="B573" i="55" s="1"/>
  <c r="M180" i="55"/>
  <c r="B408" i="50"/>
  <c r="B485" i="50" s="1"/>
  <c r="D360" i="55" s="1"/>
  <c r="M360" i="55" s="1"/>
  <c r="B424" i="50"/>
  <c r="B501" i="50" s="1"/>
  <c r="D376" i="55" s="1"/>
  <c r="M376" i="55" s="1"/>
  <c r="B62" i="55"/>
  <c r="B133" i="55" s="1"/>
  <c r="B204" i="55" s="1"/>
  <c r="B275" i="55" s="1"/>
  <c r="B368" i="55" s="1"/>
  <c r="B439" i="55" s="1"/>
  <c r="B510" i="55" s="1"/>
  <c r="B581" i="55" s="1"/>
  <c r="Q94" i="18"/>
  <c r="K256" i="50"/>
  <c r="S88" i="50"/>
  <c r="P44" i="50"/>
  <c r="N121" i="51"/>
  <c r="R55" i="50"/>
  <c r="O55" i="50"/>
  <c r="O99" i="50"/>
  <c r="M110" i="50"/>
  <c r="L97" i="51"/>
  <c r="J141" i="51"/>
  <c r="P99" i="50"/>
  <c r="O22" i="50"/>
  <c r="M44" i="50"/>
  <c r="J131" i="51"/>
  <c r="M22" i="50"/>
  <c r="Q99" i="50"/>
  <c r="Q44" i="50"/>
  <c r="O44" i="50"/>
  <c r="S99" i="50"/>
  <c r="P66" i="50"/>
  <c r="G30" i="57"/>
  <c r="G32" i="57" s="1"/>
  <c r="R66" i="50"/>
  <c r="S22" i="50"/>
  <c r="O81" i="51"/>
  <c r="J121" i="51"/>
  <c r="O151" i="51"/>
  <c r="R111" i="51"/>
  <c r="Q81" i="51"/>
  <c r="P33" i="50"/>
  <c r="J44" i="50"/>
  <c r="J66" i="50"/>
  <c r="J77" i="50"/>
  <c r="J99" i="50"/>
  <c r="J110" i="50"/>
  <c r="M71" i="51"/>
  <c r="Q151" i="51"/>
  <c r="J101" i="51"/>
  <c r="R131" i="51"/>
  <c r="P131" i="51"/>
  <c r="P141" i="51"/>
  <c r="N111" i="51"/>
  <c r="S111" i="51"/>
  <c r="Q71" i="51"/>
  <c r="R81" i="51"/>
  <c r="Q131" i="51"/>
  <c r="R71" i="51"/>
  <c r="H81" i="51"/>
  <c r="K141" i="51"/>
  <c r="P71" i="51"/>
  <c r="Q167" i="52"/>
  <c r="Q164" i="52"/>
  <c r="Q33" i="50"/>
  <c r="N167" i="51"/>
  <c r="N77" i="50"/>
  <c r="N144" i="51"/>
  <c r="N164" i="51" s="1"/>
  <c r="M55" i="50"/>
  <c r="J22" i="50"/>
  <c r="Q191" i="50"/>
  <c r="R158" i="50"/>
  <c r="Q169" i="50"/>
  <c r="K33" i="50"/>
  <c r="S213" i="50"/>
  <c r="R224" i="50"/>
  <c r="M191" i="50"/>
  <c r="N147" i="50"/>
  <c r="N235" i="50"/>
  <c r="S81" i="51"/>
  <c r="R22" i="50"/>
  <c r="Q110" i="50"/>
  <c r="P22" i="50"/>
  <c r="N66" i="50"/>
  <c r="N44" i="50"/>
  <c r="M99" i="50"/>
  <c r="R147" i="50"/>
  <c r="P169" i="50"/>
  <c r="R213" i="50"/>
  <c r="L117" i="51"/>
  <c r="Q134" i="52"/>
  <c r="Q145" i="52"/>
  <c r="M169" i="50"/>
  <c r="O127" i="52"/>
  <c r="O177" i="52" s="1"/>
  <c r="O224" i="50"/>
  <c r="M235" i="50"/>
  <c r="H122" i="51"/>
  <c r="H121" i="51" s="1"/>
  <c r="N81" i="52"/>
  <c r="K177" i="52"/>
  <c r="K40" i="52" s="1"/>
  <c r="S33" i="50"/>
  <c r="S55" i="50"/>
  <c r="P77" i="50"/>
  <c r="N55" i="50"/>
  <c r="M33" i="50"/>
  <c r="S191" i="50"/>
  <c r="S235" i="50"/>
  <c r="S224" i="50"/>
  <c r="K99" i="50"/>
  <c r="Q202" i="50"/>
  <c r="J88" i="50"/>
  <c r="M165" i="52"/>
  <c r="M175" i="52" s="1"/>
  <c r="S106" i="52"/>
  <c r="Q163" i="52"/>
  <c r="Q161" i="52" s="1"/>
  <c r="P111" i="52"/>
  <c r="P111" i="51"/>
  <c r="S110" i="50"/>
  <c r="R110" i="50"/>
  <c r="P55" i="50"/>
  <c r="N22" i="50"/>
  <c r="N33" i="50"/>
  <c r="O164" i="52"/>
  <c r="O174" i="52" s="1"/>
  <c r="N180" i="50"/>
  <c r="I131" i="51"/>
  <c r="H142" i="51"/>
  <c r="H141" i="51" s="1"/>
  <c r="Q141" i="51"/>
  <c r="M81" i="51"/>
  <c r="N151" i="51"/>
  <c r="N71" i="51"/>
  <c r="R44" i="50"/>
  <c r="R134" i="51"/>
  <c r="R164" i="51" s="1"/>
  <c r="Q22" i="50"/>
  <c r="O88" i="50"/>
  <c r="L77" i="51"/>
  <c r="S158" i="50"/>
  <c r="Q147" i="50"/>
  <c r="O191" i="50"/>
  <c r="L112" i="51"/>
  <c r="L162" i="51" s="1"/>
  <c r="M147" i="50"/>
  <c r="M224" i="50"/>
  <c r="J145" i="51"/>
  <c r="L164" i="52"/>
  <c r="I96" i="51"/>
  <c r="I166" i="51" s="1"/>
  <c r="I39" i="51" s="1"/>
  <c r="R101" i="51"/>
  <c r="P156" i="52"/>
  <c r="P176" i="52" s="1"/>
  <c r="P39" i="52" s="1"/>
  <c r="Q111" i="51"/>
  <c r="M91" i="52"/>
  <c r="S66" i="50"/>
  <c r="S44" i="50"/>
  <c r="R77" i="50"/>
  <c r="P88" i="50"/>
  <c r="P87" i="51"/>
  <c r="O33" i="50"/>
  <c r="O110" i="50"/>
  <c r="N88" i="50"/>
  <c r="Q158" i="50"/>
  <c r="P147" i="50"/>
  <c r="Q235" i="50"/>
  <c r="L176" i="52"/>
  <c r="L39" i="52" s="1"/>
  <c r="L64" i="52" s="1"/>
  <c r="S153" i="52"/>
  <c r="S151" i="52" s="1"/>
  <c r="R71" i="52"/>
  <c r="P81" i="51"/>
  <c r="O152" i="52"/>
  <c r="O151" i="52" s="1"/>
  <c r="N162" i="52"/>
  <c r="N172" i="52" s="1"/>
  <c r="M81" i="52"/>
  <c r="M141" i="51"/>
  <c r="K101" i="51"/>
  <c r="Q88" i="50"/>
  <c r="O66" i="50"/>
  <c r="N110" i="50"/>
  <c r="I22" i="50"/>
  <c r="S147" i="50"/>
  <c r="L88" i="50"/>
  <c r="O158" i="50"/>
  <c r="J125" i="51"/>
  <c r="K162" i="52"/>
  <c r="I94" i="52"/>
  <c r="H141" i="52"/>
  <c r="Q101" i="52"/>
  <c r="D485" i="55"/>
  <c r="M485" i="55" s="1"/>
  <c r="M627" i="55" s="1"/>
  <c r="N414" i="55" s="1"/>
  <c r="B355" i="50"/>
  <c r="B395" i="50"/>
  <c r="M479" i="55"/>
  <c r="M621" i="55" s="1"/>
  <c r="N408" i="55" s="1"/>
  <c r="D447" i="55"/>
  <c r="D433" i="55"/>
  <c r="D437" i="55"/>
  <c r="M437" i="55" s="1"/>
  <c r="M579" i="55" s="1"/>
  <c r="N366" i="55" s="1"/>
  <c r="B435" i="50"/>
  <c r="B512" i="50" s="1"/>
  <c r="D387" i="55" s="1"/>
  <c r="M387" i="55" s="1"/>
  <c r="B97" i="55"/>
  <c r="B168" i="55" s="1"/>
  <c r="B239" i="55" s="1"/>
  <c r="B310" i="55" s="1"/>
  <c r="B403" i="55" s="1"/>
  <c r="B474" i="55" s="1"/>
  <c r="B545" i="55" s="1"/>
  <c r="B616" i="55" s="1"/>
  <c r="D451" i="55"/>
  <c r="M451" i="55" s="1"/>
  <c r="M593" i="55" s="1"/>
  <c r="N380" i="55" s="1"/>
  <c r="D454" i="55"/>
  <c r="D492" i="55"/>
  <c r="D499" i="55"/>
  <c r="M499" i="55" s="1"/>
  <c r="M641" i="55" s="1"/>
  <c r="N428" i="55" s="1"/>
  <c r="D458" i="55"/>
  <c r="B113" i="55"/>
  <c r="B184" i="55" s="1"/>
  <c r="B255" i="55" s="1"/>
  <c r="B326" i="55" s="1"/>
  <c r="B419" i="55" s="1"/>
  <c r="B490" i="55" s="1"/>
  <c r="B561" i="55" s="1"/>
  <c r="B632" i="55" s="1"/>
  <c r="B65" i="55"/>
  <c r="B136" i="55" s="1"/>
  <c r="B207" i="55" s="1"/>
  <c r="B278" i="55" s="1"/>
  <c r="B371" i="55" s="1"/>
  <c r="B442" i="55" s="1"/>
  <c r="B513" i="55" s="1"/>
  <c r="B584" i="55" s="1"/>
  <c r="B379" i="50"/>
  <c r="B121" i="55"/>
  <c r="B192" i="55" s="1"/>
  <c r="B263" i="55" s="1"/>
  <c r="B334" i="55" s="1"/>
  <c r="B427" i="55" s="1"/>
  <c r="B498" i="55" s="1"/>
  <c r="B569" i="55" s="1"/>
  <c r="B640" i="55" s="1"/>
  <c r="B73" i="55"/>
  <c r="B144" i="55" s="1"/>
  <c r="B215" i="55" s="1"/>
  <c r="B286" i="55" s="1"/>
  <c r="B379" i="55" s="1"/>
  <c r="B450" i="55" s="1"/>
  <c r="B521" i="55" s="1"/>
  <c r="B592" i="55" s="1"/>
  <c r="B459" i="50"/>
  <c r="B536" i="50" s="1"/>
  <c r="D411" i="55" s="1"/>
  <c r="M411" i="55" s="1"/>
  <c r="N97" i="18"/>
  <c r="R97" i="18"/>
  <c r="L97" i="18"/>
  <c r="S97" i="18"/>
  <c r="Q97" i="18"/>
  <c r="M97" i="18"/>
  <c r="P96" i="18"/>
  <c r="M90" i="18"/>
  <c r="K897" i="52"/>
  <c r="K888" i="52"/>
  <c r="K886" i="52" s="1"/>
  <c r="D911" i="52"/>
  <c r="D665" i="55"/>
  <c r="I31" i="59"/>
  <c r="B656" i="55"/>
  <c r="B665" i="55" s="1"/>
  <c r="B674" i="55" s="1"/>
  <c r="B683" i="55" s="1"/>
  <c r="B13" i="55"/>
  <c r="M131" i="52"/>
  <c r="G43" i="57"/>
  <c r="J55" i="50"/>
  <c r="J114" i="51"/>
  <c r="I66" i="50"/>
  <c r="M213" i="50"/>
  <c r="M180" i="50"/>
  <c r="K235" i="50"/>
  <c r="K213" i="50"/>
  <c r="I224" i="50"/>
  <c r="I180" i="50"/>
  <c r="Q101" i="51"/>
  <c r="K77" i="50"/>
  <c r="J154" i="51"/>
  <c r="H55" i="50"/>
  <c r="I141" i="51"/>
  <c r="J224" i="50"/>
  <c r="S111" i="52"/>
  <c r="R163" i="52"/>
  <c r="R161" i="52" s="1"/>
  <c r="R81" i="52"/>
  <c r="Q162" i="52"/>
  <c r="Q172" i="52" s="1"/>
  <c r="N156" i="52"/>
  <c r="N176" i="52" s="1"/>
  <c r="N39" i="52" s="1"/>
  <c r="J101" i="52"/>
  <c r="Q177" i="52"/>
  <c r="L44" i="50"/>
  <c r="K55" i="50"/>
  <c r="K191" i="50"/>
  <c r="I110" i="50"/>
  <c r="K147" i="50"/>
  <c r="J202" i="50"/>
  <c r="J174" i="52"/>
  <c r="J37" i="52" s="1"/>
  <c r="I158" i="50"/>
  <c r="I213" i="50"/>
  <c r="S121" i="51"/>
  <c r="O165" i="51"/>
  <c r="P164" i="51"/>
  <c r="J162" i="51"/>
  <c r="J35" i="51" s="1"/>
  <c r="J33" i="50"/>
  <c r="N175" i="52"/>
  <c r="H33" i="50"/>
  <c r="M158" i="50"/>
  <c r="K91" i="51"/>
  <c r="J94" i="51"/>
  <c r="I91" i="51"/>
  <c r="J167" i="52"/>
  <c r="J121" i="52"/>
  <c r="I235" i="50"/>
  <c r="J180" i="50"/>
  <c r="J71" i="52"/>
  <c r="I177" i="52"/>
  <c r="I40" i="52" s="1"/>
  <c r="I166" i="52"/>
  <c r="I176" i="52" s="1"/>
  <c r="I39" i="52" s="1"/>
  <c r="Q166" i="52"/>
  <c r="Q176" i="52" s="1"/>
  <c r="Q39" i="52" s="1"/>
  <c r="K111" i="51"/>
  <c r="I88" i="50"/>
  <c r="M124" i="52"/>
  <c r="K92" i="52"/>
  <c r="K91" i="52" s="1"/>
  <c r="I202" i="50"/>
  <c r="J83" i="52"/>
  <c r="J81" i="52" s="1"/>
  <c r="I164" i="52"/>
  <c r="R121" i="52"/>
  <c r="R151" i="51"/>
  <c r="K162" i="51"/>
  <c r="K35" i="51" s="1"/>
  <c r="H167" i="51"/>
  <c r="H40" i="51" s="1"/>
  <c r="L110" i="50"/>
  <c r="I191" i="50"/>
  <c r="L121" i="52"/>
  <c r="P101" i="51"/>
  <c r="O163" i="52"/>
  <c r="O161" i="52" s="1"/>
  <c r="J111" i="51"/>
  <c r="I147" i="50"/>
  <c r="H131" i="52"/>
  <c r="M157" i="55"/>
  <c r="M299" i="55" s="1"/>
  <c r="N86" i="55" s="1"/>
  <c r="N157" i="55" s="1"/>
  <c r="M477" i="55"/>
  <c r="M619" i="55" s="1"/>
  <c r="N406" i="55" s="1"/>
  <c r="N477" i="55" s="1"/>
  <c r="N619" i="55" s="1"/>
  <c r="O406" i="55" s="1"/>
  <c r="M481" i="55"/>
  <c r="M623" i="55" s="1"/>
  <c r="N410" i="55" s="1"/>
  <c r="M449" i="55"/>
  <c r="M591" i="55" s="1"/>
  <c r="N378" i="55" s="1"/>
  <c r="S95" i="18"/>
  <c r="R95" i="18"/>
  <c r="L61" i="18"/>
  <c r="J57" i="26"/>
  <c r="J52" i="39"/>
  <c r="L39" i="60"/>
  <c r="L43" i="60" s="1"/>
  <c r="L45" i="60" s="1"/>
  <c r="J32" i="59"/>
  <c r="I32" i="59"/>
  <c r="K39" i="60"/>
  <c r="K43" i="60" s="1"/>
  <c r="K45" i="60" s="1"/>
  <c r="K32" i="59"/>
  <c r="D666" i="55"/>
  <c r="D14" i="55"/>
  <c r="M448" i="55"/>
  <c r="M590" i="55" s="1"/>
  <c r="N377" i="55" s="1"/>
  <c r="D907" i="52"/>
  <c r="L887" i="52"/>
  <c r="L875" i="52" s="1"/>
  <c r="L48" i="52" s="1"/>
  <c r="I167" i="51"/>
  <c r="I40" i="51" s="1"/>
  <c r="K93" i="18"/>
  <c r="P93" i="18"/>
  <c r="O93" i="18"/>
  <c r="Q93" i="18"/>
  <c r="L165" i="51"/>
  <c r="L38" i="51" s="1"/>
  <c r="K164" i="51"/>
  <c r="K37" i="51" s="1"/>
  <c r="S175" i="52"/>
  <c r="L121" i="51"/>
  <c r="J91" i="51"/>
  <c r="I172" i="52"/>
  <c r="I35" i="52" s="1"/>
  <c r="H92" i="18"/>
  <c r="M92" i="18"/>
  <c r="P92" i="18"/>
  <c r="L92" i="18"/>
  <c r="O92" i="18"/>
  <c r="J92" i="18"/>
  <c r="M185" i="55"/>
  <c r="M327" i="55" s="1"/>
  <c r="N114" i="55" s="1"/>
  <c r="I71" i="51"/>
  <c r="R167" i="52"/>
  <c r="L91" i="52"/>
  <c r="L101" i="52"/>
  <c r="H131" i="51"/>
  <c r="R152" i="52"/>
  <c r="R151" i="52" s="1"/>
  <c r="R162" i="52"/>
  <c r="L91" i="18"/>
  <c r="O91" i="18"/>
  <c r="N91" i="18"/>
  <c r="K91" i="18"/>
  <c r="K167" i="51"/>
  <c r="K40" i="51" s="1"/>
  <c r="P175" i="52"/>
  <c r="L151" i="51"/>
  <c r="I121" i="51"/>
  <c r="H177" i="52"/>
  <c r="H40" i="52" s="1"/>
  <c r="M147" i="55"/>
  <c r="M289" i="55" s="1"/>
  <c r="N76" i="55" s="1"/>
  <c r="R177" i="52"/>
  <c r="R167" i="51"/>
  <c r="K163" i="51"/>
  <c r="K36" i="51" s="1"/>
  <c r="S177" i="52"/>
  <c r="L141" i="51"/>
  <c r="K121" i="51"/>
  <c r="K131" i="51"/>
  <c r="M177" i="52"/>
  <c r="I111" i="51"/>
  <c r="I131" i="52"/>
  <c r="D469" i="55"/>
  <c r="M469" i="55" s="1"/>
  <c r="M611" i="55" s="1"/>
  <c r="N398" i="55" s="1"/>
  <c r="M152" i="55"/>
  <c r="M294" i="55" s="1"/>
  <c r="N81" i="55" s="1"/>
  <c r="K71" i="51"/>
  <c r="J163" i="51"/>
  <c r="J36" i="51" s="1"/>
  <c r="J81" i="51"/>
  <c r="L101" i="51"/>
  <c r="I91" i="52"/>
  <c r="I141" i="52"/>
  <c r="D908" i="52"/>
  <c r="L52" i="39"/>
  <c r="N95" i="18"/>
  <c r="P95" i="18"/>
  <c r="Q95" i="18"/>
  <c r="M153" i="52"/>
  <c r="M163" i="52"/>
  <c r="M161" i="52" s="1"/>
  <c r="L177" i="52"/>
  <c r="L40" i="52" s="1"/>
  <c r="L65" i="52" s="1"/>
  <c r="I101" i="51"/>
  <c r="H101" i="51"/>
  <c r="H91" i="51"/>
  <c r="L131" i="52"/>
  <c r="K131" i="52"/>
  <c r="K101" i="52"/>
  <c r="B339" i="50"/>
  <c r="B411" i="50"/>
  <c r="B488" i="50" s="1"/>
  <c r="D363" i="55" s="1"/>
  <c r="M363" i="55" s="1"/>
  <c r="B443" i="50"/>
  <c r="B520" i="50" s="1"/>
  <c r="D395" i="55" s="1"/>
  <c r="M395" i="55" s="1"/>
  <c r="M466" i="55" s="1"/>
  <c r="M608" i="55" s="1"/>
  <c r="N395" i="55" s="1"/>
  <c r="B89" i="55"/>
  <c r="B160" i="55" s="1"/>
  <c r="B231" i="55" s="1"/>
  <c r="B302" i="55" s="1"/>
  <c r="B395" i="55" s="1"/>
  <c r="B466" i="55" s="1"/>
  <c r="B537" i="55" s="1"/>
  <c r="B608" i="55" s="1"/>
  <c r="P153" i="52"/>
  <c r="J93" i="18"/>
  <c r="S164" i="51"/>
  <c r="O167" i="51"/>
  <c r="L91" i="51"/>
  <c r="I81" i="51"/>
  <c r="K175" i="52"/>
  <c r="K38" i="52" s="1"/>
  <c r="J166" i="51"/>
  <c r="J39" i="51" s="1"/>
  <c r="M125" i="55"/>
  <c r="M267" i="55" s="1"/>
  <c r="N54" i="55" s="1"/>
  <c r="N125" i="55" s="1"/>
  <c r="N267" i="55" s="1"/>
  <c r="M162" i="52"/>
  <c r="M152" i="52"/>
  <c r="O163" i="51"/>
  <c r="M163" i="51"/>
  <c r="M36" i="51" s="1"/>
  <c r="S96" i="18"/>
  <c r="R166" i="51"/>
  <c r="R39" i="51" s="1"/>
  <c r="R64" i="51" s="1"/>
  <c r="P97" i="18"/>
  <c r="O97" i="18"/>
  <c r="M135" i="55"/>
  <c r="M277" i="55" s="1"/>
  <c r="N64" i="55" s="1"/>
  <c r="N135" i="55" s="1"/>
  <c r="Q165" i="51"/>
  <c r="P165" i="51"/>
  <c r="O156" i="52"/>
  <c r="O176" i="52" s="1"/>
  <c r="O39" i="52" s="1"/>
  <c r="M145" i="55"/>
  <c r="M287" i="55" s="1"/>
  <c r="N74" i="55" s="1"/>
  <c r="N145" i="55" s="1"/>
  <c r="M141" i="55"/>
  <c r="M283" i="55" s="1"/>
  <c r="N70" i="55" s="1"/>
  <c r="N141" i="55" s="1"/>
  <c r="N283" i="55" s="1"/>
  <c r="O70" i="55" s="1"/>
  <c r="M130" i="55"/>
  <c r="M272" i="55" s="1"/>
  <c r="N59" i="55" s="1"/>
  <c r="R163" i="51"/>
  <c r="P163" i="51"/>
  <c r="M187" i="55"/>
  <c r="M329" i="55" s="1"/>
  <c r="N116" i="55" s="1"/>
  <c r="N187" i="55" s="1"/>
  <c r="N329" i="55" s="1"/>
  <c r="O116" i="55" s="1"/>
  <c r="M172" i="55"/>
  <c r="M314" i="55" s="1"/>
  <c r="N101" i="55" s="1"/>
  <c r="N172" i="55" s="1"/>
  <c r="M149" i="55"/>
  <c r="M291" i="55" s="1"/>
  <c r="N78" i="55" s="1"/>
  <c r="N149" i="55" s="1"/>
  <c r="M166" i="52"/>
  <c r="M176" i="52" s="1"/>
  <c r="M39" i="52" s="1"/>
  <c r="M153" i="55"/>
  <c r="M295" i="55" s="1"/>
  <c r="N82" i="55" s="1"/>
  <c r="M148" i="55"/>
  <c r="M290" i="55" s="1"/>
  <c r="N77" i="55" s="1"/>
  <c r="M133" i="55"/>
  <c r="M275" i="55" s="1"/>
  <c r="N62" i="55" s="1"/>
  <c r="N133" i="55" s="1"/>
  <c r="N275" i="55" s="1"/>
  <c r="O62" i="55" s="1"/>
  <c r="M628" i="51"/>
  <c r="M778" i="51"/>
  <c r="M703" i="51"/>
  <c r="M403" i="51"/>
  <c r="M328" i="51"/>
  <c r="M253" i="51"/>
  <c r="M178" i="51"/>
  <c r="N938" i="51"/>
  <c r="N974" i="51" s="1"/>
  <c r="O929" i="51" s="1"/>
  <c r="O938" i="51" s="1"/>
  <c r="O974" i="51" s="1"/>
  <c r="P929" i="51" s="1"/>
  <c r="N973" i="51"/>
  <c r="O928" i="51" s="1"/>
  <c r="O937" i="51" s="1"/>
  <c r="O973" i="51" s="1"/>
  <c r="P928" i="51" s="1"/>
  <c r="P937" i="51" s="1"/>
  <c r="N975" i="51"/>
  <c r="O930" i="51" s="1"/>
  <c r="O939" i="51" s="1"/>
  <c r="O975" i="51" s="1"/>
  <c r="P930" i="51" s="1"/>
  <c r="P939" i="51" s="1"/>
  <c r="P975" i="51" s="1"/>
  <c r="Q930" i="51" s="1"/>
  <c r="M478" i="51"/>
  <c r="M1061" i="51"/>
  <c r="M553" i="51"/>
  <c r="H173" i="52"/>
  <c r="H71" i="52"/>
  <c r="I164" i="51"/>
  <c r="I37" i="51" s="1"/>
  <c r="J91" i="52"/>
  <c r="M461" i="55"/>
  <c r="M603" i="55" s="1"/>
  <c r="N390" i="55" s="1"/>
  <c r="N941" i="51"/>
  <c r="N977" i="51" s="1"/>
  <c r="O932" i="51" s="1"/>
  <c r="L81" i="51"/>
  <c r="L163" i="51"/>
  <c r="M475" i="55"/>
  <c r="M617" i="55" s="1"/>
  <c r="N404" i="55" s="1"/>
  <c r="L71" i="51"/>
  <c r="H71" i="51"/>
  <c r="H163" i="51"/>
  <c r="K81" i="51"/>
  <c r="G36" i="57"/>
  <c r="L173" i="52"/>
  <c r="L81" i="52"/>
  <c r="L71" i="52"/>
  <c r="L172" i="52"/>
  <c r="I173" i="52"/>
  <c r="M440" i="55"/>
  <c r="M582" i="55" s="1"/>
  <c r="N369" i="55" s="1"/>
  <c r="Q164" i="51"/>
  <c r="O164" i="51"/>
  <c r="L164" i="51"/>
  <c r="L37" i="51" s="1"/>
  <c r="L62" i="51" s="1"/>
  <c r="O175" i="52"/>
  <c r="N927" i="51"/>
  <c r="M912" i="51"/>
  <c r="N935" i="51"/>
  <c r="M494" i="55"/>
  <c r="M636" i="55" s="1"/>
  <c r="N423" i="55" s="1"/>
  <c r="S167" i="51"/>
  <c r="I163" i="51"/>
  <c r="H164" i="51"/>
  <c r="H37" i="51" s="1"/>
  <c r="L111" i="52"/>
  <c r="H165" i="51"/>
  <c r="H38" i="51" s="1"/>
  <c r="J111" i="52"/>
  <c r="I111" i="52"/>
  <c r="K176" i="52"/>
  <c r="K39" i="52" s="1"/>
  <c r="M887" i="52"/>
  <c r="I33" i="59"/>
  <c r="I162" i="51"/>
  <c r="L131" i="51"/>
  <c r="K111" i="52"/>
  <c r="J176" i="52"/>
  <c r="J39" i="52" s="1"/>
  <c r="M457" i="55"/>
  <c r="M599" i="55" s="1"/>
  <c r="N386" i="55" s="1"/>
  <c r="M441" i="55"/>
  <c r="M583" i="55" s="1"/>
  <c r="N370" i="55" s="1"/>
  <c r="M483" i="55"/>
  <c r="M625" i="55" s="1"/>
  <c r="N412" i="55" s="1"/>
  <c r="M450" i="55"/>
  <c r="M592" i="55" s="1"/>
  <c r="N379" i="55" s="1"/>
  <c r="N177" i="52"/>
  <c r="M909" i="51"/>
  <c r="Q167" i="51"/>
  <c r="M639" i="55"/>
  <c r="N426" i="55" s="1"/>
  <c r="M473" i="55"/>
  <c r="M615" i="55" s="1"/>
  <c r="N402" i="55" s="1"/>
  <c r="M164" i="51"/>
  <c r="J71" i="51"/>
  <c r="L166" i="51"/>
  <c r="L39" i="51" s="1"/>
  <c r="L64" i="51" s="1"/>
  <c r="M460" i="55"/>
  <c r="M602" i="55" s="1"/>
  <c r="N389" i="55" s="1"/>
  <c r="M436" i="55"/>
  <c r="M578" i="55" s="1"/>
  <c r="N365" i="55" s="1"/>
  <c r="J167" i="51"/>
  <c r="J40" i="51" s="1"/>
  <c r="K167" i="52"/>
  <c r="K164" i="52"/>
  <c r="K174" i="52" s="1"/>
  <c r="K37" i="52" s="1"/>
  <c r="L141" i="52"/>
  <c r="J177" i="52"/>
  <c r="J40" i="52" s="1"/>
  <c r="N976" i="51"/>
  <c r="O931" i="51" s="1"/>
  <c r="M445" i="55"/>
  <c r="M587" i="55" s="1"/>
  <c r="N374" i="55" s="1"/>
  <c r="M442" i="55"/>
  <c r="M584" i="55" s="1"/>
  <c r="N371" i="55" s="1"/>
  <c r="M439" i="55"/>
  <c r="M581" i="55" s="1"/>
  <c r="N368" i="55" s="1"/>
  <c r="N906" i="52"/>
  <c r="M435" i="55"/>
  <c r="M577" i="55" s="1"/>
  <c r="N364" i="55" s="1"/>
  <c r="D900" i="51"/>
  <c r="L880" i="51"/>
  <c r="L868" i="51" s="1"/>
  <c r="L51" i="51" s="1"/>
  <c r="M453" i="55"/>
  <c r="M595" i="55" s="1"/>
  <c r="N382" i="55" s="1"/>
  <c r="M493" i="55"/>
  <c r="M635" i="55" s="1"/>
  <c r="N422" i="55" s="1"/>
  <c r="L151" i="52"/>
  <c r="K166" i="51"/>
  <c r="K39" i="51" s="1"/>
  <c r="S176" i="52"/>
  <c r="S39" i="52" s="1"/>
  <c r="M467" i="55"/>
  <c r="M609" i="55" s="1"/>
  <c r="N396" i="55" s="1"/>
  <c r="L878" i="51"/>
  <c r="B61" i="55"/>
  <c r="B132" i="55" s="1"/>
  <c r="B203" i="55" s="1"/>
  <c r="B274" i="55" s="1"/>
  <c r="B367" i="55" s="1"/>
  <c r="B438" i="55" s="1"/>
  <c r="B509" i="55" s="1"/>
  <c r="B580" i="55" s="1"/>
  <c r="B343" i="50"/>
  <c r="B77" i="55"/>
  <c r="B148" i="55" s="1"/>
  <c r="B219" i="55" s="1"/>
  <c r="B290" i="55" s="1"/>
  <c r="B383" i="55" s="1"/>
  <c r="B454" i="55" s="1"/>
  <c r="B525" i="55" s="1"/>
  <c r="B596" i="55" s="1"/>
  <c r="B431" i="50"/>
  <c r="B508" i="50" s="1"/>
  <c r="D383" i="55" s="1"/>
  <c r="M383" i="55" s="1"/>
  <c r="B85" i="55"/>
  <c r="B156" i="55" s="1"/>
  <c r="B227" i="55" s="1"/>
  <c r="B298" i="55" s="1"/>
  <c r="B391" i="55" s="1"/>
  <c r="B462" i="55" s="1"/>
  <c r="B533" i="55" s="1"/>
  <c r="B604" i="55" s="1"/>
  <c r="B367" i="50"/>
  <c r="B93" i="55"/>
  <c r="B164" i="55" s="1"/>
  <c r="B235" i="55" s="1"/>
  <c r="B306" i="55" s="1"/>
  <c r="B399" i="55" s="1"/>
  <c r="B470" i="55" s="1"/>
  <c r="B541" i="55" s="1"/>
  <c r="B612" i="55" s="1"/>
  <c r="B375" i="50"/>
  <c r="B447" i="50"/>
  <c r="B524" i="50" s="1"/>
  <c r="D399" i="55" s="1"/>
  <c r="M399" i="55" s="1"/>
  <c r="B109" i="55"/>
  <c r="B180" i="55" s="1"/>
  <c r="B251" i="55" s="1"/>
  <c r="B322" i="55" s="1"/>
  <c r="B415" i="55" s="1"/>
  <c r="B486" i="55" s="1"/>
  <c r="B557" i="55" s="1"/>
  <c r="B628" i="55" s="1"/>
  <c r="B463" i="50"/>
  <c r="B540" i="50" s="1"/>
  <c r="D415" i="55" s="1"/>
  <c r="M415" i="55" s="1"/>
  <c r="B117" i="55"/>
  <c r="B188" i="55" s="1"/>
  <c r="B259" i="55" s="1"/>
  <c r="B330" i="55" s="1"/>
  <c r="B423" i="55" s="1"/>
  <c r="B494" i="55" s="1"/>
  <c r="B565" i="55" s="1"/>
  <c r="B636" i="55" s="1"/>
  <c r="B399" i="50"/>
  <c r="B608" i="50"/>
  <c r="D608" i="50" s="1"/>
  <c r="B15" i="55"/>
  <c r="L882" i="51"/>
  <c r="L870" i="51" s="1"/>
  <c r="D902" i="51"/>
  <c r="M897" i="51" s="1"/>
  <c r="S166" i="51"/>
  <c r="S39" i="51" s="1"/>
  <c r="S162" i="51"/>
  <c r="Q166" i="51"/>
  <c r="Q39" i="51" s="1"/>
  <c r="B415" i="50"/>
  <c r="B492" i="50" s="1"/>
  <c r="D367" i="55" s="1"/>
  <c r="M367" i="55" s="1"/>
  <c r="D898" i="51"/>
  <c r="L888" i="51"/>
  <c r="L887" i="51" s="1"/>
  <c r="D896" i="51" s="1"/>
  <c r="M896" i="51" s="1"/>
  <c r="L127" i="50"/>
  <c r="L256" i="50"/>
  <c r="B59" i="55"/>
  <c r="B130" i="55" s="1"/>
  <c r="B201" i="55" s="1"/>
  <c r="B272" i="55" s="1"/>
  <c r="B365" i="55" s="1"/>
  <c r="B436" i="55" s="1"/>
  <c r="B507" i="55" s="1"/>
  <c r="B578" i="55" s="1"/>
  <c r="B341" i="50"/>
  <c r="B67" i="55"/>
  <c r="B138" i="55" s="1"/>
  <c r="B209" i="55" s="1"/>
  <c r="B280" i="55" s="1"/>
  <c r="B373" i="55" s="1"/>
  <c r="B444" i="55" s="1"/>
  <c r="B515" i="55" s="1"/>
  <c r="B586" i="55" s="1"/>
  <c r="B421" i="50"/>
  <c r="B498" i="50" s="1"/>
  <c r="D373" i="55" s="1"/>
  <c r="M373" i="55" s="1"/>
  <c r="B75" i="55"/>
  <c r="B146" i="55" s="1"/>
  <c r="B217" i="55" s="1"/>
  <c r="B288" i="55" s="1"/>
  <c r="B381" i="55" s="1"/>
  <c r="B452" i="55" s="1"/>
  <c r="B523" i="55" s="1"/>
  <c r="B594" i="55" s="1"/>
  <c r="B357" i="50"/>
  <c r="B429" i="50"/>
  <c r="B506" i="50" s="1"/>
  <c r="D381" i="55" s="1"/>
  <c r="M381" i="55" s="1"/>
  <c r="B83" i="55"/>
  <c r="B154" i="55" s="1"/>
  <c r="B225" i="55" s="1"/>
  <c r="B296" i="55" s="1"/>
  <c r="B389" i="55" s="1"/>
  <c r="B460" i="55" s="1"/>
  <c r="B531" i="55" s="1"/>
  <c r="B602" i="55" s="1"/>
  <c r="B365" i="50"/>
  <c r="B91" i="55"/>
  <c r="B162" i="55" s="1"/>
  <c r="B233" i="55" s="1"/>
  <c r="B304" i="55" s="1"/>
  <c r="B397" i="55" s="1"/>
  <c r="B468" i="55" s="1"/>
  <c r="B539" i="55" s="1"/>
  <c r="B610" i="55" s="1"/>
  <c r="B445" i="50"/>
  <c r="B522" i="50" s="1"/>
  <c r="D397" i="55" s="1"/>
  <c r="M397" i="55" s="1"/>
  <c r="B99" i="55"/>
  <c r="B170" i="55" s="1"/>
  <c r="B241" i="55" s="1"/>
  <c r="B312" i="55" s="1"/>
  <c r="B405" i="55" s="1"/>
  <c r="B476" i="55" s="1"/>
  <c r="B547" i="55" s="1"/>
  <c r="B618" i="55" s="1"/>
  <c r="B381" i="50"/>
  <c r="B107" i="55"/>
  <c r="B178" i="55" s="1"/>
  <c r="B249" i="55" s="1"/>
  <c r="B320" i="55" s="1"/>
  <c r="B413" i="55" s="1"/>
  <c r="B484" i="55" s="1"/>
  <c r="B555" i="55" s="1"/>
  <c r="B626" i="55" s="1"/>
  <c r="B389" i="50"/>
  <c r="B461" i="50"/>
  <c r="B538" i="50" s="1"/>
  <c r="D413" i="55" s="1"/>
  <c r="M413" i="55" s="1"/>
  <c r="B115" i="55"/>
  <c r="B186" i="55" s="1"/>
  <c r="B257" i="55" s="1"/>
  <c r="B328" i="55" s="1"/>
  <c r="B421" i="55" s="1"/>
  <c r="B492" i="55" s="1"/>
  <c r="B563" i="55" s="1"/>
  <c r="B634" i="55" s="1"/>
  <c r="B469" i="50"/>
  <c r="B546" i="50" s="1"/>
  <c r="D421" i="55" s="1"/>
  <c r="M421" i="55" s="1"/>
  <c r="B397" i="50"/>
  <c r="M169" i="55"/>
  <c r="M311" i="55" s="1"/>
  <c r="N98" i="55" s="1"/>
  <c r="D159" i="55"/>
  <c r="M159" i="55" s="1"/>
  <c r="M301" i="55" s="1"/>
  <c r="N88" i="55" s="1"/>
  <c r="D465" i="55"/>
  <c r="M465" i="55" s="1"/>
  <c r="M607" i="55" s="1"/>
  <c r="N394" i="55" s="1"/>
  <c r="D84" i="55"/>
  <c r="M84" i="55" s="1"/>
  <c r="M45" i="55" s="1"/>
  <c r="D332" i="50"/>
  <c r="S165" i="51"/>
  <c r="M175" i="55"/>
  <c r="M317" i="55" s="1"/>
  <c r="N104" i="55" s="1"/>
  <c r="M173" i="55"/>
  <c r="M315" i="55" s="1"/>
  <c r="N102" i="55" s="1"/>
  <c r="M146" i="55"/>
  <c r="M288" i="55" s="1"/>
  <c r="N75" i="55" s="1"/>
  <c r="M138" i="55"/>
  <c r="M280" i="55" s="1"/>
  <c r="N67" i="55" s="1"/>
  <c r="Q162" i="51"/>
  <c r="S173" i="52"/>
  <c r="S163" i="51"/>
  <c r="R162" i="51"/>
  <c r="R165" i="51"/>
  <c r="M127" i="55"/>
  <c r="M269" i="55" s="1"/>
  <c r="N56" i="55" s="1"/>
  <c r="P172" i="52"/>
  <c r="M189" i="55"/>
  <c r="M331" i="55" s="1"/>
  <c r="N118" i="55" s="1"/>
  <c r="M144" i="55"/>
  <c r="S162" i="52"/>
  <c r="S172" i="52" s="1"/>
  <c r="Q163" i="51"/>
  <c r="P166" i="51"/>
  <c r="P39" i="51" s="1"/>
  <c r="P162" i="51"/>
  <c r="M188" i="55"/>
  <c r="M330" i="55" s="1"/>
  <c r="N117" i="55" s="1"/>
  <c r="M164" i="55"/>
  <c r="M306" i="55" s="1"/>
  <c r="N93" i="55" s="1"/>
  <c r="K94" i="18"/>
  <c r="M94" i="18"/>
  <c r="L94" i="18"/>
  <c r="J94" i="18"/>
  <c r="I94" i="18"/>
  <c r="N94" i="18"/>
  <c r="O94" i="18"/>
  <c r="P94" i="18"/>
  <c r="M177" i="55"/>
  <c r="M319" i="55" s="1"/>
  <c r="N106" i="55" s="1"/>
  <c r="M170" i="55"/>
  <c r="M312" i="55" s="1"/>
  <c r="N99" i="55" s="1"/>
  <c r="R166" i="52"/>
  <c r="R176" i="52" s="1"/>
  <c r="R39" i="52" s="1"/>
  <c r="M183" i="55"/>
  <c r="M325" i="55" s="1"/>
  <c r="N112" i="55" s="1"/>
  <c r="M181" i="55"/>
  <c r="M323" i="55" s="1"/>
  <c r="N110" i="55" s="1"/>
  <c r="H89" i="18"/>
  <c r="I89" i="18"/>
  <c r="J89" i="18"/>
  <c r="K89" i="18"/>
  <c r="M89" i="18"/>
  <c r="L89" i="18"/>
  <c r="M192" i="55"/>
  <c r="M334" i="55" s="1"/>
  <c r="N121" i="55" s="1"/>
  <c r="O166" i="51"/>
  <c r="O39" i="51" s="1"/>
  <c r="J95" i="18"/>
  <c r="M93" i="18"/>
  <c r="L93" i="18"/>
  <c r="H93" i="18"/>
  <c r="I93" i="18"/>
  <c r="N93" i="18"/>
  <c r="H90" i="18"/>
  <c r="I90" i="18"/>
  <c r="J90" i="18"/>
  <c r="N90" i="18"/>
  <c r="K90" i="18"/>
  <c r="M179" i="55"/>
  <c r="M321" i="55" s="1"/>
  <c r="N108" i="55" s="1"/>
  <c r="M166" i="55"/>
  <c r="M308" i="55" s="1"/>
  <c r="N95" i="55" s="1"/>
  <c r="M162" i="55"/>
  <c r="M304" i="55" s="1"/>
  <c r="N91" i="55" s="1"/>
  <c r="M131" i="55"/>
  <c r="M273" i="55" s="1"/>
  <c r="N60" i="55" s="1"/>
  <c r="M129" i="55"/>
  <c r="M271" i="55" s="1"/>
  <c r="N58" i="55" s="1"/>
  <c r="O162" i="51"/>
  <c r="N162" i="51"/>
  <c r="M174" i="55"/>
  <c r="M316" i="55" s="1"/>
  <c r="N103" i="55" s="1"/>
  <c r="M168" i="55"/>
  <c r="M310" i="55" s="1"/>
  <c r="N97" i="55" s="1"/>
  <c r="M154" i="55"/>
  <c r="M296" i="55" s="1"/>
  <c r="N83" i="55" s="1"/>
  <c r="M150" i="55"/>
  <c r="M292" i="55" s="1"/>
  <c r="N79" i="55" s="1"/>
  <c r="N163" i="52"/>
  <c r="N161" i="52" s="1"/>
  <c r="N153" i="52"/>
  <c r="N151" i="52" s="1"/>
  <c r="O95" i="18"/>
  <c r="M191" i="55"/>
  <c r="M333" i="55" s="1"/>
  <c r="N120" i="55" s="1"/>
  <c r="M178" i="55"/>
  <c r="M320" i="55" s="1"/>
  <c r="N107" i="55" s="1"/>
  <c r="M161" i="55"/>
  <c r="M303" i="55" s="1"/>
  <c r="N90" i="55" s="1"/>
  <c r="M156" i="55"/>
  <c r="M298" i="55" s="1"/>
  <c r="N85" i="55" s="1"/>
  <c r="M132" i="55"/>
  <c r="M274" i="55" s="1"/>
  <c r="N61" i="55" s="1"/>
  <c r="M128" i="55"/>
  <c r="M270" i="55" s="1"/>
  <c r="N57" i="55" s="1"/>
  <c r="M96" i="18"/>
  <c r="N96" i="18"/>
  <c r="K96" i="18"/>
  <c r="M193" i="55"/>
  <c r="M335" i="55" s="1"/>
  <c r="N122" i="55" s="1"/>
  <c r="M182" i="55"/>
  <c r="M324" i="55" s="1"/>
  <c r="N111" i="55" s="1"/>
  <c r="M176" i="55"/>
  <c r="M318" i="55" s="1"/>
  <c r="N105" i="55" s="1"/>
  <c r="M158" i="55"/>
  <c r="M300" i="55" s="1"/>
  <c r="N87" i="55" s="1"/>
  <c r="M137" i="55"/>
  <c r="M279" i="55" s="1"/>
  <c r="N66" i="55" s="1"/>
  <c r="M126" i="55"/>
  <c r="M268" i="55" s="1"/>
  <c r="N163" i="51"/>
  <c r="K95" i="18"/>
  <c r="L95" i="18"/>
  <c r="M95" i="18"/>
  <c r="M186" i="55"/>
  <c r="M328" i="55" s="1"/>
  <c r="N115" i="55" s="1"/>
  <c r="M167" i="55"/>
  <c r="M309" i="55" s="1"/>
  <c r="N96" i="55" s="1"/>
  <c r="M165" i="55"/>
  <c r="M307" i="55" s="1"/>
  <c r="N94" i="55" s="1"/>
  <c r="M139" i="55"/>
  <c r="M281" i="55" s="1"/>
  <c r="N68" i="55" s="1"/>
  <c r="M134" i="55"/>
  <c r="M276" i="55" s="1"/>
  <c r="N63" i="55" s="1"/>
  <c r="N165" i="51"/>
  <c r="M166" i="51"/>
  <c r="M39" i="51" s="1"/>
  <c r="M322" i="55"/>
  <c r="N109" i="55" s="1"/>
  <c r="M190" i="55"/>
  <c r="M332" i="55" s="1"/>
  <c r="N119" i="55" s="1"/>
  <c r="M184" i="55"/>
  <c r="M326" i="55" s="1"/>
  <c r="N113" i="55" s="1"/>
  <c r="M171" i="55"/>
  <c r="M313" i="55" s="1"/>
  <c r="N100" i="55" s="1"/>
  <c r="M160" i="55"/>
  <c r="M302" i="55" s="1"/>
  <c r="N89" i="55" s="1"/>
  <c r="M136" i="55"/>
  <c r="M278" i="55" s="1"/>
  <c r="N65" i="55" s="1"/>
  <c r="K92" i="18"/>
  <c r="M162" i="51"/>
  <c r="M163" i="55"/>
  <c r="M305" i="55" s="1"/>
  <c r="N92" i="55" s="1"/>
  <c r="M151" i="55"/>
  <c r="M293" i="55" s="1"/>
  <c r="N80" i="55" s="1"/>
  <c r="N166" i="51"/>
  <c r="N39" i="51" s="1"/>
  <c r="J91" i="18"/>
  <c r="I92" i="18"/>
  <c r="M140" i="55"/>
  <c r="M282" i="55" s="1"/>
  <c r="N69" i="55" s="1"/>
  <c r="I91" i="18"/>
  <c r="H91" i="18"/>
  <c r="M91" i="18"/>
  <c r="M165" i="51"/>
  <c r="M986" i="51"/>
  <c r="D16" i="55" l="1"/>
  <c r="D669" i="55"/>
  <c r="M464" i="55"/>
  <c r="M606" i="55" s="1"/>
  <c r="N393" i="55" s="1"/>
  <c r="O40" i="30"/>
  <c r="O11" i="22" s="1"/>
  <c r="N11" i="22"/>
  <c r="P38" i="30"/>
  <c r="O33" i="22"/>
  <c r="O90" i="38"/>
  <c r="S39" i="30"/>
  <c r="S35" i="22" s="1"/>
  <c r="S31" i="30"/>
  <c r="S33" i="30" s="1"/>
  <c r="S34" i="30" s="1"/>
  <c r="S40" i="30" s="1"/>
  <c r="Q39" i="30"/>
  <c r="P35" i="22"/>
  <c r="O11" i="38"/>
  <c r="P40" i="30"/>
  <c r="N14" i="38"/>
  <c r="N17" i="22" s="1"/>
  <c r="N15" i="38"/>
  <c r="N19" i="22" s="1"/>
  <c r="N299" i="55"/>
  <c r="O86" i="55" s="1"/>
  <c r="L63" i="52"/>
  <c r="Q175" i="52"/>
  <c r="H167" i="52"/>
  <c r="R174" i="52"/>
  <c r="J876" i="51"/>
  <c r="J866" i="51"/>
  <c r="J864" i="51" s="1"/>
  <c r="J884" i="51"/>
  <c r="K884" i="51"/>
  <c r="K876" i="51"/>
  <c r="L111" i="51"/>
  <c r="I165" i="51"/>
  <c r="I38" i="51" s="1"/>
  <c r="O41" i="22"/>
  <c r="M433" i="55"/>
  <c r="M575" i="55" s="1"/>
  <c r="N362" i="55" s="1"/>
  <c r="M471" i="55"/>
  <c r="M613" i="55" s="1"/>
  <c r="N400" i="55" s="1"/>
  <c r="P167" i="51"/>
  <c r="P169" i="51" s="1"/>
  <c r="J173" i="52"/>
  <c r="J171" i="52" s="1"/>
  <c r="M496" i="55"/>
  <c r="M638" i="55" s="1"/>
  <c r="N425" i="55" s="1"/>
  <c r="N496" i="55" s="1"/>
  <c r="N638" i="55" s="1"/>
  <c r="O425" i="55" s="1"/>
  <c r="M480" i="55"/>
  <c r="M622" i="55" s="1"/>
  <c r="N409" i="55" s="1"/>
  <c r="N480" i="55" s="1"/>
  <c r="N622" i="55" s="1"/>
  <c r="O409" i="55" s="1"/>
  <c r="J165" i="51"/>
  <c r="J38" i="51" s="1"/>
  <c r="M456" i="55"/>
  <c r="M598" i="55" s="1"/>
  <c r="N385" i="55" s="1"/>
  <c r="N456" i="55" s="1"/>
  <c r="N598" i="55" s="1"/>
  <c r="O385" i="55" s="1"/>
  <c r="N277" i="55"/>
  <c r="O64" i="55" s="1"/>
  <c r="O135" i="55" s="1"/>
  <c r="O277" i="55" s="1"/>
  <c r="P64" i="55" s="1"/>
  <c r="Q174" i="52"/>
  <c r="M908" i="52"/>
  <c r="M888" i="52" s="1"/>
  <c r="N167" i="52"/>
  <c r="M482" i="55"/>
  <c r="M624" i="55" s="1"/>
  <c r="N411" i="55" s="1"/>
  <c r="N482" i="55" s="1"/>
  <c r="N624" i="55" s="1"/>
  <c r="O411" i="55" s="1"/>
  <c r="N291" i="55"/>
  <c r="O78" i="55" s="1"/>
  <c r="O149" i="55" s="1"/>
  <c r="O291" i="55" s="1"/>
  <c r="P78" i="55" s="1"/>
  <c r="I167" i="52"/>
  <c r="M478" i="55"/>
  <c r="M620" i="55" s="1"/>
  <c r="N407" i="55" s="1"/>
  <c r="N478" i="55" s="1"/>
  <c r="N620" i="55" s="1"/>
  <c r="O407" i="55" s="1"/>
  <c r="N174" i="52"/>
  <c r="R175" i="52"/>
  <c r="M167" i="52"/>
  <c r="M164" i="52"/>
  <c r="M174" i="52" s="1"/>
  <c r="M37" i="52" s="1"/>
  <c r="M62" i="52" s="1"/>
  <c r="P151" i="52"/>
  <c r="D256" i="50"/>
  <c r="D39" i="23" s="1"/>
  <c r="J175" i="52"/>
  <c r="J38" i="52" s="1"/>
  <c r="M458" i="55"/>
  <c r="M600" i="55" s="1"/>
  <c r="N387" i="55" s="1"/>
  <c r="N458" i="55" s="1"/>
  <c r="N600" i="55" s="1"/>
  <c r="O387" i="55" s="1"/>
  <c r="D213" i="50"/>
  <c r="D36" i="23" s="1"/>
  <c r="K165" i="51"/>
  <c r="K38" i="51" s="1"/>
  <c r="K42" i="51" s="1"/>
  <c r="D191" i="50"/>
  <c r="D34" i="23" s="1"/>
  <c r="D52" i="39"/>
  <c r="D42" i="23" s="1"/>
  <c r="P167" i="52"/>
  <c r="R59" i="22"/>
  <c r="M434" i="55"/>
  <c r="M576" i="55" s="1"/>
  <c r="N363" i="55" s="1"/>
  <c r="N434" i="55" s="1"/>
  <c r="N576" i="55" s="1"/>
  <c r="O363" i="55" s="1"/>
  <c r="N287" i="55"/>
  <c r="O74" i="55" s="1"/>
  <c r="O145" i="55" s="1"/>
  <c r="O287" i="55" s="1"/>
  <c r="P74" i="55" s="1"/>
  <c r="L886" i="52"/>
  <c r="L174" i="52"/>
  <c r="L37" i="52" s="1"/>
  <c r="L62" i="52" s="1"/>
  <c r="D202" i="50"/>
  <c r="D35" i="23" s="1"/>
  <c r="H175" i="52"/>
  <c r="H38" i="52" s="1"/>
  <c r="O172" i="52"/>
  <c r="D127" i="50"/>
  <c r="D29" i="23" s="1"/>
  <c r="D99" i="50"/>
  <c r="D27" i="23" s="1"/>
  <c r="P177" i="52"/>
  <c r="D169" i="50"/>
  <c r="D32" i="23" s="1"/>
  <c r="M172" i="52"/>
  <c r="M35" i="52" s="1"/>
  <c r="H162" i="51"/>
  <c r="H35" i="51" s="1"/>
  <c r="M463" i="55"/>
  <c r="M605" i="55" s="1"/>
  <c r="N392" i="55" s="1"/>
  <c r="N463" i="55" s="1"/>
  <c r="N605" i="55" s="1"/>
  <c r="O392" i="55" s="1"/>
  <c r="G42" i="57"/>
  <c r="G44" i="57" s="1"/>
  <c r="D44" i="50"/>
  <c r="D22" i="23" s="1"/>
  <c r="K876" i="52"/>
  <c r="K874" i="52" s="1"/>
  <c r="K173" i="52"/>
  <c r="K36" i="52" s="1"/>
  <c r="O173" i="52"/>
  <c r="Q173" i="52"/>
  <c r="Q171" i="52" s="1"/>
  <c r="D110" i="50"/>
  <c r="D28" i="23" s="1"/>
  <c r="L167" i="51"/>
  <c r="L40" i="51" s="1"/>
  <c r="J34" i="51"/>
  <c r="D147" i="50"/>
  <c r="D30" i="23" s="1"/>
  <c r="I174" i="52"/>
  <c r="I37" i="52" s="1"/>
  <c r="D33" i="50"/>
  <c r="D21" i="23" s="1"/>
  <c r="D235" i="50"/>
  <c r="D38" i="23" s="1"/>
  <c r="M447" i="55"/>
  <c r="M589" i="55" s="1"/>
  <c r="N376" i="55" s="1"/>
  <c r="N447" i="55" s="1"/>
  <c r="N589" i="55" s="1"/>
  <c r="O376" i="55" s="1"/>
  <c r="O447" i="55" s="1"/>
  <c r="O589" i="55" s="1"/>
  <c r="P376" i="55" s="1"/>
  <c r="D66" i="50"/>
  <c r="D24" i="23" s="1"/>
  <c r="G40" i="57"/>
  <c r="K161" i="51"/>
  <c r="D77" i="50"/>
  <c r="D25" i="23" s="1"/>
  <c r="D22" i="50"/>
  <c r="D20" i="23" s="1"/>
  <c r="K34" i="51"/>
  <c r="M173" i="52"/>
  <c r="M36" i="52" s="1"/>
  <c r="D180" i="50"/>
  <c r="D33" i="23" s="1"/>
  <c r="D55" i="50"/>
  <c r="D23" i="23" s="1"/>
  <c r="J161" i="51"/>
  <c r="K172" i="52"/>
  <c r="K35" i="52" s="1"/>
  <c r="D224" i="50"/>
  <c r="D37" i="23" s="1"/>
  <c r="D88" i="50"/>
  <c r="D26" i="23" s="1"/>
  <c r="D158" i="50"/>
  <c r="D31" i="23" s="1"/>
  <c r="J164" i="51"/>
  <c r="J37" i="51" s="1"/>
  <c r="R172" i="52"/>
  <c r="N152" i="55"/>
  <c r="N294" i="55" s="1"/>
  <c r="O81" i="55" s="1"/>
  <c r="O152" i="55" s="1"/>
  <c r="O294" i="55" s="1"/>
  <c r="P81" i="55" s="1"/>
  <c r="N185" i="55"/>
  <c r="N327" i="55" s="1"/>
  <c r="O114" i="55" s="1"/>
  <c r="O185" i="55" s="1"/>
  <c r="O327" i="55" s="1"/>
  <c r="P114" i="55" s="1"/>
  <c r="N588" i="55"/>
  <c r="O375" i="55" s="1"/>
  <c r="O446" i="55" s="1"/>
  <c r="O588" i="55" s="1"/>
  <c r="P375" i="55" s="1"/>
  <c r="R173" i="52"/>
  <c r="L63" i="51"/>
  <c r="J58" i="58"/>
  <c r="J62" i="58" s="1"/>
  <c r="J64" i="58" s="1"/>
  <c r="N481" i="55"/>
  <c r="N623" i="55" s="1"/>
  <c r="O410" i="55" s="1"/>
  <c r="O481" i="55" s="1"/>
  <c r="O623" i="55" s="1"/>
  <c r="P410" i="55" s="1"/>
  <c r="N314" i="55"/>
  <c r="O101" i="55" s="1"/>
  <c r="O172" i="55" s="1"/>
  <c r="O314" i="55" s="1"/>
  <c r="P101" i="55" s="1"/>
  <c r="M39" i="60"/>
  <c r="M43" i="60" s="1"/>
  <c r="M45" i="60" s="1"/>
  <c r="N448" i="55"/>
  <c r="N590" i="55" s="1"/>
  <c r="O377" i="55" s="1"/>
  <c r="O142" i="55"/>
  <c r="O284" i="55" s="1"/>
  <c r="P71" i="55" s="1"/>
  <c r="P142" i="55" s="1"/>
  <c r="P284" i="55" s="1"/>
  <c r="Q71" i="55" s="1"/>
  <c r="N148" i="55"/>
  <c r="N290" i="55" s="1"/>
  <c r="O77" i="55" s="1"/>
  <c r="M151" i="52"/>
  <c r="M73" i="22"/>
  <c r="M64" i="52"/>
  <c r="N73" i="22"/>
  <c r="N64" i="52"/>
  <c r="L108" i="18"/>
  <c r="R27" i="38"/>
  <c r="N153" i="55"/>
  <c r="N295" i="55" s="1"/>
  <c r="O82" i="55" s="1"/>
  <c r="N147" i="55"/>
  <c r="N289" i="55" s="1"/>
  <c r="O76" i="55" s="1"/>
  <c r="O477" i="55"/>
  <c r="O619" i="55" s="1"/>
  <c r="P406" i="55" s="1"/>
  <c r="P173" i="52"/>
  <c r="M853" i="51"/>
  <c r="M37" i="51" s="1"/>
  <c r="M914" i="51"/>
  <c r="N173" i="55"/>
  <c r="N315" i="55" s="1"/>
  <c r="O102" i="55" s="1"/>
  <c r="N168" i="55"/>
  <c r="N310" i="55" s="1"/>
  <c r="O97" i="55" s="1"/>
  <c r="N175" i="55"/>
  <c r="N317" i="55" s="1"/>
  <c r="O104" i="55" s="1"/>
  <c r="N453" i="55"/>
  <c r="N595" i="55" s="1"/>
  <c r="O382" i="55" s="1"/>
  <c r="N437" i="55"/>
  <c r="N579" i="55" s="1"/>
  <c r="O366" i="55" s="1"/>
  <c r="N442" i="55"/>
  <c r="N584" i="55" s="1"/>
  <c r="O371" i="55" s="1"/>
  <c r="N464" i="55"/>
  <c r="N606" i="55" s="1"/>
  <c r="O393" i="55" s="1"/>
  <c r="N499" i="55"/>
  <c r="N641" i="55" s="1"/>
  <c r="O428" i="55" s="1"/>
  <c r="N896" i="51"/>
  <c r="M898" i="51"/>
  <c r="M878" i="51" s="1"/>
  <c r="N160" i="55"/>
  <c r="N302" i="55" s="1"/>
  <c r="O89" i="55" s="1"/>
  <c r="N167" i="55"/>
  <c r="N309" i="55" s="1"/>
  <c r="O96" i="55" s="1"/>
  <c r="N55" i="55"/>
  <c r="N127" i="55"/>
  <c r="N269" i="55" s="1"/>
  <c r="O56" i="55" s="1"/>
  <c r="N462" i="55"/>
  <c r="N604" i="55" s="1"/>
  <c r="O391" i="55" s="1"/>
  <c r="N476" i="55"/>
  <c r="N618" i="55" s="1"/>
  <c r="O405" i="55" s="1"/>
  <c r="O133" i="55"/>
  <c r="O275" i="55" s="1"/>
  <c r="P62" i="55" s="1"/>
  <c r="N186" i="55"/>
  <c r="N328" i="55" s="1"/>
  <c r="O115" i="55" s="1"/>
  <c r="S179" i="52"/>
  <c r="N461" i="55"/>
  <c r="N603" i="55" s="1"/>
  <c r="O390" i="55" s="1"/>
  <c r="N154" i="55"/>
  <c r="N296" i="55" s="1"/>
  <c r="O83" i="55" s="1"/>
  <c r="N455" i="55"/>
  <c r="N597" i="55" s="1"/>
  <c r="O384" i="55" s="1"/>
  <c r="N156" i="55"/>
  <c r="N298" i="55" s="1"/>
  <c r="O85" i="55" s="1"/>
  <c r="N177" i="55"/>
  <c r="N319" i="55" s="1"/>
  <c r="O106" i="55" s="1"/>
  <c r="M26" i="55"/>
  <c r="N485" i="55"/>
  <c r="N627" i="55" s="1"/>
  <c r="O414" i="55" s="1"/>
  <c r="N495" i="55"/>
  <c r="N637" i="55" s="1"/>
  <c r="O424" i="55" s="1"/>
  <c r="N134" i="55"/>
  <c r="N276" i="55" s="1"/>
  <c r="O63" i="55" s="1"/>
  <c r="N189" i="55"/>
  <c r="N331" i="55" s="1"/>
  <c r="O118" i="55" s="1"/>
  <c r="N465" i="55"/>
  <c r="N607" i="55" s="1"/>
  <c r="O394" i="55" s="1"/>
  <c r="N488" i="55"/>
  <c r="N630" i="55" s="1"/>
  <c r="O417" i="55" s="1"/>
  <c r="N435" i="55"/>
  <c r="N577" i="55" s="1"/>
  <c r="O364" i="55" s="1"/>
  <c r="N469" i="55"/>
  <c r="N611" i="55" s="1"/>
  <c r="O398" i="55" s="1"/>
  <c r="N457" i="55"/>
  <c r="N599" i="55" s="1"/>
  <c r="O386" i="55" s="1"/>
  <c r="N475" i="55"/>
  <c r="N617" i="55" s="1"/>
  <c r="O404" i="55" s="1"/>
  <c r="N483" i="55"/>
  <c r="N625" i="55" s="1"/>
  <c r="O412" i="55" s="1"/>
  <c r="N190" i="55"/>
  <c r="N332" i="55" s="1"/>
  <c r="O119" i="55" s="1"/>
  <c r="N178" i="55"/>
  <c r="N320" i="55" s="1"/>
  <c r="O107" i="55" s="1"/>
  <c r="N164" i="55"/>
  <c r="N306" i="55" s="1"/>
  <c r="O93" i="55" s="1"/>
  <c r="N138" i="55"/>
  <c r="N280" i="55" s="1"/>
  <c r="O67" i="55" s="1"/>
  <c r="N467" i="55"/>
  <c r="N609" i="55" s="1"/>
  <c r="O396" i="55" s="1"/>
  <c r="N433" i="55"/>
  <c r="N575" i="55" s="1"/>
  <c r="O362" i="55" s="1"/>
  <c r="N436" i="55"/>
  <c r="N578" i="55" s="1"/>
  <c r="O365" i="55" s="1"/>
  <c r="O443" i="55"/>
  <c r="O585" i="55" s="1"/>
  <c r="P372" i="55" s="1"/>
  <c r="N136" i="55"/>
  <c r="N278" i="55" s="1"/>
  <c r="O65" i="55" s="1"/>
  <c r="N466" i="55"/>
  <c r="N608" i="55" s="1"/>
  <c r="O395" i="55" s="1"/>
  <c r="O54" i="55"/>
  <c r="N176" i="55"/>
  <c r="N318" i="55" s="1"/>
  <c r="O105" i="55" s="1"/>
  <c r="N191" i="55"/>
  <c r="N333" i="55" s="1"/>
  <c r="O120" i="55" s="1"/>
  <c r="N150" i="55"/>
  <c r="N292" i="55" s="1"/>
  <c r="O79" i="55" s="1"/>
  <c r="N162" i="55"/>
  <c r="N304" i="55" s="1"/>
  <c r="O91" i="55" s="1"/>
  <c r="O187" i="55"/>
  <c r="O329" i="55" s="1"/>
  <c r="P116" i="55" s="1"/>
  <c r="N188" i="55"/>
  <c r="N330" i="55" s="1"/>
  <c r="O117" i="55" s="1"/>
  <c r="N146" i="55"/>
  <c r="N288" i="55" s="1"/>
  <c r="O75" i="55" s="1"/>
  <c r="N460" i="55"/>
  <c r="N602" i="55" s="1"/>
  <c r="O389" i="55" s="1"/>
  <c r="N450" i="55"/>
  <c r="N592" i="55" s="1"/>
  <c r="O379" i="55" s="1"/>
  <c r="N494" i="55"/>
  <c r="N636" i="55" s="1"/>
  <c r="O423" i="55" s="1"/>
  <c r="M470" i="55"/>
  <c r="M612" i="55" s="1"/>
  <c r="N399" i="55" s="1"/>
  <c r="N936" i="51"/>
  <c r="N972" i="51" s="1"/>
  <c r="O927" i="51" s="1"/>
  <c r="H36" i="51"/>
  <c r="N27" i="38"/>
  <c r="N59" i="22"/>
  <c r="N64" i="51"/>
  <c r="M35" i="51"/>
  <c r="M57" i="39" s="1"/>
  <c r="M39" i="22" s="1"/>
  <c r="M169" i="51"/>
  <c r="M161" i="51"/>
  <c r="N180" i="55"/>
  <c r="N322" i="55" s="1"/>
  <c r="O109" i="55" s="1"/>
  <c r="N174" i="55"/>
  <c r="N316" i="55" s="1"/>
  <c r="O103" i="55" s="1"/>
  <c r="K108" i="18"/>
  <c r="P73" i="22"/>
  <c r="P64" i="52"/>
  <c r="P161" i="51"/>
  <c r="R169" i="51"/>
  <c r="R161" i="51"/>
  <c r="M452" i="55"/>
  <c r="M594" i="55" s="1"/>
  <c r="N381" i="55" s="1"/>
  <c r="S169" i="51"/>
  <c r="N474" i="55"/>
  <c r="N616" i="55" s="1"/>
  <c r="O403" i="55" s="1"/>
  <c r="N479" i="55"/>
  <c r="N621" i="55" s="1"/>
  <c r="O408" i="55" s="1"/>
  <c r="N451" i="55"/>
  <c r="N593" i="55" s="1"/>
  <c r="O380" i="55" s="1"/>
  <c r="N449" i="55"/>
  <c r="N591" i="55" s="1"/>
  <c r="O378" i="55" s="1"/>
  <c r="N445" i="55"/>
  <c r="N587" i="55" s="1"/>
  <c r="O374" i="55" s="1"/>
  <c r="J35" i="52"/>
  <c r="N441" i="55"/>
  <c r="N583" i="55" s="1"/>
  <c r="O370" i="55" s="1"/>
  <c r="M875" i="52"/>
  <c r="Q939" i="51"/>
  <c r="Q975" i="51" s="1"/>
  <c r="R930" i="51" s="1"/>
  <c r="N440" i="55"/>
  <c r="N582" i="55" s="1"/>
  <c r="O369" i="55" s="1"/>
  <c r="L35" i="52"/>
  <c r="L35" i="51"/>
  <c r="H171" i="52"/>
  <c r="H36" i="52"/>
  <c r="N140" i="55"/>
  <c r="N282" i="55" s="1"/>
  <c r="O69" i="55" s="1"/>
  <c r="N139" i="55"/>
  <c r="N281" i="55" s="1"/>
  <c r="O68" i="55" s="1"/>
  <c r="Q27" i="38"/>
  <c r="Q59" i="22"/>
  <c r="Q64" i="51"/>
  <c r="I171" i="52"/>
  <c r="I36" i="52"/>
  <c r="I34" i="52" s="1"/>
  <c r="N151" i="55"/>
  <c r="N293" i="55" s="1"/>
  <c r="O80" i="55" s="1"/>
  <c r="N165" i="55"/>
  <c r="N307" i="55" s="1"/>
  <c r="O94" i="55" s="1"/>
  <c r="N137" i="55"/>
  <c r="N279" i="55" s="1"/>
  <c r="O66" i="55" s="1"/>
  <c r="N132" i="55"/>
  <c r="N274" i="55" s="1"/>
  <c r="O61" i="55" s="1"/>
  <c r="N131" i="55"/>
  <c r="N273" i="55" s="1"/>
  <c r="O60" i="55" s="1"/>
  <c r="N179" i="55"/>
  <c r="N321" i="55" s="1"/>
  <c r="O108" i="55" s="1"/>
  <c r="J108" i="18"/>
  <c r="P59" i="22"/>
  <c r="P27" i="38"/>
  <c r="P64" i="51"/>
  <c r="Q73" i="22"/>
  <c r="Q64" i="52"/>
  <c r="N169" i="55"/>
  <c r="N311" i="55" s="1"/>
  <c r="O98" i="55" s="1"/>
  <c r="L866" i="51"/>
  <c r="S64" i="52"/>
  <c r="S73" i="22"/>
  <c r="N497" i="55"/>
  <c r="N639" i="55" s="1"/>
  <c r="O426" i="55" s="1"/>
  <c r="M912" i="52"/>
  <c r="O157" i="55"/>
  <c r="O299" i="55" s="1"/>
  <c r="P86" i="55" s="1"/>
  <c r="N128" i="55"/>
  <c r="N270" i="55" s="1"/>
  <c r="O57" i="55" s="1"/>
  <c r="O27" i="38"/>
  <c r="O59" i="22"/>
  <c r="O64" i="51"/>
  <c r="N432" i="55"/>
  <c r="N574" i="55" s="1"/>
  <c r="O361" i="55" s="1"/>
  <c r="N163" i="55"/>
  <c r="N305" i="55" s="1"/>
  <c r="O92" i="55" s="1"/>
  <c r="N171" i="55"/>
  <c r="N313" i="55" s="1"/>
  <c r="O100" i="55" s="1"/>
  <c r="M59" i="22"/>
  <c r="M27" i="38"/>
  <c r="M64" i="51"/>
  <c r="I108" i="18"/>
  <c r="Q161" i="51"/>
  <c r="S161" i="51"/>
  <c r="L877" i="51"/>
  <c r="L876" i="51" s="1"/>
  <c r="D897" i="51"/>
  <c r="D667" i="55"/>
  <c r="D15" i="55"/>
  <c r="N491" i="55"/>
  <c r="N633" i="55" s="1"/>
  <c r="O420" i="55" s="1"/>
  <c r="M484" i="55"/>
  <c r="M626" i="55" s="1"/>
  <c r="N413" i="55" s="1"/>
  <c r="M34" i="26"/>
  <c r="M35" i="26" s="1"/>
  <c r="M38" i="18" s="1"/>
  <c r="M39" i="18" s="1"/>
  <c r="N173" i="52"/>
  <c r="N184" i="55"/>
  <c r="N326" i="55" s="1"/>
  <c r="O113" i="55" s="1"/>
  <c r="N158" i="55"/>
  <c r="N300" i="55" s="1"/>
  <c r="O87" i="55" s="1"/>
  <c r="N159" i="55"/>
  <c r="N301" i="55" s="1"/>
  <c r="O88" i="55" s="1"/>
  <c r="H108" i="18"/>
  <c r="H109" i="18" s="1"/>
  <c r="N170" i="55"/>
  <c r="N312" i="55" s="1"/>
  <c r="O99" i="55" s="1"/>
  <c r="O73" i="22"/>
  <c r="O64" i="52"/>
  <c r="R73" i="22"/>
  <c r="R64" i="52"/>
  <c r="N193" i="55"/>
  <c r="N335" i="55" s="1"/>
  <c r="O122" i="55" s="1"/>
  <c r="M444" i="55"/>
  <c r="M586" i="55" s="1"/>
  <c r="N373" i="55" s="1"/>
  <c r="N489" i="55"/>
  <c r="N631" i="55" s="1"/>
  <c r="O418" i="55" s="1"/>
  <c r="M876" i="52"/>
  <c r="M886" i="52"/>
  <c r="O940" i="51"/>
  <c r="O976" i="51" s="1"/>
  <c r="P931" i="51" s="1"/>
  <c r="P938" i="51"/>
  <c r="P974" i="51" s="1"/>
  <c r="Q929" i="51" s="1"/>
  <c r="D554" i="50"/>
  <c r="N471" i="55"/>
  <c r="N613" i="55" s="1"/>
  <c r="O400" i="55" s="1"/>
  <c r="L36" i="52"/>
  <c r="L171" i="52"/>
  <c r="N166" i="55"/>
  <c r="N308" i="55" s="1"/>
  <c r="O95" i="55" s="1"/>
  <c r="N130" i="55"/>
  <c r="N272" i="55" s="1"/>
  <c r="O59" i="55" s="1"/>
  <c r="N169" i="51"/>
  <c r="N192" i="55"/>
  <c r="N334" i="55" s="1"/>
  <c r="O121" i="55" s="1"/>
  <c r="O141" i="55"/>
  <c r="O283" i="55" s="1"/>
  <c r="P70" i="55" s="1"/>
  <c r="N181" i="55"/>
  <c r="N323" i="55" s="1"/>
  <c r="O110" i="55" s="1"/>
  <c r="S171" i="52"/>
  <c r="M468" i="55"/>
  <c r="M610" i="55" s="1"/>
  <c r="N397" i="55" s="1"/>
  <c r="S59" i="22"/>
  <c r="S27" i="38"/>
  <c r="S64" i="51"/>
  <c r="M454" i="55"/>
  <c r="M596" i="55" s="1"/>
  <c r="N383" i="55" s="1"/>
  <c r="N493" i="55"/>
  <c r="N635" i="55" s="1"/>
  <c r="O422" i="55" s="1"/>
  <c r="O906" i="52"/>
  <c r="N439" i="55"/>
  <c r="N581" i="55" s="1"/>
  <c r="O368" i="55" s="1"/>
  <c r="M431" i="55"/>
  <c r="M573" i="55" s="1"/>
  <c r="M351" i="55"/>
  <c r="I161" i="51"/>
  <c r="I36" i="51"/>
  <c r="N907" i="51"/>
  <c r="O941" i="51"/>
  <c r="O977" i="51" s="1"/>
  <c r="P932" i="51" s="1"/>
  <c r="N473" i="55"/>
  <c r="N615" i="55" s="1"/>
  <c r="O402" i="55" s="1"/>
  <c r="N161" i="51"/>
  <c r="N161" i="55"/>
  <c r="N303" i="55" s="1"/>
  <c r="O90" i="55" s="1"/>
  <c r="O161" i="51"/>
  <c r="O169" i="51"/>
  <c r="N143" i="55"/>
  <c r="N285" i="55" s="1"/>
  <c r="O72" i="55" s="1"/>
  <c r="M492" i="55"/>
  <c r="M634" i="55" s="1"/>
  <c r="N421" i="55" s="1"/>
  <c r="M877" i="51"/>
  <c r="M486" i="55"/>
  <c r="M628" i="55" s="1"/>
  <c r="N415" i="55" s="1"/>
  <c r="L49" i="52"/>
  <c r="L47" i="52" s="1"/>
  <c r="L874" i="52"/>
  <c r="H35" i="52"/>
  <c r="N182" i="55"/>
  <c r="N324" i="55" s="1"/>
  <c r="O111" i="55" s="1"/>
  <c r="N129" i="55"/>
  <c r="N271" i="55" s="1"/>
  <c r="O58" i="55" s="1"/>
  <c r="N183" i="55"/>
  <c r="N325" i="55" s="1"/>
  <c r="O112" i="55" s="1"/>
  <c r="N490" i="55"/>
  <c r="N632" i="55" s="1"/>
  <c r="O419" i="55" s="1"/>
  <c r="L36" i="51"/>
  <c r="L161" i="51"/>
  <c r="Q169" i="51"/>
  <c r="M155" i="55"/>
  <c r="M46" i="55" s="1"/>
  <c r="M438" i="55"/>
  <c r="M580" i="55" s="1"/>
  <c r="N367" i="55" s="1"/>
  <c r="L53" i="51"/>
  <c r="K58" i="58"/>
  <c r="K62" i="58" s="1"/>
  <c r="K64" i="58" s="1"/>
  <c r="N487" i="55"/>
  <c r="N629" i="55" s="1"/>
  <c r="O416" i="55" s="1"/>
  <c r="N459" i="55"/>
  <c r="N601" i="55" s="1"/>
  <c r="O388" i="55" s="1"/>
  <c r="N498" i="55"/>
  <c r="N640" i="55" s="1"/>
  <c r="O427" i="55" s="1"/>
  <c r="I35" i="51"/>
  <c r="N472" i="55"/>
  <c r="N614" i="55" s="1"/>
  <c r="O401" i="55" s="1"/>
  <c r="H179" i="52" l="1"/>
  <c r="I169" i="51"/>
  <c r="Q38" i="30"/>
  <c r="P90" i="38"/>
  <c r="P33" i="22"/>
  <c r="P11" i="22"/>
  <c r="P11" i="38"/>
  <c r="Q40" i="30"/>
  <c r="O15" i="38"/>
  <c r="O19" i="22" s="1"/>
  <c r="O14" i="38"/>
  <c r="O17" i="22" s="1"/>
  <c r="Q35" i="22"/>
  <c r="R39" i="30"/>
  <c r="R35" i="22" s="1"/>
  <c r="S11" i="22"/>
  <c r="S11" i="38"/>
  <c r="N179" i="52"/>
  <c r="M171" i="52"/>
  <c r="J36" i="52"/>
  <c r="J34" i="52" s="1"/>
  <c r="L169" i="51"/>
  <c r="P41" i="22"/>
  <c r="K171" i="52"/>
  <c r="I179" i="52"/>
  <c r="J42" i="51"/>
  <c r="P179" i="52"/>
  <c r="K169" i="51"/>
  <c r="Q179" i="52"/>
  <c r="O171" i="52"/>
  <c r="J169" i="51"/>
  <c r="J179" i="52"/>
  <c r="O179" i="52"/>
  <c r="K179" i="52"/>
  <c r="K34" i="52"/>
  <c r="M179" i="52"/>
  <c r="H169" i="51"/>
  <c r="H34" i="51"/>
  <c r="M297" i="55"/>
  <c r="N84" i="55" s="1"/>
  <c r="N155" i="55" s="1"/>
  <c r="N297" i="55" s="1"/>
  <c r="O84" i="55" s="1"/>
  <c r="M91" i="26"/>
  <c r="M79" i="22" s="1"/>
  <c r="L179" i="52"/>
  <c r="H161" i="51"/>
  <c r="R179" i="52"/>
  <c r="L65" i="51"/>
  <c r="R171" i="52"/>
  <c r="H42" i="51"/>
  <c r="H42" i="52"/>
  <c r="O448" i="55"/>
  <c r="O590" i="55" s="1"/>
  <c r="P377" i="55" s="1"/>
  <c r="P448" i="55" s="1"/>
  <c r="P590" i="55" s="1"/>
  <c r="Q377" i="55" s="1"/>
  <c r="O153" i="55"/>
  <c r="O295" i="55" s="1"/>
  <c r="P82" i="55" s="1"/>
  <c r="P153" i="55" s="1"/>
  <c r="P295" i="55" s="1"/>
  <c r="Q82" i="55" s="1"/>
  <c r="Q153" i="55" s="1"/>
  <c r="Q295" i="55" s="1"/>
  <c r="R82" i="55" s="1"/>
  <c r="Q142" i="55"/>
  <c r="Q284" i="55" s="1"/>
  <c r="R71" i="55" s="1"/>
  <c r="R142" i="55" s="1"/>
  <c r="R284" i="55" s="1"/>
  <c r="S71" i="55" s="1"/>
  <c r="O148" i="55"/>
  <c r="O290" i="55" s="1"/>
  <c r="P77" i="55" s="1"/>
  <c r="P148" i="55" s="1"/>
  <c r="P290" i="55" s="1"/>
  <c r="Q77" i="55" s="1"/>
  <c r="Q148" i="55" s="1"/>
  <c r="Q290" i="55" s="1"/>
  <c r="R77" i="55" s="1"/>
  <c r="R148" i="55" s="1"/>
  <c r="R290" i="55" s="1"/>
  <c r="S77" i="55" s="1"/>
  <c r="I42" i="51"/>
  <c r="P171" i="52"/>
  <c r="O147" i="55"/>
  <c r="O289" i="55" s="1"/>
  <c r="P76" i="55" s="1"/>
  <c r="P147" i="55" s="1"/>
  <c r="P289" i="55" s="1"/>
  <c r="Q76" i="55" s="1"/>
  <c r="I42" i="52"/>
  <c r="K42" i="52"/>
  <c r="P477" i="55"/>
  <c r="P619" i="55" s="1"/>
  <c r="Q406" i="55" s="1"/>
  <c r="M427" i="50"/>
  <c r="M477" i="50" s="1"/>
  <c r="N908" i="51"/>
  <c r="N906" i="51" s="1"/>
  <c r="P481" i="55"/>
  <c r="P623" i="55" s="1"/>
  <c r="Q410" i="55" s="1"/>
  <c r="O458" i="55"/>
  <c r="O600" i="55" s="1"/>
  <c r="P387" i="55" s="1"/>
  <c r="O140" i="55"/>
  <c r="O282" i="55" s="1"/>
  <c r="P69" i="55" s="1"/>
  <c r="O445" i="55"/>
  <c r="O587" i="55" s="1"/>
  <c r="P374" i="55" s="1"/>
  <c r="O180" i="55"/>
  <c r="O322" i="55" s="1"/>
  <c r="P109" i="55" s="1"/>
  <c r="O466" i="55"/>
  <c r="O608" i="55" s="1"/>
  <c r="P395" i="55" s="1"/>
  <c r="O478" i="55"/>
  <c r="O620" i="55" s="1"/>
  <c r="P407" i="55" s="1"/>
  <c r="O499" i="55"/>
  <c r="O641" i="55" s="1"/>
  <c r="P428" i="55" s="1"/>
  <c r="O168" i="55"/>
  <c r="O310" i="55" s="1"/>
  <c r="P97" i="55" s="1"/>
  <c r="N438" i="55"/>
  <c r="N580" i="55" s="1"/>
  <c r="O367" i="55" s="1"/>
  <c r="O471" i="55"/>
  <c r="O613" i="55" s="1"/>
  <c r="P400" i="55" s="1"/>
  <c r="O449" i="55"/>
  <c r="O591" i="55" s="1"/>
  <c r="P378" i="55" s="1"/>
  <c r="O162" i="55"/>
  <c r="O304" i="55" s="1"/>
  <c r="P91" i="55" s="1"/>
  <c r="O136" i="55"/>
  <c r="O278" i="55" s="1"/>
  <c r="P65" i="55" s="1"/>
  <c r="O488" i="55"/>
  <c r="O630" i="55" s="1"/>
  <c r="P417" i="55" s="1"/>
  <c r="O498" i="55"/>
  <c r="O640" i="55" s="1"/>
  <c r="P427" i="55" s="1"/>
  <c r="N486" i="55"/>
  <c r="N628" i="55" s="1"/>
  <c r="O415" i="55" s="1"/>
  <c r="O473" i="55"/>
  <c r="O615" i="55" s="1"/>
  <c r="P402" i="55" s="1"/>
  <c r="P447" i="55"/>
  <c r="P589" i="55" s="1"/>
  <c r="Q376" i="55" s="1"/>
  <c r="O171" i="55"/>
  <c r="O313" i="55" s="1"/>
  <c r="P100" i="55" s="1"/>
  <c r="R939" i="51"/>
  <c r="N452" i="55"/>
  <c r="N594" i="55" s="1"/>
  <c r="O381" i="55" s="1"/>
  <c r="O465" i="55"/>
  <c r="O607" i="55" s="1"/>
  <c r="P394" i="55" s="1"/>
  <c r="O129" i="55"/>
  <c r="O271" i="55" s="1"/>
  <c r="P58" i="55" s="1"/>
  <c r="P172" i="55"/>
  <c r="P314" i="55" s="1"/>
  <c r="Q101" i="55" s="1"/>
  <c r="Q938" i="51"/>
  <c r="O463" i="55"/>
  <c r="O605" i="55" s="1"/>
  <c r="P392" i="55" s="1"/>
  <c r="O159" i="55"/>
  <c r="O301" i="55" s="1"/>
  <c r="P88" i="55" s="1"/>
  <c r="P446" i="55"/>
  <c r="P588" i="55" s="1"/>
  <c r="Q375" i="55" s="1"/>
  <c r="O460" i="55"/>
  <c r="O602" i="55" s="1"/>
  <c r="P389" i="55" s="1"/>
  <c r="O467" i="55"/>
  <c r="O609" i="55" s="1"/>
  <c r="P396" i="55" s="1"/>
  <c r="O495" i="55"/>
  <c r="O637" i="55" s="1"/>
  <c r="P424" i="55" s="1"/>
  <c r="O177" i="55"/>
  <c r="O319" i="55" s="1"/>
  <c r="P106" i="55" s="1"/>
  <c r="O455" i="55"/>
  <c r="O597" i="55" s="1"/>
  <c r="P384" i="55" s="1"/>
  <c r="O442" i="55"/>
  <c r="O584" i="55" s="1"/>
  <c r="P371" i="55" s="1"/>
  <c r="O472" i="55"/>
  <c r="O614" i="55" s="1"/>
  <c r="P401" i="55" s="1"/>
  <c r="O182" i="55"/>
  <c r="O324" i="55" s="1"/>
  <c r="P111" i="55" s="1"/>
  <c r="O489" i="55"/>
  <c r="O631" i="55" s="1"/>
  <c r="P418" i="55" s="1"/>
  <c r="O146" i="55"/>
  <c r="O288" i="55" s="1"/>
  <c r="P75" i="55" s="1"/>
  <c r="O496" i="55"/>
  <c r="O638" i="55" s="1"/>
  <c r="P425" i="55" s="1"/>
  <c r="O138" i="55"/>
  <c r="O280" i="55" s="1"/>
  <c r="P67" i="55" s="1"/>
  <c r="O156" i="55"/>
  <c r="O298" i="55" s="1"/>
  <c r="P85" i="55" s="1"/>
  <c r="O437" i="55"/>
  <c r="O579" i="55" s="1"/>
  <c r="P366" i="55" s="1"/>
  <c r="O459" i="55"/>
  <c r="O601" i="55" s="1"/>
  <c r="P388" i="55" s="1"/>
  <c r="O480" i="55"/>
  <c r="O622" i="55" s="1"/>
  <c r="P409" i="55" s="1"/>
  <c r="N444" i="55"/>
  <c r="N586" i="55" s="1"/>
  <c r="O373" i="55" s="1"/>
  <c r="O131" i="55"/>
  <c r="O273" i="55" s="1"/>
  <c r="P60" i="55" s="1"/>
  <c r="O441" i="55"/>
  <c r="O583" i="55" s="1"/>
  <c r="P370" i="55" s="1"/>
  <c r="O936" i="51"/>
  <c r="P443" i="55"/>
  <c r="P585" i="55" s="1"/>
  <c r="Q372" i="55" s="1"/>
  <c r="O164" i="55"/>
  <c r="O306" i="55" s="1"/>
  <c r="P93" i="55" s="1"/>
  <c r="O134" i="55"/>
  <c r="O276" i="55" s="1"/>
  <c r="P63" i="55" s="1"/>
  <c r="O453" i="55"/>
  <c r="O595" i="55" s="1"/>
  <c r="P382" i="55" s="1"/>
  <c r="O487" i="55"/>
  <c r="O629" i="55" s="1"/>
  <c r="P416" i="55" s="1"/>
  <c r="O181" i="55"/>
  <c r="O323" i="55" s="1"/>
  <c r="P110" i="55" s="1"/>
  <c r="O193" i="55"/>
  <c r="O335" i="55" s="1"/>
  <c r="P122" i="55" s="1"/>
  <c r="O497" i="55"/>
  <c r="O639" i="55" s="1"/>
  <c r="P426" i="55" s="1"/>
  <c r="N470" i="55"/>
  <c r="N612" i="55" s="1"/>
  <c r="O399" i="55" s="1"/>
  <c r="O436" i="55"/>
  <c r="O578" i="55" s="1"/>
  <c r="P365" i="55" s="1"/>
  <c r="O483" i="55"/>
  <c r="O625" i="55" s="1"/>
  <c r="P412" i="55" s="1"/>
  <c r="O482" i="55"/>
  <c r="O624" i="55" s="1"/>
  <c r="P411" i="55" s="1"/>
  <c r="O151" i="55"/>
  <c r="O293" i="55" s="1"/>
  <c r="P80" i="55" s="1"/>
  <c r="O461" i="55"/>
  <c r="O603" i="55" s="1"/>
  <c r="P390" i="55" s="1"/>
  <c r="O127" i="55"/>
  <c r="O269" i="55" s="1"/>
  <c r="P56" i="55" s="1"/>
  <c r="O175" i="55"/>
  <c r="O317" i="55" s="1"/>
  <c r="P104" i="55" s="1"/>
  <c r="M352" i="55"/>
  <c r="M342" i="55" s="1"/>
  <c r="I107" i="18"/>
  <c r="I109" i="18" s="1"/>
  <c r="H51" i="26"/>
  <c r="H52" i="26" s="1"/>
  <c r="H34" i="52"/>
  <c r="O161" i="55"/>
  <c r="O303" i="55" s="1"/>
  <c r="P90" i="55" s="1"/>
  <c r="O439" i="55"/>
  <c r="O581" i="55" s="1"/>
  <c r="P368" i="55" s="1"/>
  <c r="N454" i="55"/>
  <c r="N596" i="55" s="1"/>
  <c r="O383" i="55" s="1"/>
  <c r="N468" i="55"/>
  <c r="N610" i="55" s="1"/>
  <c r="O397" i="55" s="1"/>
  <c r="O130" i="55"/>
  <c r="O272" i="55" s="1"/>
  <c r="P59" i="55" s="1"/>
  <c r="O166" i="55"/>
  <c r="O308" i="55" s="1"/>
  <c r="P95" i="55" s="1"/>
  <c r="O158" i="55"/>
  <c r="O300" i="55" s="1"/>
  <c r="P87" i="55" s="1"/>
  <c r="O491" i="55"/>
  <c r="O633" i="55" s="1"/>
  <c r="P420" i="55" s="1"/>
  <c r="L49" i="51"/>
  <c r="L61" i="51" s="1"/>
  <c r="O179" i="55"/>
  <c r="O321" i="55" s="1"/>
  <c r="P108" i="55" s="1"/>
  <c r="O137" i="55"/>
  <c r="O279" i="55" s="1"/>
  <c r="P66" i="55" s="1"/>
  <c r="L60" i="52"/>
  <c r="L57" i="52" s="1"/>
  <c r="L42" i="52"/>
  <c r="O433" i="55"/>
  <c r="O575" i="55" s="1"/>
  <c r="P362" i="55" s="1"/>
  <c r="O457" i="55"/>
  <c r="O599" i="55" s="1"/>
  <c r="P386" i="55" s="1"/>
  <c r="P133" i="55"/>
  <c r="P275" i="55" s="1"/>
  <c r="Q62" i="55" s="1"/>
  <c r="N907" i="52"/>
  <c r="M892" i="52"/>
  <c r="O125" i="55"/>
  <c r="O267" i="55" s="1"/>
  <c r="N126" i="55"/>
  <c r="M876" i="51"/>
  <c r="M866" i="51"/>
  <c r="M69" i="22"/>
  <c r="P152" i="55"/>
  <c r="P294" i="55" s="1"/>
  <c r="Q81" i="55" s="1"/>
  <c r="N492" i="55"/>
  <c r="N634" i="55" s="1"/>
  <c r="O421" i="55" s="1"/>
  <c r="P145" i="55"/>
  <c r="P287" i="55" s="1"/>
  <c r="Q74" i="55" s="1"/>
  <c r="P141" i="55"/>
  <c r="P283" i="55" s="1"/>
  <c r="Q70" i="55" s="1"/>
  <c r="P149" i="55"/>
  <c r="P291" i="55" s="1"/>
  <c r="Q78" i="55" s="1"/>
  <c r="O456" i="55"/>
  <c r="O598" i="55" s="1"/>
  <c r="P385" i="55" s="1"/>
  <c r="P185" i="55"/>
  <c r="P327" i="55" s="1"/>
  <c r="Q114" i="55" s="1"/>
  <c r="O165" i="55"/>
  <c r="O307" i="55" s="1"/>
  <c r="P94" i="55" s="1"/>
  <c r="O440" i="55"/>
  <c r="O582" i="55" s="1"/>
  <c r="P369" i="55" s="1"/>
  <c r="O451" i="55"/>
  <c r="O593" i="55" s="1"/>
  <c r="P380" i="55" s="1"/>
  <c r="O150" i="55"/>
  <c r="O292" i="55" s="1"/>
  <c r="P79" i="55" s="1"/>
  <c r="O434" i="55"/>
  <c r="O576" i="55" s="1"/>
  <c r="P363" i="55" s="1"/>
  <c r="O178" i="55"/>
  <c r="O320" i="55" s="1"/>
  <c r="P107" i="55" s="1"/>
  <c r="O469" i="55"/>
  <c r="O611" i="55" s="1"/>
  <c r="P398" i="55" s="1"/>
  <c r="O476" i="55"/>
  <c r="O618" i="55" s="1"/>
  <c r="P405" i="55" s="1"/>
  <c r="O167" i="55"/>
  <c r="O309" i="55" s="1"/>
  <c r="P96" i="55" s="1"/>
  <c r="O896" i="51"/>
  <c r="I34" i="51"/>
  <c r="M57" i="22"/>
  <c r="M34" i="51"/>
  <c r="M67" i="22" s="1"/>
  <c r="O183" i="55"/>
  <c r="O325" i="55" s="1"/>
  <c r="P112" i="55" s="1"/>
  <c r="O143" i="55"/>
  <c r="O285" i="55" s="1"/>
  <c r="P72" i="55" s="1"/>
  <c r="P135" i="55"/>
  <c r="P277" i="55" s="1"/>
  <c r="Q64" i="55" s="1"/>
  <c r="P906" i="52"/>
  <c r="O192" i="55"/>
  <c r="O334" i="55" s="1"/>
  <c r="P121" i="55" s="1"/>
  <c r="M49" i="52"/>
  <c r="M61" i="52" s="1"/>
  <c r="M874" i="52"/>
  <c r="O184" i="55"/>
  <c r="O326" i="55" s="1"/>
  <c r="P113" i="55" s="1"/>
  <c r="N484" i="55"/>
  <c r="N626" i="55" s="1"/>
  <c r="O413" i="55" s="1"/>
  <c r="L884" i="51"/>
  <c r="L865" i="51"/>
  <c r="L48" i="51" s="1"/>
  <c r="L60" i="51" s="1"/>
  <c r="L57" i="51" s="1"/>
  <c r="O163" i="55"/>
  <c r="O305" i="55" s="1"/>
  <c r="P92" i="55" s="1"/>
  <c r="O432" i="55"/>
  <c r="O574" i="55" s="1"/>
  <c r="P361" i="55" s="1"/>
  <c r="O128" i="55"/>
  <c r="O270" i="55" s="1"/>
  <c r="P57" i="55" s="1"/>
  <c r="O169" i="55"/>
  <c r="O311" i="55" s="1"/>
  <c r="P98" i="55" s="1"/>
  <c r="M34" i="52"/>
  <c r="M77" i="22" s="1"/>
  <c r="O139" i="55"/>
  <c r="O281" i="55" s="1"/>
  <c r="P68" i="55" s="1"/>
  <c r="J42" i="52"/>
  <c r="O479" i="55"/>
  <c r="O621" i="55" s="1"/>
  <c r="P408" i="55" s="1"/>
  <c r="O494" i="55"/>
  <c r="O636" i="55" s="1"/>
  <c r="P423" i="55" s="1"/>
  <c r="O188" i="55"/>
  <c r="O330" i="55" s="1"/>
  <c r="P117" i="55" s="1"/>
  <c r="O191" i="55"/>
  <c r="O333" i="55" s="1"/>
  <c r="P120" i="55" s="1"/>
  <c r="O190" i="55"/>
  <c r="O332" i="55" s="1"/>
  <c r="P119" i="55" s="1"/>
  <c r="O435" i="55"/>
  <c r="O577" i="55" s="1"/>
  <c r="P364" i="55" s="1"/>
  <c r="O189" i="55"/>
  <c r="O331" i="55" s="1"/>
  <c r="P118" i="55" s="1"/>
  <c r="O154" i="55"/>
  <c r="O296" i="55" s="1"/>
  <c r="P83" i="55" s="1"/>
  <c r="O462" i="55"/>
  <c r="O604" i="55" s="1"/>
  <c r="P391" i="55" s="1"/>
  <c r="O160" i="55"/>
  <c r="O302" i="55" s="1"/>
  <c r="P89" i="55" s="1"/>
  <c r="O173" i="55"/>
  <c r="O315" i="55" s="1"/>
  <c r="P102" i="55" s="1"/>
  <c r="L34" i="51"/>
  <c r="M865" i="51"/>
  <c r="M341" i="55"/>
  <c r="M37" i="55" s="1"/>
  <c r="L61" i="52"/>
  <c r="L34" i="52"/>
  <c r="O490" i="55"/>
  <c r="O632" i="55" s="1"/>
  <c r="P419" i="55" s="1"/>
  <c r="P941" i="51"/>
  <c r="P977" i="51" s="1"/>
  <c r="Q932" i="51" s="1"/>
  <c r="M355" i="55"/>
  <c r="M345" i="55" s="1"/>
  <c r="N360" i="55"/>
  <c r="N351" i="55" s="1"/>
  <c r="O493" i="55"/>
  <c r="O635" i="55" s="1"/>
  <c r="P422" i="55" s="1"/>
  <c r="P940" i="51"/>
  <c r="P976" i="51" s="1"/>
  <c r="Q931" i="51" s="1"/>
  <c r="O170" i="55"/>
  <c r="O312" i="55" s="1"/>
  <c r="P99" i="55" s="1"/>
  <c r="N171" i="52"/>
  <c r="L58" i="58"/>
  <c r="L62" i="58" s="1"/>
  <c r="L64" i="58" s="1"/>
  <c r="P157" i="55"/>
  <c r="P299" i="55" s="1"/>
  <c r="Q86" i="55" s="1"/>
  <c r="O132" i="55"/>
  <c r="O274" i="55" s="1"/>
  <c r="P61" i="55" s="1"/>
  <c r="L42" i="51"/>
  <c r="M48" i="52"/>
  <c r="M60" i="52" s="1"/>
  <c r="M57" i="52" s="1"/>
  <c r="O474" i="55"/>
  <c r="O616" i="55" s="1"/>
  <c r="P403" i="55" s="1"/>
  <c r="O174" i="55"/>
  <c r="O316" i="55" s="1"/>
  <c r="P103" i="55" s="1"/>
  <c r="O450" i="55"/>
  <c r="O592" i="55" s="1"/>
  <c r="P379" i="55" s="1"/>
  <c r="P187" i="55"/>
  <c r="P329" i="55" s="1"/>
  <c r="Q116" i="55" s="1"/>
  <c r="O176" i="55"/>
  <c r="O318" i="55" s="1"/>
  <c r="P105" i="55" s="1"/>
  <c r="O475" i="55"/>
  <c r="O617" i="55" s="1"/>
  <c r="P404" i="55" s="1"/>
  <c r="O485" i="55"/>
  <c r="O627" i="55" s="1"/>
  <c r="P414" i="55" s="1"/>
  <c r="O186" i="55"/>
  <c r="O328" i="55" s="1"/>
  <c r="P115" i="55" s="1"/>
  <c r="O464" i="55"/>
  <c r="O606" i="55" s="1"/>
  <c r="P393" i="55" s="1"/>
  <c r="R38" i="30" l="1"/>
  <c r="Q33" i="22"/>
  <c r="Q90" i="38"/>
  <c r="Q11" i="38"/>
  <c r="R40" i="30"/>
  <c r="Q11" i="22"/>
  <c r="P14" i="38"/>
  <c r="P17" i="22" s="1"/>
  <c r="P15" i="38"/>
  <c r="P19" i="22" s="1"/>
  <c r="S14" i="38"/>
  <c r="S17" i="22" s="1"/>
  <c r="S15" i="38"/>
  <c r="S19" i="22" s="1"/>
  <c r="Q41" i="22"/>
  <c r="D169" i="51"/>
  <c r="D49" i="23" s="1"/>
  <c r="D179" i="52"/>
  <c r="D69" i="23" s="1"/>
  <c r="L59" i="52"/>
  <c r="M215" i="55"/>
  <c r="M286" i="55" s="1"/>
  <c r="Q147" i="55"/>
  <c r="Q289" i="55" s="1"/>
  <c r="R76" i="55" s="1"/>
  <c r="R147" i="55" s="1"/>
  <c r="R289" i="55" s="1"/>
  <c r="S76" i="55" s="1"/>
  <c r="S142" i="55"/>
  <c r="S284" i="55" s="1"/>
  <c r="Q477" i="55"/>
  <c r="Q619" i="55" s="1"/>
  <c r="R406" i="55" s="1"/>
  <c r="R477" i="55" s="1"/>
  <c r="R619" i="55" s="1"/>
  <c r="S406" i="55" s="1"/>
  <c r="S477" i="55" s="1"/>
  <c r="S619" i="55" s="1"/>
  <c r="Q187" i="55"/>
  <c r="Q329" i="55" s="1"/>
  <c r="R116" i="55" s="1"/>
  <c r="P450" i="55"/>
  <c r="P592" i="55" s="1"/>
  <c r="Q379" i="55" s="1"/>
  <c r="P174" i="55"/>
  <c r="P316" i="55" s="1"/>
  <c r="Q103" i="55" s="1"/>
  <c r="P493" i="55"/>
  <c r="P635" i="55" s="1"/>
  <c r="Q422" i="55" s="1"/>
  <c r="P188" i="55"/>
  <c r="P330" i="55" s="1"/>
  <c r="Q117" i="55" s="1"/>
  <c r="P128" i="55"/>
  <c r="P270" i="55" s="1"/>
  <c r="Q57" i="55" s="1"/>
  <c r="P184" i="55"/>
  <c r="P326" i="55" s="1"/>
  <c r="Q113" i="55" s="1"/>
  <c r="P476" i="55"/>
  <c r="P618" i="55" s="1"/>
  <c r="Q405" i="55" s="1"/>
  <c r="P137" i="55"/>
  <c r="P279" i="55" s="1"/>
  <c r="Q66" i="55" s="1"/>
  <c r="P461" i="55"/>
  <c r="P603" i="55" s="1"/>
  <c r="Q390" i="55" s="1"/>
  <c r="P482" i="55"/>
  <c r="P624" i="55" s="1"/>
  <c r="Q411" i="55" s="1"/>
  <c r="P474" i="55"/>
  <c r="P616" i="55" s="1"/>
  <c r="Q403" i="55" s="1"/>
  <c r="P494" i="55"/>
  <c r="P636" i="55" s="1"/>
  <c r="Q423" i="55" s="1"/>
  <c r="P192" i="55"/>
  <c r="P334" i="55" s="1"/>
  <c r="Q121" i="55" s="1"/>
  <c r="P143" i="55"/>
  <c r="P285" i="55" s="1"/>
  <c r="Q72" i="55" s="1"/>
  <c r="Q152" i="55"/>
  <c r="Q294" i="55" s="1"/>
  <c r="R81" i="55" s="1"/>
  <c r="P166" i="55"/>
  <c r="P308" i="55" s="1"/>
  <c r="Q95" i="55" s="1"/>
  <c r="Q448" i="55"/>
  <c r="Q590" i="55" s="1"/>
  <c r="R377" i="55" s="1"/>
  <c r="P181" i="55"/>
  <c r="P323" i="55" s="1"/>
  <c r="Q110" i="55" s="1"/>
  <c r="P449" i="55"/>
  <c r="P591" i="55" s="1"/>
  <c r="Q378" i="55" s="1"/>
  <c r="P478" i="55"/>
  <c r="P620" i="55" s="1"/>
  <c r="Q407" i="55" s="1"/>
  <c r="P170" i="55"/>
  <c r="P312" i="55" s="1"/>
  <c r="Q99" i="55" s="1"/>
  <c r="P150" i="55"/>
  <c r="P292" i="55" s="1"/>
  <c r="Q79" i="55" s="1"/>
  <c r="P456" i="55"/>
  <c r="P598" i="55" s="1"/>
  <c r="Q385" i="55" s="1"/>
  <c r="P490" i="55"/>
  <c r="P632" i="55" s="1"/>
  <c r="Q419" i="55" s="1"/>
  <c r="P190" i="55"/>
  <c r="P332" i="55" s="1"/>
  <c r="Q119" i="55" s="1"/>
  <c r="P469" i="55"/>
  <c r="P611" i="55" s="1"/>
  <c r="Q398" i="55" s="1"/>
  <c r="P491" i="55"/>
  <c r="P633" i="55" s="1"/>
  <c r="Q420" i="55" s="1"/>
  <c r="P164" i="55"/>
  <c r="P306" i="55" s="1"/>
  <c r="Q93" i="55" s="1"/>
  <c r="P177" i="55"/>
  <c r="P319" i="55" s="1"/>
  <c r="Q106" i="55" s="1"/>
  <c r="O452" i="55"/>
  <c r="O594" i="55" s="1"/>
  <c r="P381" i="55" s="1"/>
  <c r="P473" i="55"/>
  <c r="P615" i="55" s="1"/>
  <c r="Q402" i="55" s="1"/>
  <c r="P475" i="55"/>
  <c r="P617" i="55" s="1"/>
  <c r="Q404" i="55" s="1"/>
  <c r="P440" i="55"/>
  <c r="P582" i="55" s="1"/>
  <c r="Q369" i="55" s="1"/>
  <c r="S148" i="55"/>
  <c r="S290" i="55" s="1"/>
  <c r="O444" i="55"/>
  <c r="O586" i="55" s="1"/>
  <c r="P373" i="55" s="1"/>
  <c r="P437" i="55"/>
  <c r="P579" i="55" s="1"/>
  <c r="Q366" i="55" s="1"/>
  <c r="P495" i="55"/>
  <c r="P637" i="55" s="1"/>
  <c r="Q424" i="55" s="1"/>
  <c r="P488" i="55"/>
  <c r="P630" i="55" s="1"/>
  <c r="Q417" i="55" s="1"/>
  <c r="P186" i="55"/>
  <c r="P328" i="55" s="1"/>
  <c r="Q115" i="55" s="1"/>
  <c r="Q145" i="55"/>
  <c r="Q287" i="55" s="1"/>
  <c r="R74" i="55" s="1"/>
  <c r="O470" i="55"/>
  <c r="O612" i="55" s="1"/>
  <c r="P399" i="55" s="1"/>
  <c r="P496" i="55"/>
  <c r="P638" i="55" s="1"/>
  <c r="Q425" i="55" s="1"/>
  <c r="P467" i="55"/>
  <c r="P609" i="55" s="1"/>
  <c r="Q396" i="55" s="1"/>
  <c r="P159" i="55"/>
  <c r="P301" i="55" s="1"/>
  <c r="Q88" i="55" s="1"/>
  <c r="P168" i="55"/>
  <c r="P310" i="55" s="1"/>
  <c r="Q97" i="55" s="1"/>
  <c r="Q481" i="55"/>
  <c r="Q623" i="55" s="1"/>
  <c r="R410" i="55" s="1"/>
  <c r="P169" i="55"/>
  <c r="P311" i="55" s="1"/>
  <c r="Q98" i="55" s="1"/>
  <c r="P457" i="55"/>
  <c r="P599" i="55" s="1"/>
  <c r="Q386" i="55" s="1"/>
  <c r="P487" i="55"/>
  <c r="P629" i="55" s="1"/>
  <c r="Q416" i="55" s="1"/>
  <c r="P146" i="55"/>
  <c r="P288" i="55" s="1"/>
  <c r="Q75" i="55" s="1"/>
  <c r="P498" i="55"/>
  <c r="P640" i="55" s="1"/>
  <c r="Q427" i="55" s="1"/>
  <c r="P499" i="55"/>
  <c r="P641" i="55" s="1"/>
  <c r="Q428" i="55" s="1"/>
  <c r="P189" i="55"/>
  <c r="P331" i="55" s="1"/>
  <c r="Q118" i="55" s="1"/>
  <c r="Q135" i="55"/>
  <c r="Q277" i="55" s="1"/>
  <c r="R64" i="55" s="1"/>
  <c r="O454" i="55"/>
  <c r="O596" i="55" s="1"/>
  <c r="P383" i="55" s="1"/>
  <c r="P497" i="55"/>
  <c r="P639" i="55" s="1"/>
  <c r="Q426" i="55" s="1"/>
  <c r="P453" i="55"/>
  <c r="P595" i="55" s="1"/>
  <c r="Q382" i="55" s="1"/>
  <c r="P131" i="55"/>
  <c r="P273" i="55" s="1"/>
  <c r="Q60" i="55" s="1"/>
  <c r="P162" i="55"/>
  <c r="P304" i="55" s="1"/>
  <c r="Q91" i="55" s="1"/>
  <c r="P435" i="55"/>
  <c r="P577" i="55" s="1"/>
  <c r="Q364" i="55" s="1"/>
  <c r="P132" i="55"/>
  <c r="P274" i="55" s="1"/>
  <c r="Q61" i="55" s="1"/>
  <c r="P173" i="55"/>
  <c r="P315" i="55" s="1"/>
  <c r="Q102" i="55" s="1"/>
  <c r="P154" i="55"/>
  <c r="P296" i="55" s="1"/>
  <c r="Q83" i="55" s="1"/>
  <c r="Q906" i="52"/>
  <c r="P434" i="55"/>
  <c r="P576" i="55" s="1"/>
  <c r="Q363" i="55" s="1"/>
  <c r="Q141" i="55"/>
  <c r="Q283" i="55" s="1"/>
  <c r="R70" i="55" s="1"/>
  <c r="M880" i="52"/>
  <c r="M894" i="52"/>
  <c r="O155" i="55"/>
  <c r="O297" i="55" s="1"/>
  <c r="P84" i="55" s="1"/>
  <c r="L47" i="51"/>
  <c r="P130" i="55"/>
  <c r="P272" i="55" s="1"/>
  <c r="Q59" i="55" s="1"/>
  <c r="P175" i="55"/>
  <c r="P317" i="55" s="1"/>
  <c r="Q104" i="55" s="1"/>
  <c r="P151" i="55"/>
  <c r="P293" i="55" s="1"/>
  <c r="Q80" i="55" s="1"/>
  <c r="P441" i="55"/>
  <c r="P583" i="55" s="1"/>
  <c r="Q370" i="55" s="1"/>
  <c r="P489" i="55"/>
  <c r="P631" i="55" s="1"/>
  <c r="Q418" i="55" s="1"/>
  <c r="P455" i="55"/>
  <c r="P597" i="55" s="1"/>
  <c r="Q384" i="55" s="1"/>
  <c r="P460" i="55"/>
  <c r="P602" i="55" s="1"/>
  <c r="Q389" i="55" s="1"/>
  <c r="P465" i="55"/>
  <c r="P607" i="55" s="1"/>
  <c r="Q394" i="55" s="1"/>
  <c r="P171" i="55"/>
  <c r="P313" i="55" s="1"/>
  <c r="Q100" i="55" s="1"/>
  <c r="P136" i="55"/>
  <c r="P278" i="55" s="1"/>
  <c r="Q65" i="55" s="1"/>
  <c r="P471" i="55"/>
  <c r="P613" i="55" s="1"/>
  <c r="Q400" i="55" s="1"/>
  <c r="P140" i="55"/>
  <c r="P282" i="55" s="1"/>
  <c r="Q69" i="55" s="1"/>
  <c r="N431" i="55"/>
  <c r="N352" i="55" s="1"/>
  <c r="N887" i="52"/>
  <c r="N908" i="52"/>
  <c r="N888" i="52" s="1"/>
  <c r="N909" i="52"/>
  <c r="N889" i="52" s="1"/>
  <c r="N877" i="52" s="1"/>
  <c r="N50" i="52" s="1"/>
  <c r="L864" i="51"/>
  <c r="Q940" i="51"/>
  <c r="Q976" i="51" s="1"/>
  <c r="R931" i="51" s="1"/>
  <c r="Q133" i="55"/>
  <c r="Q275" i="55" s="1"/>
  <c r="R62" i="55" s="1"/>
  <c r="P158" i="55"/>
  <c r="P300" i="55" s="1"/>
  <c r="Q87" i="55" s="1"/>
  <c r="O468" i="55"/>
  <c r="O610" i="55" s="1"/>
  <c r="P397" i="55" s="1"/>
  <c r="P161" i="55"/>
  <c r="P303" i="55" s="1"/>
  <c r="Q90" i="55" s="1"/>
  <c r="P127" i="55"/>
  <c r="P269" i="55" s="1"/>
  <c r="Q56" i="55" s="1"/>
  <c r="Q443" i="55"/>
  <c r="Q585" i="55" s="1"/>
  <c r="R372" i="55" s="1"/>
  <c r="P480" i="55"/>
  <c r="P622" i="55" s="1"/>
  <c r="Q409" i="55" s="1"/>
  <c r="P138" i="55"/>
  <c r="P280" i="55" s="1"/>
  <c r="Q67" i="55" s="1"/>
  <c r="P182" i="55"/>
  <c r="P324" i="55" s="1"/>
  <c r="Q111" i="55" s="1"/>
  <c r="P463" i="55"/>
  <c r="P605" i="55" s="1"/>
  <c r="Q392" i="55" s="1"/>
  <c r="Q447" i="55"/>
  <c r="Q589" i="55" s="1"/>
  <c r="R376" i="55" s="1"/>
  <c r="M48" i="55"/>
  <c r="P466" i="55"/>
  <c r="P608" i="55" s="1"/>
  <c r="Q395" i="55" s="1"/>
  <c r="P464" i="55"/>
  <c r="P606" i="55" s="1"/>
  <c r="Q393" i="55" s="1"/>
  <c r="O484" i="55"/>
  <c r="O626" i="55" s="1"/>
  <c r="P413" i="55" s="1"/>
  <c r="Q157" i="55"/>
  <c r="Q299" i="55" s="1"/>
  <c r="R86" i="55" s="1"/>
  <c r="Q941" i="51"/>
  <c r="Q977" i="51" s="1"/>
  <c r="R932" i="51" s="1"/>
  <c r="P160" i="55"/>
  <c r="P302" i="55" s="1"/>
  <c r="Q89" i="55" s="1"/>
  <c r="P139" i="55"/>
  <c r="P281" i="55" s="1"/>
  <c r="Q68" i="55" s="1"/>
  <c r="P896" i="51"/>
  <c r="P165" i="55"/>
  <c r="P307" i="55" s="1"/>
  <c r="Q94" i="55" s="1"/>
  <c r="Q149" i="55"/>
  <c r="Q291" i="55" s="1"/>
  <c r="R78" i="55" s="1"/>
  <c r="N268" i="55"/>
  <c r="P433" i="55"/>
  <c r="P575" i="55" s="1"/>
  <c r="Q362" i="55" s="1"/>
  <c r="P483" i="55"/>
  <c r="P625" i="55" s="1"/>
  <c r="Q412" i="55" s="1"/>
  <c r="P442" i="55"/>
  <c r="P584" i="55" s="1"/>
  <c r="Q371" i="55" s="1"/>
  <c r="Q172" i="55"/>
  <c r="Q314" i="55" s="1"/>
  <c r="R101" i="55" s="1"/>
  <c r="O486" i="55"/>
  <c r="O628" i="55" s="1"/>
  <c r="P415" i="55" s="1"/>
  <c r="P180" i="55"/>
  <c r="P322" i="55" s="1"/>
  <c r="Q109" i="55" s="1"/>
  <c r="M357" i="55"/>
  <c r="M48" i="51"/>
  <c r="M60" i="51" s="1"/>
  <c r="M57" i="51" s="1"/>
  <c r="M47" i="52"/>
  <c r="P191" i="55"/>
  <c r="P333" i="55" s="1"/>
  <c r="Q120" i="55" s="1"/>
  <c r="P451" i="55"/>
  <c r="P593" i="55" s="1"/>
  <c r="Q380" i="55" s="1"/>
  <c r="P436" i="55"/>
  <c r="P578" i="55" s="1"/>
  <c r="Q365" i="55" s="1"/>
  <c r="P134" i="55"/>
  <c r="P276" i="55" s="1"/>
  <c r="Q63" i="55" s="1"/>
  <c r="P459" i="55"/>
  <c r="P601" i="55" s="1"/>
  <c r="Q388" i="55" s="1"/>
  <c r="P156" i="55"/>
  <c r="P298" i="55" s="1"/>
  <c r="Q85" i="55" s="1"/>
  <c r="Q446" i="55"/>
  <c r="Q588" i="55" s="1"/>
  <c r="R375" i="55" s="1"/>
  <c r="P129" i="55"/>
  <c r="P271" i="55" s="1"/>
  <c r="Q58" i="55" s="1"/>
  <c r="R153" i="55"/>
  <c r="R295" i="55" s="1"/>
  <c r="S82" i="55" s="1"/>
  <c r="O438" i="55"/>
  <c r="O580" i="55" s="1"/>
  <c r="P367" i="55" s="1"/>
  <c r="P445" i="55"/>
  <c r="P587" i="55" s="1"/>
  <c r="Q374" i="55" s="1"/>
  <c r="P458" i="55"/>
  <c r="P600" i="55" s="1"/>
  <c r="Q387" i="55" s="1"/>
  <c r="P462" i="55"/>
  <c r="P604" i="55" s="1"/>
  <c r="Q391" i="55" s="1"/>
  <c r="P183" i="55"/>
  <c r="P325" i="55" s="1"/>
  <c r="Q112" i="55" s="1"/>
  <c r="Q185" i="55"/>
  <c r="Q327" i="55" s="1"/>
  <c r="R114" i="55" s="1"/>
  <c r="P54" i="55"/>
  <c r="P485" i="55"/>
  <c r="P627" i="55" s="1"/>
  <c r="Q414" i="55" s="1"/>
  <c r="P479" i="55"/>
  <c r="P621" i="55" s="1"/>
  <c r="Q408" i="55" s="1"/>
  <c r="P432" i="55"/>
  <c r="P574" i="55" s="1"/>
  <c r="Q361" i="55" s="1"/>
  <c r="P163" i="55"/>
  <c r="P305" i="55" s="1"/>
  <c r="Q92" i="55" s="1"/>
  <c r="P167" i="55"/>
  <c r="P309" i="55" s="1"/>
  <c r="Q96" i="55" s="1"/>
  <c r="P178" i="55"/>
  <c r="P320" i="55" s="1"/>
  <c r="Q107" i="55" s="1"/>
  <c r="O492" i="55"/>
  <c r="O634" i="55" s="1"/>
  <c r="P421" i="55" s="1"/>
  <c r="P179" i="55"/>
  <c r="P321" i="55" s="1"/>
  <c r="Q108" i="55" s="1"/>
  <c r="P439" i="55"/>
  <c r="P581" i="55" s="1"/>
  <c r="Q368" i="55" s="1"/>
  <c r="P193" i="55"/>
  <c r="P335" i="55" s="1"/>
  <c r="Q122" i="55" s="1"/>
  <c r="P176" i="55"/>
  <c r="P318" i="55" s="1"/>
  <c r="Q105" i="55" s="1"/>
  <c r="L59" i="51"/>
  <c r="M59" i="52"/>
  <c r="M49" i="51"/>
  <c r="M864" i="51"/>
  <c r="J107" i="18"/>
  <c r="J109" i="18" s="1"/>
  <c r="I51" i="26"/>
  <c r="I52" i="26" s="1"/>
  <c r="P472" i="55"/>
  <c r="P614" i="55" s="1"/>
  <c r="Q401" i="55" s="1"/>
  <c r="R33" i="22" l="1"/>
  <c r="R90" i="38"/>
  <c r="R11" i="38"/>
  <c r="R11" i="22"/>
  <c r="Q15" i="38"/>
  <c r="Q19" i="22" s="1"/>
  <c r="Q14" i="38"/>
  <c r="Q17" i="22" s="1"/>
  <c r="R41" i="22"/>
  <c r="N342" i="55"/>
  <c r="R185" i="55"/>
  <c r="R327" i="55" s="1"/>
  <c r="S114" i="55" s="1"/>
  <c r="Q193" i="55"/>
  <c r="Q335" i="55" s="1"/>
  <c r="R122" i="55" s="1"/>
  <c r="P468" i="55"/>
  <c r="P610" i="55" s="1"/>
  <c r="Q397" i="55" s="1"/>
  <c r="Q460" i="55"/>
  <c r="Q602" i="55" s="1"/>
  <c r="R389" i="55" s="1"/>
  <c r="Q482" i="55"/>
  <c r="Q624" i="55" s="1"/>
  <c r="R411" i="55" s="1"/>
  <c r="Q184" i="55"/>
  <c r="Q326" i="55" s="1"/>
  <c r="R113" i="55" s="1"/>
  <c r="S153" i="55"/>
  <c r="S295" i="55" s="1"/>
  <c r="Q180" i="55"/>
  <c r="Q322" i="55" s="1"/>
  <c r="R109" i="55" s="1"/>
  <c r="Q466" i="55"/>
  <c r="Q608" i="55" s="1"/>
  <c r="R395" i="55" s="1"/>
  <c r="R443" i="55"/>
  <c r="R585" i="55" s="1"/>
  <c r="S372" i="55" s="1"/>
  <c r="Q455" i="55"/>
  <c r="Q597" i="55" s="1"/>
  <c r="R384" i="55" s="1"/>
  <c r="P155" i="55"/>
  <c r="P297" i="55" s="1"/>
  <c r="Q84" i="55" s="1"/>
  <c r="Q437" i="55"/>
  <c r="Q579" i="55" s="1"/>
  <c r="R366" i="55" s="1"/>
  <c r="Q440" i="55"/>
  <c r="Q582" i="55" s="1"/>
  <c r="R369" i="55" s="1"/>
  <c r="Q461" i="55"/>
  <c r="Q603" i="55" s="1"/>
  <c r="R390" i="55" s="1"/>
  <c r="Q129" i="55"/>
  <c r="Q271" i="55" s="1"/>
  <c r="R58" i="55" s="1"/>
  <c r="Q189" i="55"/>
  <c r="Q331" i="55" s="1"/>
  <c r="R118" i="55" s="1"/>
  <c r="Q499" i="55"/>
  <c r="Q641" i="55" s="1"/>
  <c r="R428" i="55" s="1"/>
  <c r="Q169" i="55"/>
  <c r="Q311" i="55" s="1"/>
  <c r="R98" i="55" s="1"/>
  <c r="P444" i="55"/>
  <c r="P586" i="55" s="1"/>
  <c r="Q373" i="55" s="1"/>
  <c r="Q137" i="55"/>
  <c r="Q279" i="55" s="1"/>
  <c r="R66" i="55" s="1"/>
  <c r="Q439" i="55"/>
  <c r="Q581" i="55" s="1"/>
  <c r="R368" i="55" s="1"/>
  <c r="Q458" i="55"/>
  <c r="Q600" i="55" s="1"/>
  <c r="R387" i="55" s="1"/>
  <c r="Q464" i="55"/>
  <c r="Q606" i="55" s="1"/>
  <c r="R393" i="55" s="1"/>
  <c r="Q488" i="55"/>
  <c r="Q630" i="55" s="1"/>
  <c r="R417" i="55" s="1"/>
  <c r="Q164" i="55"/>
  <c r="Q306" i="55" s="1"/>
  <c r="R93" i="55" s="1"/>
  <c r="R448" i="55"/>
  <c r="R590" i="55" s="1"/>
  <c r="S377" i="55" s="1"/>
  <c r="Q188" i="55"/>
  <c r="Q330" i="55" s="1"/>
  <c r="R117" i="55" s="1"/>
  <c r="Q183" i="55"/>
  <c r="Q325" i="55" s="1"/>
  <c r="R112" i="55" s="1"/>
  <c r="R446" i="55"/>
  <c r="R588" i="55" s="1"/>
  <c r="S375" i="55" s="1"/>
  <c r="Q163" i="55"/>
  <c r="Q305" i="55" s="1"/>
  <c r="R92" i="55" s="1"/>
  <c r="S147" i="55"/>
  <c r="S289" i="55" s="1"/>
  <c r="P486" i="55"/>
  <c r="P628" i="55" s="1"/>
  <c r="Q415" i="55" s="1"/>
  <c r="R941" i="51"/>
  <c r="R977" i="51" s="1"/>
  <c r="S932" i="51" s="1"/>
  <c r="R447" i="55"/>
  <c r="R589" i="55" s="1"/>
  <c r="S376" i="55" s="1"/>
  <c r="Q441" i="55"/>
  <c r="Q583" i="55" s="1"/>
  <c r="R370" i="55" s="1"/>
  <c r="R481" i="55"/>
  <c r="R623" i="55" s="1"/>
  <c r="S410" i="55" s="1"/>
  <c r="R145" i="55"/>
  <c r="R287" i="55" s="1"/>
  <c r="S74" i="55" s="1"/>
  <c r="Q491" i="55"/>
  <c r="Q633" i="55" s="1"/>
  <c r="R420" i="55" s="1"/>
  <c r="Q190" i="55"/>
  <c r="Q332" i="55" s="1"/>
  <c r="R119" i="55" s="1"/>
  <c r="Q478" i="55"/>
  <c r="Q620" i="55" s="1"/>
  <c r="R407" i="55" s="1"/>
  <c r="Q493" i="55"/>
  <c r="Q635" i="55" s="1"/>
  <c r="R422" i="55" s="1"/>
  <c r="Q178" i="55"/>
  <c r="Q320" i="55" s="1"/>
  <c r="R107" i="55" s="1"/>
  <c r="Q432" i="55"/>
  <c r="Q574" i="55" s="1"/>
  <c r="R361" i="55" s="1"/>
  <c r="Q433" i="55"/>
  <c r="Q575" i="55" s="1"/>
  <c r="R362" i="55" s="1"/>
  <c r="R149" i="55"/>
  <c r="R291" i="55" s="1"/>
  <c r="S78" i="55" s="1"/>
  <c r="Q495" i="55"/>
  <c r="Q637" i="55" s="1"/>
  <c r="R424" i="55" s="1"/>
  <c r="P452" i="55"/>
  <c r="P594" i="55" s="1"/>
  <c r="Q381" i="55" s="1"/>
  <c r="Q456" i="55"/>
  <c r="Q598" i="55" s="1"/>
  <c r="R385" i="55" s="1"/>
  <c r="Q476" i="55"/>
  <c r="Q618" i="55" s="1"/>
  <c r="R405" i="55" s="1"/>
  <c r="Q174" i="55"/>
  <c r="Q316" i="55" s="1"/>
  <c r="R103" i="55" s="1"/>
  <c r="Q156" i="55"/>
  <c r="Q298" i="55" s="1"/>
  <c r="R85" i="55" s="1"/>
  <c r="Q167" i="55"/>
  <c r="Q309" i="55" s="1"/>
  <c r="R96" i="55" s="1"/>
  <c r="Q479" i="55"/>
  <c r="Q621" i="55" s="1"/>
  <c r="R408" i="55" s="1"/>
  <c r="Q462" i="55"/>
  <c r="Q604" i="55" s="1"/>
  <c r="R391" i="55" s="1"/>
  <c r="P438" i="55"/>
  <c r="P580" i="55" s="1"/>
  <c r="Q367" i="55" s="1"/>
  <c r="Q191" i="55"/>
  <c r="Q333" i="55" s="1"/>
  <c r="R120" i="55" s="1"/>
  <c r="Q165" i="55"/>
  <c r="Q307" i="55" s="1"/>
  <c r="R94" i="55" s="1"/>
  <c r="Q139" i="55"/>
  <c r="Q281" i="55" s="1"/>
  <c r="R68" i="55" s="1"/>
  <c r="Q138" i="55"/>
  <c r="Q280" i="55" s="1"/>
  <c r="R67" i="55" s="1"/>
  <c r="Q151" i="55"/>
  <c r="Q293" i="55" s="1"/>
  <c r="R80" i="55" s="1"/>
  <c r="Q154" i="55"/>
  <c r="Q296" i="55" s="1"/>
  <c r="R83" i="55" s="1"/>
  <c r="Q131" i="55"/>
  <c r="Q273" i="55" s="1"/>
  <c r="R60" i="55" s="1"/>
  <c r="R152" i="55"/>
  <c r="R294" i="55" s="1"/>
  <c r="S81" i="55" s="1"/>
  <c r="Q450" i="55"/>
  <c r="Q592" i="55" s="1"/>
  <c r="R379" i="55" s="1"/>
  <c r="Q176" i="55"/>
  <c r="Q318" i="55" s="1"/>
  <c r="R105" i="55" s="1"/>
  <c r="P484" i="55"/>
  <c r="P626" i="55" s="1"/>
  <c r="Q413" i="55" s="1"/>
  <c r="Q480" i="55"/>
  <c r="Q622" i="55" s="1"/>
  <c r="R409" i="55" s="1"/>
  <c r="Q161" i="55"/>
  <c r="Q303" i="55" s="1"/>
  <c r="R90" i="55" s="1"/>
  <c r="Q175" i="55"/>
  <c r="Q317" i="55" s="1"/>
  <c r="R104" i="55" s="1"/>
  <c r="Q173" i="55"/>
  <c r="Q315" i="55" s="1"/>
  <c r="R102" i="55" s="1"/>
  <c r="Q435" i="55"/>
  <c r="Q577" i="55" s="1"/>
  <c r="R364" i="55" s="1"/>
  <c r="Q453" i="55"/>
  <c r="Q595" i="55" s="1"/>
  <c r="R382" i="55" s="1"/>
  <c r="Q457" i="55"/>
  <c r="Q599" i="55" s="1"/>
  <c r="R386" i="55" s="1"/>
  <c r="Q168" i="55"/>
  <c r="Q310" i="55" s="1"/>
  <c r="R97" i="55" s="1"/>
  <c r="R187" i="55"/>
  <c r="R329" i="55" s="1"/>
  <c r="S116" i="55" s="1"/>
  <c r="K107" i="18"/>
  <c r="K109" i="18" s="1"/>
  <c r="J51" i="26"/>
  <c r="J52" i="26" s="1"/>
  <c r="N912" i="52"/>
  <c r="Q179" i="55"/>
  <c r="Q321" i="55" s="1"/>
  <c r="R108" i="55" s="1"/>
  <c r="P492" i="55"/>
  <c r="P634" i="55" s="1"/>
  <c r="Q421" i="55" s="1"/>
  <c r="Q485" i="55"/>
  <c r="Q627" i="55" s="1"/>
  <c r="R414" i="55" s="1"/>
  <c r="O55" i="55"/>
  <c r="Q127" i="55"/>
  <c r="Q269" i="55" s="1"/>
  <c r="R56" i="55" s="1"/>
  <c r="R133" i="55"/>
  <c r="R275" i="55" s="1"/>
  <c r="S62" i="55" s="1"/>
  <c r="N875" i="52"/>
  <c r="Q471" i="55"/>
  <c r="Q613" i="55" s="1"/>
  <c r="R400" i="55" s="1"/>
  <c r="Q489" i="55"/>
  <c r="Q631" i="55" s="1"/>
  <c r="R418" i="55" s="1"/>
  <c r="Q150" i="55"/>
  <c r="Q292" i="55" s="1"/>
  <c r="R79" i="55" s="1"/>
  <c r="Q181" i="55"/>
  <c r="Q323" i="55" s="1"/>
  <c r="R110" i="55" s="1"/>
  <c r="Q474" i="55"/>
  <c r="Q616" i="55" s="1"/>
  <c r="R403" i="55" s="1"/>
  <c r="P125" i="55"/>
  <c r="P267" i="55" s="1"/>
  <c r="Q445" i="55"/>
  <c r="Q587" i="55" s="1"/>
  <c r="R374" i="55" s="1"/>
  <c r="Q459" i="55"/>
  <c r="Q601" i="55" s="1"/>
  <c r="R388" i="55" s="1"/>
  <c r="Q483" i="55"/>
  <c r="Q625" i="55" s="1"/>
  <c r="R412" i="55" s="1"/>
  <c r="Q896" i="51"/>
  <c r="Q160" i="55"/>
  <c r="Q302" i="55" s="1"/>
  <c r="R89" i="55" s="1"/>
  <c r="R157" i="55"/>
  <c r="R299" i="55" s="1"/>
  <c r="S86" i="55" s="1"/>
  <c r="Q182" i="55"/>
  <c r="Q324" i="55" s="1"/>
  <c r="R111" i="55" s="1"/>
  <c r="N573" i="55"/>
  <c r="Q136" i="55"/>
  <c r="Q278" i="55" s="1"/>
  <c r="R65" i="55" s="1"/>
  <c r="Q434" i="55"/>
  <c r="Q576" i="55" s="1"/>
  <c r="R363" i="55" s="1"/>
  <c r="Q132" i="55"/>
  <c r="Q274" i="55" s="1"/>
  <c r="R61" i="55" s="1"/>
  <c r="Q162" i="55"/>
  <c r="Q304" i="55" s="1"/>
  <c r="R91" i="55" s="1"/>
  <c r="P454" i="55"/>
  <c r="P596" i="55" s="1"/>
  <c r="Q383" i="55" s="1"/>
  <c r="Q498" i="55"/>
  <c r="Q640" i="55" s="1"/>
  <c r="R427" i="55" s="1"/>
  <c r="Q159" i="55"/>
  <c r="Q301" i="55" s="1"/>
  <c r="R88" i="55" s="1"/>
  <c r="Q473" i="55"/>
  <c r="Q615" i="55" s="1"/>
  <c r="R402" i="55" s="1"/>
  <c r="Q490" i="55"/>
  <c r="Q632" i="55" s="1"/>
  <c r="R419" i="55" s="1"/>
  <c r="Q143" i="55"/>
  <c r="Q285" i="55" s="1"/>
  <c r="R72" i="55" s="1"/>
  <c r="Q128" i="55"/>
  <c r="Q270" i="55" s="1"/>
  <c r="R57" i="55" s="1"/>
  <c r="M47" i="51"/>
  <c r="M61" i="51"/>
  <c r="M59" i="51" s="1"/>
  <c r="N73" i="55"/>
  <c r="M49" i="55"/>
  <c r="M51" i="55" s="1"/>
  <c r="N341" i="55"/>
  <c r="Q472" i="55"/>
  <c r="Q614" i="55" s="1"/>
  <c r="R401" i="55" s="1"/>
  <c r="Q436" i="55"/>
  <c r="Q578" i="55" s="1"/>
  <c r="R365" i="55" s="1"/>
  <c r="Q451" i="55"/>
  <c r="Q593" i="55" s="1"/>
  <c r="R380" i="55" s="1"/>
  <c r="R172" i="55"/>
  <c r="R314" i="55" s="1"/>
  <c r="S101" i="55" s="1"/>
  <c r="M29" i="55"/>
  <c r="Q463" i="55"/>
  <c r="Q605" i="55" s="1"/>
  <c r="R392" i="55" s="1"/>
  <c r="Q171" i="55"/>
  <c r="Q313" i="55" s="1"/>
  <c r="R100" i="55" s="1"/>
  <c r="M53" i="52"/>
  <c r="M882" i="52"/>
  <c r="Q497" i="55"/>
  <c r="Q639" i="55" s="1"/>
  <c r="R426" i="55" s="1"/>
  <c r="R135" i="55"/>
  <c r="R277" i="55" s="1"/>
  <c r="S64" i="55" s="1"/>
  <c r="Q146" i="55"/>
  <c r="Q288" i="55" s="1"/>
  <c r="R75" i="55" s="1"/>
  <c r="Q467" i="55"/>
  <c r="Q609" i="55" s="1"/>
  <c r="R396" i="55" s="1"/>
  <c r="Q186" i="55"/>
  <c r="Q328" i="55" s="1"/>
  <c r="R115" i="55" s="1"/>
  <c r="Q475" i="55"/>
  <c r="Q617" i="55" s="1"/>
  <c r="R404" i="55" s="1"/>
  <c r="Q449" i="55"/>
  <c r="Q591" i="55" s="1"/>
  <c r="R378" i="55" s="1"/>
  <c r="Q166" i="55"/>
  <c r="Q308" i="55" s="1"/>
  <c r="R95" i="55" s="1"/>
  <c r="Q192" i="55"/>
  <c r="Q334" i="55" s="1"/>
  <c r="R121" i="55" s="1"/>
  <c r="Q134" i="55"/>
  <c r="Q276" i="55" s="1"/>
  <c r="R63" i="55" s="1"/>
  <c r="Q442" i="55"/>
  <c r="Q584" i="55" s="1"/>
  <c r="R371" i="55" s="1"/>
  <c r="Q158" i="55"/>
  <c r="Q300" i="55" s="1"/>
  <c r="R87" i="55" s="1"/>
  <c r="R940" i="51"/>
  <c r="R976" i="51" s="1"/>
  <c r="S931" i="51" s="1"/>
  <c r="N886" i="52"/>
  <c r="N876" i="52"/>
  <c r="Q140" i="55"/>
  <c r="Q282" i="55" s="1"/>
  <c r="R69" i="55" s="1"/>
  <c r="Q465" i="55"/>
  <c r="Q607" i="55" s="1"/>
  <c r="R394" i="55" s="1"/>
  <c r="Q130" i="55"/>
  <c r="Q272" i="55" s="1"/>
  <c r="R59" i="55" s="1"/>
  <c r="R141" i="55"/>
  <c r="R283" i="55" s="1"/>
  <c r="S70" i="55" s="1"/>
  <c r="R906" i="52"/>
  <c r="Q487" i="55"/>
  <c r="Q629" i="55" s="1"/>
  <c r="R416" i="55" s="1"/>
  <c r="Q496" i="55"/>
  <c r="Q638" i="55" s="1"/>
  <c r="R425" i="55" s="1"/>
  <c r="P470" i="55"/>
  <c r="P612" i="55" s="1"/>
  <c r="Q399" i="55" s="1"/>
  <c r="Q177" i="55"/>
  <c r="Q319" i="55" s="1"/>
  <c r="R106" i="55" s="1"/>
  <c r="Q469" i="55"/>
  <c r="Q611" i="55" s="1"/>
  <c r="R398" i="55" s="1"/>
  <c r="Q170" i="55"/>
  <c r="Q312" i="55" s="1"/>
  <c r="R99" i="55" s="1"/>
  <c r="Q494" i="55"/>
  <c r="Q636" i="55" s="1"/>
  <c r="R423" i="55" s="1"/>
  <c r="R14" i="38" l="1"/>
  <c r="R17" i="22" s="1"/>
  <c r="R15" i="38"/>
  <c r="R19" i="22" s="1"/>
  <c r="S41" i="22"/>
  <c r="R442" i="55"/>
  <c r="R584" i="55" s="1"/>
  <c r="S371" i="55" s="1"/>
  <c r="R434" i="55"/>
  <c r="R576" i="55" s="1"/>
  <c r="S363" i="55" s="1"/>
  <c r="S157" i="55"/>
  <c r="S299" i="55" s="1"/>
  <c r="R445" i="55"/>
  <c r="R587" i="55" s="1"/>
  <c r="S374" i="55" s="1"/>
  <c r="R181" i="55"/>
  <c r="R323" i="55" s="1"/>
  <c r="S110" i="55" s="1"/>
  <c r="R476" i="55"/>
  <c r="R618" i="55" s="1"/>
  <c r="S405" i="55" s="1"/>
  <c r="R460" i="55"/>
  <c r="R602" i="55" s="1"/>
  <c r="S389" i="55" s="1"/>
  <c r="R186" i="55"/>
  <c r="R328" i="55" s="1"/>
  <c r="S115" i="55" s="1"/>
  <c r="R143" i="55"/>
  <c r="R285" i="55" s="1"/>
  <c r="S72" i="55" s="1"/>
  <c r="Q54" i="55"/>
  <c r="R138" i="55"/>
  <c r="R280" i="55" s="1"/>
  <c r="S67" i="55" s="1"/>
  <c r="R491" i="55"/>
  <c r="R633" i="55" s="1"/>
  <c r="S420" i="55" s="1"/>
  <c r="Q486" i="55"/>
  <c r="Q628" i="55" s="1"/>
  <c r="R415" i="55" s="1"/>
  <c r="R183" i="55"/>
  <c r="R325" i="55" s="1"/>
  <c r="S112" i="55" s="1"/>
  <c r="Q468" i="55"/>
  <c r="Q610" i="55" s="1"/>
  <c r="R397" i="55" s="1"/>
  <c r="R449" i="55"/>
  <c r="R591" i="55" s="1"/>
  <c r="S378" i="55" s="1"/>
  <c r="R467" i="55"/>
  <c r="R609" i="55" s="1"/>
  <c r="S396" i="55" s="1"/>
  <c r="S149" i="55"/>
  <c r="S291" i="55" s="1"/>
  <c r="Q470" i="55"/>
  <c r="Q612" i="55" s="1"/>
  <c r="R399" i="55" s="1"/>
  <c r="S940" i="51"/>
  <c r="R146" i="55"/>
  <c r="R288" i="55" s="1"/>
  <c r="S75" i="55" s="1"/>
  <c r="R490" i="55"/>
  <c r="R632" i="55" s="1"/>
  <c r="S419" i="55" s="1"/>
  <c r="R485" i="55"/>
  <c r="R627" i="55" s="1"/>
  <c r="S414" i="55" s="1"/>
  <c r="R154" i="55"/>
  <c r="R296" i="55" s="1"/>
  <c r="S83" i="55" s="1"/>
  <c r="R493" i="55"/>
  <c r="R635" i="55" s="1"/>
  <c r="S422" i="55" s="1"/>
  <c r="R499" i="55"/>
  <c r="R641" i="55" s="1"/>
  <c r="S428" i="55" s="1"/>
  <c r="R466" i="55"/>
  <c r="R608" i="55" s="1"/>
  <c r="S395" i="55" s="1"/>
  <c r="R188" i="55"/>
  <c r="R330" i="55" s="1"/>
  <c r="S117" i="55" s="1"/>
  <c r="R189" i="55"/>
  <c r="R331" i="55" s="1"/>
  <c r="S118" i="55" s="1"/>
  <c r="R170" i="55"/>
  <c r="R312" i="55" s="1"/>
  <c r="S99" i="55" s="1"/>
  <c r="R496" i="55"/>
  <c r="R638" i="55" s="1"/>
  <c r="S425" i="55" s="1"/>
  <c r="R158" i="55"/>
  <c r="R300" i="55" s="1"/>
  <c r="S87" i="55" s="1"/>
  <c r="R159" i="55"/>
  <c r="R301" i="55" s="1"/>
  <c r="S88" i="55" s="1"/>
  <c r="R136" i="55"/>
  <c r="R278" i="55" s="1"/>
  <c r="S65" i="55" s="1"/>
  <c r="R489" i="55"/>
  <c r="R631" i="55" s="1"/>
  <c r="S418" i="55" s="1"/>
  <c r="Q492" i="55"/>
  <c r="Q634" i="55" s="1"/>
  <c r="R421" i="55" s="1"/>
  <c r="R151" i="55"/>
  <c r="R293" i="55" s="1"/>
  <c r="S80" i="55" s="1"/>
  <c r="R130" i="55"/>
  <c r="R272" i="55" s="1"/>
  <c r="S59" i="55" s="1"/>
  <c r="R162" i="55"/>
  <c r="R304" i="55" s="1"/>
  <c r="S91" i="55" s="1"/>
  <c r="R168" i="55"/>
  <c r="R310" i="55" s="1"/>
  <c r="S97" i="55" s="1"/>
  <c r="R175" i="55"/>
  <c r="R317" i="55" s="1"/>
  <c r="S104" i="55" s="1"/>
  <c r="R450" i="55"/>
  <c r="R592" i="55" s="1"/>
  <c r="S379" i="55" s="1"/>
  <c r="R167" i="55"/>
  <c r="R309" i="55" s="1"/>
  <c r="S96" i="55" s="1"/>
  <c r="S447" i="55"/>
  <c r="S589" i="55" s="1"/>
  <c r="R464" i="55"/>
  <c r="R606" i="55" s="1"/>
  <c r="S393" i="55" s="1"/>
  <c r="R439" i="55"/>
  <c r="R581" i="55" s="1"/>
  <c r="S368" i="55" s="1"/>
  <c r="R193" i="55"/>
  <c r="R335" i="55" s="1"/>
  <c r="S122" i="55" s="1"/>
  <c r="R465" i="55"/>
  <c r="R607" i="55" s="1"/>
  <c r="S394" i="55" s="1"/>
  <c r="R127" i="55"/>
  <c r="R269" i="55" s="1"/>
  <c r="S56" i="55" s="1"/>
  <c r="R457" i="55"/>
  <c r="R599" i="55" s="1"/>
  <c r="S386" i="55" s="1"/>
  <c r="Q484" i="55"/>
  <c r="Q626" i="55" s="1"/>
  <c r="R413" i="55" s="1"/>
  <c r="S152" i="55"/>
  <c r="S294" i="55" s="1"/>
  <c r="R191" i="55"/>
  <c r="R333" i="55" s="1"/>
  <c r="S120" i="55" s="1"/>
  <c r="R156" i="55"/>
  <c r="R298" i="55" s="1"/>
  <c r="S85" i="55" s="1"/>
  <c r="R478" i="55"/>
  <c r="R620" i="55" s="1"/>
  <c r="S407" i="55" s="1"/>
  <c r="S448" i="55"/>
  <c r="S590" i="55" s="1"/>
  <c r="R140" i="55"/>
  <c r="R282" i="55" s="1"/>
  <c r="S69" i="55" s="1"/>
  <c r="R459" i="55"/>
  <c r="R601" i="55" s="1"/>
  <c r="S388" i="55" s="1"/>
  <c r="R474" i="55"/>
  <c r="R616" i="55" s="1"/>
  <c r="S403" i="55" s="1"/>
  <c r="S187" i="55"/>
  <c r="S329" i="55" s="1"/>
  <c r="R161" i="55"/>
  <c r="R303" i="55" s="1"/>
  <c r="S90" i="55" s="1"/>
  <c r="R174" i="55"/>
  <c r="R316" i="55" s="1"/>
  <c r="S103" i="55" s="1"/>
  <c r="R164" i="55"/>
  <c r="R306" i="55" s="1"/>
  <c r="S93" i="55" s="1"/>
  <c r="R129" i="55"/>
  <c r="R271" i="55" s="1"/>
  <c r="S58" i="55" s="1"/>
  <c r="R482" i="55"/>
  <c r="R624" i="55" s="1"/>
  <c r="S411" i="55" s="1"/>
  <c r="R488" i="55"/>
  <c r="R630" i="55" s="1"/>
  <c r="S417" i="55" s="1"/>
  <c r="R455" i="55"/>
  <c r="R597" i="55" s="1"/>
  <c r="S384" i="55" s="1"/>
  <c r="S185" i="55"/>
  <c r="S327" i="55" s="1"/>
  <c r="R177" i="55"/>
  <c r="R319" i="55" s="1"/>
  <c r="S106" i="55" s="1"/>
  <c r="N49" i="52"/>
  <c r="N874" i="52"/>
  <c r="R497" i="55"/>
  <c r="R639" i="55" s="1"/>
  <c r="S426" i="55" s="1"/>
  <c r="R182" i="55"/>
  <c r="R324" i="55" s="1"/>
  <c r="S111" i="55" s="1"/>
  <c r="R192" i="55"/>
  <c r="R334" i="55" s="1"/>
  <c r="S121" i="55" s="1"/>
  <c r="R451" i="55"/>
  <c r="R593" i="55" s="1"/>
  <c r="S380" i="55" s="1"/>
  <c r="N144" i="55"/>
  <c r="N46" i="55" s="1"/>
  <c r="N45" i="55"/>
  <c r="R128" i="55"/>
  <c r="R270" i="55" s="1"/>
  <c r="S57" i="55" s="1"/>
  <c r="R498" i="55"/>
  <c r="R640" i="55" s="1"/>
  <c r="S427" i="55" s="1"/>
  <c r="R483" i="55"/>
  <c r="R625" i="55" s="1"/>
  <c r="S412" i="55" s="1"/>
  <c r="S133" i="55"/>
  <c r="S275" i="55" s="1"/>
  <c r="O126" i="55"/>
  <c r="O268" i="55" s="1"/>
  <c r="O907" i="52"/>
  <c r="N892" i="52"/>
  <c r="R435" i="55"/>
  <c r="R577" i="55" s="1"/>
  <c r="S364" i="55" s="1"/>
  <c r="R139" i="55"/>
  <c r="R281" i="55" s="1"/>
  <c r="S68" i="55" s="1"/>
  <c r="R462" i="55"/>
  <c r="R604" i="55" s="1"/>
  <c r="S391" i="55" s="1"/>
  <c r="R456" i="55"/>
  <c r="R598" i="55" s="1"/>
  <c r="S385" i="55" s="1"/>
  <c r="R178" i="55"/>
  <c r="R320" i="55" s="1"/>
  <c r="S107" i="55" s="1"/>
  <c r="S941" i="51"/>
  <c r="S977" i="51" s="1"/>
  <c r="Q444" i="55"/>
  <c r="Q586" i="55" s="1"/>
  <c r="R373" i="55" s="1"/>
  <c r="R169" i="55"/>
  <c r="R311" i="55" s="1"/>
  <c r="S98" i="55" s="1"/>
  <c r="R184" i="55"/>
  <c r="R326" i="55" s="1"/>
  <c r="S113" i="55" s="1"/>
  <c r="L107" i="18"/>
  <c r="L109" i="18" s="1"/>
  <c r="K51" i="26"/>
  <c r="K52" i="26" s="1"/>
  <c r="S443" i="55"/>
  <c r="S585" i="55" s="1"/>
  <c r="R909" i="52"/>
  <c r="R889" i="52" s="1"/>
  <c r="R877" i="52" s="1"/>
  <c r="R50" i="52" s="1"/>
  <c r="S906" i="52"/>
  <c r="R166" i="55"/>
  <c r="R308" i="55" s="1"/>
  <c r="S95" i="55" s="1"/>
  <c r="R475" i="55"/>
  <c r="R617" i="55" s="1"/>
  <c r="S404" i="55" s="1"/>
  <c r="S135" i="55"/>
  <c r="S277" i="55" s="1"/>
  <c r="S172" i="55"/>
  <c r="S314" i="55" s="1"/>
  <c r="R436" i="55"/>
  <c r="R578" i="55" s="1"/>
  <c r="S365" i="55" s="1"/>
  <c r="R132" i="55"/>
  <c r="R274" i="55" s="1"/>
  <c r="S61" i="55" s="1"/>
  <c r="R160" i="55"/>
  <c r="R302" i="55" s="1"/>
  <c r="S89" i="55" s="1"/>
  <c r="N48" i="52"/>
  <c r="R173" i="55"/>
  <c r="R315" i="55" s="1"/>
  <c r="S102" i="55" s="1"/>
  <c r="R480" i="55"/>
  <c r="R622" i="55" s="1"/>
  <c r="S409" i="55" s="1"/>
  <c r="R176" i="55"/>
  <c r="R318" i="55" s="1"/>
  <c r="S105" i="55" s="1"/>
  <c r="R131" i="55"/>
  <c r="R273" i="55" s="1"/>
  <c r="S60" i="55" s="1"/>
  <c r="R165" i="55"/>
  <c r="R307" i="55" s="1"/>
  <c r="S94" i="55" s="1"/>
  <c r="R479" i="55"/>
  <c r="R621" i="55" s="1"/>
  <c r="S408" i="55" s="1"/>
  <c r="Q452" i="55"/>
  <c r="Q594" i="55" s="1"/>
  <c r="R381" i="55" s="1"/>
  <c r="R433" i="55"/>
  <c r="R575" i="55" s="1"/>
  <c r="S362" i="55" s="1"/>
  <c r="R190" i="55"/>
  <c r="R332" i="55" s="1"/>
  <c r="S119" i="55" s="1"/>
  <c r="S145" i="55"/>
  <c r="S287" i="55" s="1"/>
  <c r="R163" i="55"/>
  <c r="R305" i="55" s="1"/>
  <c r="S92" i="55" s="1"/>
  <c r="R458" i="55"/>
  <c r="R600" i="55" s="1"/>
  <c r="S387" i="55" s="1"/>
  <c r="R137" i="55"/>
  <c r="R279" i="55" s="1"/>
  <c r="S66" i="55" s="1"/>
  <c r="R440" i="55"/>
  <c r="R582" i="55" s="1"/>
  <c r="S369" i="55" s="1"/>
  <c r="R469" i="55"/>
  <c r="R611" i="55" s="1"/>
  <c r="S398" i="55" s="1"/>
  <c r="R463" i="55"/>
  <c r="R605" i="55" s="1"/>
  <c r="S392" i="55" s="1"/>
  <c r="O360" i="55"/>
  <c r="N355" i="55"/>
  <c r="N357" i="55" s="1"/>
  <c r="R487" i="55"/>
  <c r="R629" i="55" s="1"/>
  <c r="S416" i="55" s="1"/>
  <c r="R171" i="55"/>
  <c r="R313" i="55" s="1"/>
  <c r="S100" i="55" s="1"/>
  <c r="R472" i="55"/>
  <c r="R614" i="55" s="1"/>
  <c r="S401" i="55" s="1"/>
  <c r="R473" i="55"/>
  <c r="R615" i="55" s="1"/>
  <c r="S402" i="55" s="1"/>
  <c r="R896" i="51"/>
  <c r="R150" i="55"/>
  <c r="R292" i="55" s="1"/>
  <c r="S79" i="55" s="1"/>
  <c r="R179" i="55"/>
  <c r="R321" i="55" s="1"/>
  <c r="S108" i="55" s="1"/>
  <c r="R495" i="55"/>
  <c r="R637" i="55" s="1"/>
  <c r="S424" i="55" s="1"/>
  <c r="S481" i="55"/>
  <c r="S623" i="55" s="1"/>
  <c r="R441" i="55"/>
  <c r="R583" i="55" s="1"/>
  <c r="S370" i="55" s="1"/>
  <c r="S446" i="55"/>
  <c r="S588" i="55" s="1"/>
  <c r="R461" i="55"/>
  <c r="R603" i="55" s="1"/>
  <c r="S390" i="55" s="1"/>
  <c r="R437" i="55"/>
  <c r="R579" i="55" s="1"/>
  <c r="S366" i="55" s="1"/>
  <c r="R494" i="55"/>
  <c r="R636" i="55" s="1"/>
  <c r="S423" i="55" s="1"/>
  <c r="R134" i="55"/>
  <c r="R276" i="55" s="1"/>
  <c r="S63" i="55" s="1"/>
  <c r="M33" i="55"/>
  <c r="M40" i="55"/>
  <c r="Q155" i="55"/>
  <c r="Q297" i="55" s="1"/>
  <c r="R84" i="55" s="1"/>
  <c r="R180" i="55"/>
  <c r="R322" i="55" s="1"/>
  <c r="S109" i="55" s="1"/>
  <c r="S141" i="55"/>
  <c r="S283" i="55" s="1"/>
  <c r="Q454" i="55"/>
  <c r="Q596" i="55" s="1"/>
  <c r="R383" i="55" s="1"/>
  <c r="R471" i="55"/>
  <c r="R613" i="55" s="1"/>
  <c r="S400" i="55" s="1"/>
  <c r="R453" i="55"/>
  <c r="R595" i="55" s="1"/>
  <c r="S382" i="55" s="1"/>
  <c r="Q438" i="55"/>
  <c r="Q580" i="55" s="1"/>
  <c r="R367" i="55" s="1"/>
  <c r="R432" i="55"/>
  <c r="R574" i="55" s="1"/>
  <c r="S361" i="55" s="1"/>
  <c r="S471" i="55" l="1"/>
  <c r="S613" i="55" s="1"/>
  <c r="S180" i="55"/>
  <c r="S322" i="55" s="1"/>
  <c r="S134" i="55"/>
  <c r="S276" i="55" s="1"/>
  <c r="S166" i="55"/>
  <c r="S308" i="55" s="1"/>
  <c r="S184" i="55"/>
  <c r="S326" i="55" s="1"/>
  <c r="S462" i="55"/>
  <c r="S604" i="55" s="1"/>
  <c r="S483" i="55"/>
  <c r="S625" i="55" s="1"/>
  <c r="S156" i="55"/>
  <c r="S298" i="55" s="1"/>
  <c r="S465" i="55"/>
  <c r="S607" i="55" s="1"/>
  <c r="S439" i="55"/>
  <c r="S581" i="55" s="1"/>
  <c r="S467" i="55"/>
  <c r="S609" i="55" s="1"/>
  <c r="R486" i="55"/>
  <c r="R628" i="55" s="1"/>
  <c r="S415" i="55" s="1"/>
  <c r="S434" i="55"/>
  <c r="S576" i="55" s="1"/>
  <c r="R454" i="55"/>
  <c r="R596" i="55" s="1"/>
  <c r="S383" i="55" s="1"/>
  <c r="S487" i="55"/>
  <c r="S629" i="55" s="1"/>
  <c r="S176" i="55"/>
  <c r="S318" i="55" s="1"/>
  <c r="S139" i="55"/>
  <c r="S281" i="55" s="1"/>
  <c r="S457" i="55"/>
  <c r="S599" i="55" s="1"/>
  <c r="S168" i="55"/>
  <c r="S310" i="55" s="1"/>
  <c r="S136" i="55"/>
  <c r="S278" i="55" s="1"/>
  <c r="R470" i="55"/>
  <c r="R612" i="55" s="1"/>
  <c r="S399" i="55" s="1"/>
  <c r="S494" i="55"/>
  <c r="S636" i="55" s="1"/>
  <c r="S480" i="55"/>
  <c r="S622" i="55" s="1"/>
  <c r="S455" i="55"/>
  <c r="S597" i="55" s="1"/>
  <c r="S482" i="55"/>
  <c r="S624" i="55" s="1"/>
  <c r="S159" i="55"/>
  <c r="S301" i="55" s="1"/>
  <c r="S476" i="55"/>
  <c r="S618" i="55" s="1"/>
  <c r="S193" i="55"/>
  <c r="S335" i="55" s="1"/>
  <c r="S158" i="55"/>
  <c r="S300" i="55" s="1"/>
  <c r="S493" i="55"/>
  <c r="S635" i="55" s="1"/>
  <c r="S490" i="55"/>
  <c r="S632" i="55" s="1"/>
  <c r="S138" i="55"/>
  <c r="S280" i="55" s="1"/>
  <c r="S181" i="55"/>
  <c r="S323" i="55" s="1"/>
  <c r="S440" i="55"/>
  <c r="S582" i="55" s="1"/>
  <c r="S497" i="55"/>
  <c r="S639" i="55" s="1"/>
  <c r="S478" i="55"/>
  <c r="S620" i="55" s="1"/>
  <c r="S189" i="55"/>
  <c r="S331" i="55" s="1"/>
  <c r="S453" i="55"/>
  <c r="S595" i="55" s="1"/>
  <c r="S472" i="55"/>
  <c r="S614" i="55" s="1"/>
  <c r="S178" i="55"/>
  <c r="S320" i="55" s="1"/>
  <c r="S451" i="55"/>
  <c r="S593" i="55" s="1"/>
  <c r="S164" i="55"/>
  <c r="S306" i="55" s="1"/>
  <c r="S459" i="55"/>
  <c r="S601" i="55" s="1"/>
  <c r="S151" i="55"/>
  <c r="S293" i="55" s="1"/>
  <c r="S466" i="55"/>
  <c r="S608" i="55" s="1"/>
  <c r="S432" i="55"/>
  <c r="S574" i="55" s="1"/>
  <c r="S165" i="55"/>
  <c r="S307" i="55" s="1"/>
  <c r="S132" i="55"/>
  <c r="S274" i="55" s="1"/>
  <c r="S169" i="55"/>
  <c r="S311" i="55" s="1"/>
  <c r="S498" i="55"/>
  <c r="S640" i="55" s="1"/>
  <c r="S174" i="55"/>
  <c r="S316" i="55" s="1"/>
  <c r="R492" i="55"/>
  <c r="R634" i="55" s="1"/>
  <c r="S421" i="55" s="1"/>
  <c r="S170" i="55"/>
  <c r="S312" i="55" s="1"/>
  <c r="S485" i="55"/>
  <c r="S627" i="55" s="1"/>
  <c r="S458" i="55"/>
  <c r="S600" i="55" s="1"/>
  <c r="S433" i="55"/>
  <c r="S575" i="55" s="1"/>
  <c r="S475" i="55"/>
  <c r="S617" i="55" s="1"/>
  <c r="S177" i="55"/>
  <c r="S319" i="55" s="1"/>
  <c r="S488" i="55"/>
  <c r="S630" i="55" s="1"/>
  <c r="S161" i="55"/>
  <c r="S303" i="55" s="1"/>
  <c r="S140" i="55"/>
  <c r="S282" i="55" s="1"/>
  <c r="S183" i="55"/>
  <c r="S325" i="55" s="1"/>
  <c r="S896" i="51"/>
  <c r="R899" i="51"/>
  <c r="R879" i="51" s="1"/>
  <c r="O887" i="52"/>
  <c r="O909" i="52"/>
  <c r="O889" i="52" s="1"/>
  <c r="O877" i="52" s="1"/>
  <c r="O50" i="52" s="1"/>
  <c r="O908" i="52"/>
  <c r="O888" i="52" s="1"/>
  <c r="S436" i="55"/>
  <c r="S578" i="55" s="1"/>
  <c r="S191" i="55"/>
  <c r="S333" i="55" s="1"/>
  <c r="S171" i="55"/>
  <c r="S313" i="55" s="1"/>
  <c r="N345" i="55"/>
  <c r="S463" i="55"/>
  <c r="S605" i="55" s="1"/>
  <c r="R452" i="55"/>
  <c r="R594" i="55" s="1"/>
  <c r="S381" i="55" s="1"/>
  <c r="S160" i="55"/>
  <c r="S302" i="55" s="1"/>
  <c r="P55" i="55"/>
  <c r="S464" i="55"/>
  <c r="S606" i="55" s="1"/>
  <c r="S489" i="55"/>
  <c r="S631" i="55" s="1"/>
  <c r="S496" i="55"/>
  <c r="S638" i="55" s="1"/>
  <c r="S188" i="55"/>
  <c r="S330" i="55" s="1"/>
  <c r="S143" i="55"/>
  <c r="S285" i="55" s="1"/>
  <c r="S445" i="55"/>
  <c r="S587" i="55" s="1"/>
  <c r="R438" i="55"/>
  <c r="R580" i="55" s="1"/>
  <c r="S367" i="55" s="1"/>
  <c r="S441" i="55"/>
  <c r="S583" i="55" s="1"/>
  <c r="S179" i="55"/>
  <c r="S321" i="55" s="1"/>
  <c r="S473" i="55"/>
  <c r="S615" i="55" s="1"/>
  <c r="O431" i="55"/>
  <c r="O352" i="55" s="1"/>
  <c r="O342" i="55" s="1"/>
  <c r="O351" i="55"/>
  <c r="S469" i="55"/>
  <c r="S611" i="55" s="1"/>
  <c r="S163" i="55"/>
  <c r="S305" i="55" s="1"/>
  <c r="S190" i="55"/>
  <c r="S332" i="55" s="1"/>
  <c r="S479" i="55"/>
  <c r="S621" i="55" s="1"/>
  <c r="M107" i="18"/>
  <c r="L51" i="26"/>
  <c r="S192" i="55"/>
  <c r="S334" i="55" s="1"/>
  <c r="N47" i="52"/>
  <c r="S474" i="55"/>
  <c r="S616" i="55" s="1"/>
  <c r="S127" i="55"/>
  <c r="S269" i="55" s="1"/>
  <c r="S175" i="55"/>
  <c r="S317" i="55" s="1"/>
  <c r="S154" i="55"/>
  <c r="S296" i="55" s="1"/>
  <c r="S449" i="55"/>
  <c r="S591" i="55" s="1"/>
  <c r="S460" i="55"/>
  <c r="S602" i="55" s="1"/>
  <c r="S442" i="55"/>
  <c r="S584" i="55" s="1"/>
  <c r="R155" i="55"/>
  <c r="R297" i="55" s="1"/>
  <c r="S84" i="55" s="1"/>
  <c r="S909" i="52"/>
  <c r="S889" i="52" s="1"/>
  <c r="S877" i="52" s="1"/>
  <c r="S50" i="52" s="1"/>
  <c r="S908" i="52"/>
  <c r="S888" i="52" s="1"/>
  <c r="S461" i="55"/>
  <c r="S603" i="55" s="1"/>
  <c r="S167" i="55"/>
  <c r="S309" i="55" s="1"/>
  <c r="S150" i="55"/>
  <c r="S292" i="55" s="1"/>
  <c r="S173" i="55"/>
  <c r="S315" i="55" s="1"/>
  <c r="R444" i="55"/>
  <c r="R586" i="55" s="1"/>
  <c r="S373" i="55" s="1"/>
  <c r="S435" i="55"/>
  <c r="S577" i="55" s="1"/>
  <c r="S128" i="55"/>
  <c r="S270" i="55" s="1"/>
  <c r="S182" i="55"/>
  <c r="S324" i="55" s="1"/>
  <c r="S450" i="55"/>
  <c r="S592" i="55" s="1"/>
  <c r="S499" i="55"/>
  <c r="S641" i="55" s="1"/>
  <c r="R468" i="55"/>
  <c r="R610" i="55" s="1"/>
  <c r="S397" i="55" s="1"/>
  <c r="Q125" i="55"/>
  <c r="S437" i="55"/>
  <c r="S579" i="55" s="1"/>
  <c r="S495" i="55"/>
  <c r="S637" i="55" s="1"/>
  <c r="S137" i="55"/>
  <c r="S279" i="55" s="1"/>
  <c r="S131" i="55"/>
  <c r="S273" i="55" s="1"/>
  <c r="S456" i="55"/>
  <c r="S598" i="55" s="1"/>
  <c r="N880" i="52"/>
  <c r="N894" i="52"/>
  <c r="S129" i="55"/>
  <c r="S271" i="55" s="1"/>
  <c r="R484" i="55"/>
  <c r="R626" i="55" s="1"/>
  <c r="S413" i="55" s="1"/>
  <c r="S162" i="55"/>
  <c r="S304" i="55" s="1"/>
  <c r="S130" i="55"/>
  <c r="S272" i="55" s="1"/>
  <c r="S146" i="55"/>
  <c r="S288" i="55" s="1"/>
  <c r="S491" i="55"/>
  <c r="S633" i="55" s="1"/>
  <c r="S186" i="55"/>
  <c r="S328" i="55" s="1"/>
  <c r="S468" i="55" l="1"/>
  <c r="S610" i="55" s="1"/>
  <c r="S438" i="55"/>
  <c r="S580" i="55" s="1"/>
  <c r="S452" i="55"/>
  <c r="S594" i="55" s="1"/>
  <c r="O573" i="55"/>
  <c r="O912" i="52"/>
  <c r="O341" i="55"/>
  <c r="S484" i="55"/>
  <c r="S626" i="55" s="1"/>
  <c r="N53" i="52"/>
  <c r="N882" i="52"/>
  <c r="L55" i="18"/>
  <c r="L56" i="18" s="1"/>
  <c r="L52" i="26"/>
  <c r="S492" i="55"/>
  <c r="S634" i="55" s="1"/>
  <c r="S470" i="55"/>
  <c r="S612" i="55" s="1"/>
  <c r="S444" i="55"/>
  <c r="S586" i="55" s="1"/>
  <c r="S886" i="52"/>
  <c r="S876" i="52"/>
  <c r="S155" i="55"/>
  <c r="S297" i="55" s="1"/>
  <c r="S899" i="51"/>
  <c r="S879" i="51" s="1"/>
  <c r="S898" i="51"/>
  <c r="S878" i="51" s="1"/>
  <c r="S454" i="55"/>
  <c r="S596" i="55" s="1"/>
  <c r="P126" i="55"/>
  <c r="P268" i="55" s="1"/>
  <c r="O886" i="52"/>
  <c r="O876" i="52"/>
  <c r="Q267" i="55"/>
  <c r="O875" i="52"/>
  <c r="S486" i="55"/>
  <c r="S628" i="55" s="1"/>
  <c r="Q55" i="55" l="1"/>
  <c r="R54" i="55"/>
  <c r="S874" i="52"/>
  <c r="S49" i="52"/>
  <c r="S47" i="52" s="1"/>
  <c r="O48" i="52"/>
  <c r="S876" i="51"/>
  <c r="O355" i="55"/>
  <c r="P360" i="55"/>
  <c r="O49" i="52"/>
  <c r="O874" i="52"/>
  <c r="O892" i="52"/>
  <c r="P907" i="52"/>
  <c r="O47" i="52" l="1"/>
  <c r="P887" i="52"/>
  <c r="P909" i="52"/>
  <c r="P889" i="52" s="1"/>
  <c r="P877" i="52" s="1"/>
  <c r="P50" i="52" s="1"/>
  <c r="P908" i="52"/>
  <c r="P888" i="52" s="1"/>
  <c r="O880" i="52"/>
  <c r="O894" i="52"/>
  <c r="P431" i="55"/>
  <c r="P352" i="55" s="1"/>
  <c r="P342" i="55" s="1"/>
  <c r="P351" i="55"/>
  <c r="O345" i="55"/>
  <c r="O357" i="55"/>
  <c r="R125" i="55"/>
  <c r="R267" i="55" s="1"/>
  <c r="Q126" i="55"/>
  <c r="Q268" i="55" s="1"/>
  <c r="R55" i="55" l="1"/>
  <c r="P341" i="55"/>
  <c r="S54" i="55"/>
  <c r="P886" i="52"/>
  <c r="P876" i="52"/>
  <c r="P573" i="55"/>
  <c r="P875" i="52"/>
  <c r="P912" i="52"/>
  <c r="O53" i="52"/>
  <c r="O882" i="52"/>
  <c r="P355" i="55" l="1"/>
  <c r="Q360" i="55"/>
  <c r="P48" i="52"/>
  <c r="P892" i="52"/>
  <c r="Q907" i="52"/>
  <c r="S125" i="55"/>
  <c r="S267" i="55" s="1"/>
  <c r="R126" i="55"/>
  <c r="P874" i="52"/>
  <c r="P49" i="52"/>
  <c r="P47" i="52" l="1"/>
  <c r="Q431" i="55"/>
  <c r="Q352" i="55" s="1"/>
  <c r="Q342" i="55" s="1"/>
  <c r="Q351" i="55"/>
  <c r="P345" i="55"/>
  <c r="P357" i="55"/>
  <c r="R268" i="55"/>
  <c r="Q887" i="52"/>
  <c r="Q909" i="52"/>
  <c r="Q889" i="52" s="1"/>
  <c r="Q877" i="52" s="1"/>
  <c r="Q50" i="52" s="1"/>
  <c r="Q908" i="52"/>
  <c r="Q888" i="52" s="1"/>
  <c r="P880" i="52"/>
  <c r="P894" i="52"/>
  <c r="Q573" i="55" l="1"/>
  <c r="Q355" i="55" s="1"/>
  <c r="Q345" i="55" s="1"/>
  <c r="Q875" i="52"/>
  <c r="Q912" i="52"/>
  <c r="S55" i="55"/>
  <c r="P53" i="52"/>
  <c r="P882" i="52"/>
  <c r="Q886" i="52"/>
  <c r="Q876" i="52"/>
  <c r="Q341" i="55"/>
  <c r="R360" i="55" l="1"/>
  <c r="R351" i="55" s="1"/>
  <c r="Q48" i="52"/>
  <c r="S126" i="55"/>
  <c r="S268" i="55" s="1"/>
  <c r="Q357" i="55"/>
  <c r="Q874" i="52"/>
  <c r="Q49" i="52"/>
  <c r="Q892" i="52"/>
  <c r="R907" i="52"/>
  <c r="R431" i="55" l="1"/>
  <c r="R352" i="55" s="1"/>
  <c r="R342" i="55" s="1"/>
  <c r="Q47" i="52"/>
  <c r="Q880" i="52"/>
  <c r="Q894" i="52"/>
  <c r="R341" i="55"/>
  <c r="R887" i="52"/>
  <c r="R908" i="52"/>
  <c r="R888" i="52" s="1"/>
  <c r="R573" i="55" l="1"/>
  <c r="R355" i="55" s="1"/>
  <c r="R912" i="52"/>
  <c r="S907" i="52" s="1"/>
  <c r="R886" i="52"/>
  <c r="R876" i="52"/>
  <c r="Q53" i="52"/>
  <c r="Q882" i="52"/>
  <c r="R875" i="52"/>
  <c r="S360" i="55" l="1"/>
  <c r="S431" i="55" s="1"/>
  <c r="S352" i="55" s="1"/>
  <c r="S342" i="55" s="1"/>
  <c r="R892" i="52"/>
  <c r="R880" i="52" s="1"/>
  <c r="R53" i="52" s="1"/>
  <c r="S912" i="52"/>
  <c r="S892" i="52" s="1"/>
  <c r="S880" i="52" s="1"/>
  <c r="S53" i="52" s="1"/>
  <c r="S887" i="52"/>
  <c r="R874" i="52"/>
  <c r="R49" i="52"/>
  <c r="R48" i="52"/>
  <c r="R345" i="55"/>
  <c r="R357" i="55"/>
  <c r="S351" i="55" l="1"/>
  <c r="S341" i="55" s="1"/>
  <c r="R882" i="52"/>
  <c r="R894" i="52"/>
  <c r="R47" i="52"/>
  <c r="S875" i="52"/>
  <c r="S894" i="52"/>
  <c r="D894" i="52" s="1"/>
  <c r="D81" i="23" s="1"/>
  <c r="S573" i="55"/>
  <c r="S355" i="55" s="1"/>
  <c r="S345" i="55" s="1"/>
  <c r="S48" i="52" l="1"/>
  <c r="S882" i="52"/>
  <c r="D882" i="52" s="1"/>
  <c r="D80" i="23" s="1"/>
  <c r="S357" i="55"/>
  <c r="D357" i="55" l="1"/>
  <c r="D88" i="23" s="1"/>
  <c r="S21" i="18" l="1"/>
  <c r="N21" i="18"/>
  <c r="O21" i="18"/>
  <c r="P21" i="18"/>
  <c r="Q21" i="18"/>
  <c r="R21" i="18"/>
  <c r="M21" i="18"/>
  <c r="M60" i="18" l="1"/>
  <c r="M26" i="18"/>
  <c r="M76" i="18"/>
  <c r="M59" i="18"/>
  <c r="M50" i="18"/>
  <c r="M72" i="18"/>
  <c r="M30" i="18"/>
  <c r="Q13" i="22"/>
  <c r="S13" i="51"/>
  <c r="P13" i="22"/>
  <c r="R13" i="22"/>
  <c r="S13" i="22"/>
  <c r="M13" i="51"/>
  <c r="N13" i="51"/>
  <c r="R13" i="51"/>
  <c r="O13" i="51"/>
  <c r="P13" i="51"/>
  <c r="O13" i="22"/>
  <c r="Q13" i="51"/>
  <c r="S949" i="51" l="1"/>
  <c r="S976" i="51" s="1"/>
  <c r="S65" i="22"/>
  <c r="N30" i="18"/>
  <c r="M31" i="18"/>
  <c r="R65" i="22"/>
  <c r="R948" i="51"/>
  <c r="R975" i="51" s="1"/>
  <c r="S930" i="51" s="1"/>
  <c r="N944" i="51"/>
  <c r="N65" i="22"/>
  <c r="M65" i="22"/>
  <c r="M899" i="51"/>
  <c r="M15" i="18"/>
  <c r="M29" i="22" s="1"/>
  <c r="N50" i="18"/>
  <c r="M80" i="18"/>
  <c r="M81" i="18" s="1"/>
  <c r="M17" i="18" s="1"/>
  <c r="M49" i="22" s="1"/>
  <c r="N72" i="18"/>
  <c r="M73" i="18"/>
  <c r="Q947" i="51"/>
  <c r="Q974" i="51" s="1"/>
  <c r="R929" i="51" s="1"/>
  <c r="Q65" i="22"/>
  <c r="M65" i="18"/>
  <c r="M61" i="18"/>
  <c r="N59" i="18"/>
  <c r="M77" i="18"/>
  <c r="N76" i="18"/>
  <c r="P946" i="51"/>
  <c r="P973" i="51" s="1"/>
  <c r="Q928" i="51" s="1"/>
  <c r="P65" i="22"/>
  <c r="N26" i="18"/>
  <c r="M27" i="18"/>
  <c r="O945" i="51"/>
  <c r="O972" i="51" s="1"/>
  <c r="P927" i="51" s="1"/>
  <c r="O65" i="22"/>
  <c r="M66" i="18"/>
  <c r="N60" i="18"/>
  <c r="M33" i="18" l="1"/>
  <c r="M13" i="18" s="1"/>
  <c r="M27" i="22" s="1"/>
  <c r="N66" i="18"/>
  <c r="O60" i="18"/>
  <c r="M902" i="51"/>
  <c r="M879" i="51"/>
  <c r="O30" i="18"/>
  <c r="N31" i="18"/>
  <c r="S939" i="51"/>
  <c r="S948" i="51"/>
  <c r="R938" i="51"/>
  <c r="R947" i="51"/>
  <c r="O50" i="18"/>
  <c r="N15" i="18"/>
  <c r="N29" i="22" s="1"/>
  <c r="N971" i="51"/>
  <c r="N909" i="51"/>
  <c r="N27" i="18"/>
  <c r="O26" i="18"/>
  <c r="O59" i="18"/>
  <c r="N65" i="18"/>
  <c r="N61" i="18"/>
  <c r="P936" i="51"/>
  <c r="P945" i="51"/>
  <c r="N73" i="18"/>
  <c r="O72" i="18"/>
  <c r="N80" i="18"/>
  <c r="N81" i="18" s="1"/>
  <c r="N17" i="18" s="1"/>
  <c r="N49" i="22" s="1"/>
  <c r="Q937" i="51"/>
  <c r="Q946" i="51"/>
  <c r="N77" i="18"/>
  <c r="O76" i="18"/>
  <c r="P972" i="51" l="1"/>
  <c r="Q927" i="51" s="1"/>
  <c r="Q945" i="51" s="1"/>
  <c r="Q973" i="51"/>
  <c r="R928" i="51" s="1"/>
  <c r="R937" i="51" s="1"/>
  <c r="R974" i="51"/>
  <c r="S929" i="51" s="1"/>
  <c r="S947" i="51" s="1"/>
  <c r="S975" i="51"/>
  <c r="O15" i="18"/>
  <c r="O29" i="22" s="1"/>
  <c r="P50" i="18"/>
  <c r="P60" i="18"/>
  <c r="Q60" i="18" s="1"/>
  <c r="O66" i="18"/>
  <c r="P72" i="18"/>
  <c r="O80" i="18"/>
  <c r="O81" i="18" s="1"/>
  <c r="O17" i="18" s="1"/>
  <c r="O49" i="22" s="1"/>
  <c r="O73" i="18"/>
  <c r="P26" i="18"/>
  <c r="O27" i="18"/>
  <c r="N33" i="18"/>
  <c r="N13" i="18" s="1"/>
  <c r="N27" i="22" s="1"/>
  <c r="P30" i="18"/>
  <c r="O31" i="18"/>
  <c r="M867" i="51"/>
  <c r="N897" i="51"/>
  <c r="M882" i="51"/>
  <c r="M870" i="51" s="1"/>
  <c r="M53" i="51" s="1"/>
  <c r="N912" i="51"/>
  <c r="N914" i="51" s="1"/>
  <c r="O926" i="51"/>
  <c r="P59" i="18"/>
  <c r="O65" i="18"/>
  <c r="O61" i="18"/>
  <c r="O77" i="18"/>
  <c r="P76" i="18"/>
  <c r="Q936" i="51" l="1"/>
  <c r="S938" i="51"/>
  <c r="S974" i="51" s="1"/>
  <c r="R946" i="51"/>
  <c r="R973" i="51" s="1"/>
  <c r="S928" i="51" s="1"/>
  <c r="M884" i="51"/>
  <c r="O33" i="18"/>
  <c r="O13" i="18" s="1"/>
  <c r="O27" i="22" s="1"/>
  <c r="P77" i="18"/>
  <c r="Q76" i="18"/>
  <c r="M872" i="51"/>
  <c r="M50" i="51"/>
  <c r="M62" i="51" s="1"/>
  <c r="P27" i="18"/>
  <c r="Q26" i="18"/>
  <c r="Q30" i="18"/>
  <c r="P31" i="18"/>
  <c r="Q59" i="18"/>
  <c r="P65" i="18"/>
  <c r="P61" i="18"/>
  <c r="Q50" i="18"/>
  <c r="P15" i="18"/>
  <c r="P29" i="22" s="1"/>
  <c r="O935" i="51"/>
  <c r="O908" i="51" s="1"/>
  <c r="O906" i="51" s="1"/>
  <c r="O944" i="51"/>
  <c r="O909" i="51" s="1"/>
  <c r="O907" i="51"/>
  <c r="P73" i="18"/>
  <c r="Q72" i="18"/>
  <c r="P80" i="18"/>
  <c r="P81" i="18" s="1"/>
  <c r="P17" i="18" s="1"/>
  <c r="P49" i="22" s="1"/>
  <c r="N877" i="51"/>
  <c r="N899" i="51"/>
  <c r="N879" i="51" s="1"/>
  <c r="N867" i="51" s="1"/>
  <c r="N50" i="51" s="1"/>
  <c r="N898" i="51"/>
  <c r="N878" i="51" s="1"/>
  <c r="P66" i="18"/>
  <c r="Q972" i="51"/>
  <c r="R927" i="51" s="1"/>
  <c r="S937" i="51" l="1"/>
  <c r="S946" i="51"/>
  <c r="Q65" i="18"/>
  <c r="R59" i="18"/>
  <c r="Q61" i="18"/>
  <c r="Q27" i="18"/>
  <c r="R26" i="18"/>
  <c r="R50" i="18"/>
  <c r="Q15" i="18"/>
  <c r="Q29" i="22" s="1"/>
  <c r="R30" i="18"/>
  <c r="Q31" i="18"/>
  <c r="P33" i="18"/>
  <c r="P13" i="18" s="1"/>
  <c r="P27" i="22" s="1"/>
  <c r="R60" i="18"/>
  <c r="Q66" i="18"/>
  <c r="N876" i="51"/>
  <c r="N866" i="51"/>
  <c r="Q77" i="18"/>
  <c r="R76" i="18"/>
  <c r="N865" i="51"/>
  <c r="Q73" i="18"/>
  <c r="R72" i="18"/>
  <c r="Q80" i="18"/>
  <c r="Q81" i="18" s="1"/>
  <c r="Q17" i="18" s="1"/>
  <c r="Q49" i="22" s="1"/>
  <c r="O971" i="51"/>
  <c r="R936" i="51"/>
  <c r="R945" i="51"/>
  <c r="N902" i="51"/>
  <c r="S973" i="51" l="1"/>
  <c r="R972" i="51"/>
  <c r="S927" i="51" s="1"/>
  <c r="S936" i="51" s="1"/>
  <c r="N48" i="51"/>
  <c r="R77" i="18"/>
  <c r="S76" i="18"/>
  <c r="S77" i="18" s="1"/>
  <c r="S60" i="18"/>
  <c r="S66" i="18" s="1"/>
  <c r="R66" i="18"/>
  <c r="S59" i="18"/>
  <c r="R65" i="18"/>
  <c r="R61" i="18"/>
  <c r="S30" i="18"/>
  <c r="S31" i="18" s="1"/>
  <c r="R31" i="18"/>
  <c r="P926" i="51"/>
  <c r="O912" i="51"/>
  <c r="O914" i="51" s="1"/>
  <c r="R73" i="18"/>
  <c r="S72" i="18"/>
  <c r="R80" i="18"/>
  <c r="R81" i="18" s="1"/>
  <c r="R17" i="18" s="1"/>
  <c r="R49" i="22" s="1"/>
  <c r="N864" i="51"/>
  <c r="N49" i="51"/>
  <c r="R15" i="18"/>
  <c r="R29" i="22" s="1"/>
  <c r="S50" i="18"/>
  <c r="S15" i="18" s="1"/>
  <c r="S29" i="22" s="1"/>
  <c r="S26" i="18"/>
  <c r="S27" i="18" s="1"/>
  <c r="R27" i="18"/>
  <c r="N882" i="51"/>
  <c r="O897" i="51"/>
  <c r="Q33" i="18"/>
  <c r="Q13" i="18" s="1"/>
  <c r="Q27" i="22" s="1"/>
  <c r="N47" i="51" l="1"/>
  <c r="S945" i="51"/>
  <c r="S972" i="51" s="1"/>
  <c r="S33" i="18"/>
  <c r="S13" i="18" s="1"/>
  <c r="S27" i="22" s="1"/>
  <c r="R33" i="18"/>
  <c r="R13" i="18" s="1"/>
  <c r="R27" i="22" s="1"/>
  <c r="N870" i="51"/>
  <c r="N884" i="51"/>
  <c r="S80" i="18"/>
  <c r="S81" i="18" s="1"/>
  <c r="S17" i="18" s="1"/>
  <c r="S49" i="22" s="1"/>
  <c r="S73" i="18"/>
  <c r="S61" i="18"/>
  <c r="S65" i="18"/>
  <c r="P944" i="51"/>
  <c r="P909" i="51" s="1"/>
  <c r="P935" i="51"/>
  <c r="P908" i="51" s="1"/>
  <c r="P906" i="51" s="1"/>
  <c r="P907" i="51"/>
  <c r="O877" i="51"/>
  <c r="O898" i="51"/>
  <c r="O878" i="51" s="1"/>
  <c r="O899" i="51"/>
  <c r="O879" i="51" s="1"/>
  <c r="O867" i="51" s="1"/>
  <c r="O50" i="51" s="1"/>
  <c r="P971" i="51" l="1"/>
  <c r="P912" i="51" s="1"/>
  <c r="P914" i="51" s="1"/>
  <c r="O866" i="51"/>
  <c r="O876" i="51"/>
  <c r="N53" i="51"/>
  <c r="N872" i="51"/>
  <c r="O902" i="51"/>
  <c r="O865" i="51"/>
  <c r="Q926" i="51" l="1"/>
  <c r="Q935" i="51" s="1"/>
  <c r="Q908" i="51" s="1"/>
  <c r="Q906" i="51" s="1"/>
  <c r="O48" i="51"/>
  <c r="O882" i="51"/>
  <c r="P897" i="51"/>
  <c r="O864" i="51"/>
  <c r="O49" i="51"/>
  <c r="O47" i="51" s="1"/>
  <c r="Q907" i="51"/>
  <c r="Q944" i="51" l="1"/>
  <c r="Q909" i="51" s="1"/>
  <c r="P877" i="51"/>
  <c r="P899" i="51"/>
  <c r="P879" i="51" s="1"/>
  <c r="P867" i="51" s="1"/>
  <c r="P50" i="51" s="1"/>
  <c r="P898" i="51"/>
  <c r="P878" i="51" s="1"/>
  <c r="O870" i="51"/>
  <c r="O884" i="51"/>
  <c r="Q971" i="51" l="1"/>
  <c r="P902" i="51"/>
  <c r="Q897" i="51" s="1"/>
  <c r="P865" i="51"/>
  <c r="O53" i="51"/>
  <c r="O872" i="51"/>
  <c r="P876" i="51"/>
  <c r="P866" i="51"/>
  <c r="P882" i="51" l="1"/>
  <c r="P870" i="51" s="1"/>
  <c r="P53" i="51" s="1"/>
  <c r="Q912" i="51"/>
  <c r="Q914" i="51" s="1"/>
  <c r="R926" i="51"/>
  <c r="P864" i="51"/>
  <c r="P49" i="51"/>
  <c r="Q899" i="51"/>
  <c r="Q879" i="51" s="1"/>
  <c r="Q867" i="51" s="1"/>
  <c r="Q50" i="51" s="1"/>
  <c r="Q898" i="51"/>
  <c r="Q878" i="51" s="1"/>
  <c r="Q877" i="51"/>
  <c r="P884" i="51"/>
  <c r="P48" i="51"/>
  <c r="P872" i="51"/>
  <c r="R907" i="51" l="1"/>
  <c r="R944" i="51"/>
  <c r="R909" i="51" s="1"/>
  <c r="R867" i="51" s="1"/>
  <c r="R50" i="51" s="1"/>
  <c r="R935" i="51"/>
  <c r="Q902" i="51"/>
  <c r="Q865" i="51"/>
  <c r="P47" i="51"/>
  <c r="Q866" i="51"/>
  <c r="Q876" i="51"/>
  <c r="R908" i="51" l="1"/>
  <c r="R906" i="51" s="1"/>
  <c r="R971" i="51"/>
  <c r="Q864" i="51"/>
  <c r="Q49" i="51"/>
  <c r="Q48" i="51"/>
  <c r="Q882" i="51"/>
  <c r="R897" i="51"/>
  <c r="R912" i="51" l="1"/>
  <c r="R914" i="51" s="1"/>
  <c r="S926" i="51"/>
  <c r="Q47" i="51"/>
  <c r="Q870" i="51"/>
  <c r="Q884" i="51"/>
  <c r="R898" i="51"/>
  <c r="R878" i="51" s="1"/>
  <c r="R877" i="51"/>
  <c r="S935" i="51" l="1"/>
  <c r="S908" i="51" s="1"/>
  <c r="S944" i="51"/>
  <c r="S909" i="51" s="1"/>
  <c r="S867" i="51" s="1"/>
  <c r="S50" i="51" s="1"/>
  <c r="S907" i="51"/>
  <c r="R902" i="51"/>
  <c r="R865" i="51"/>
  <c r="R876" i="51"/>
  <c r="R866" i="51"/>
  <c r="Q53" i="51"/>
  <c r="Q872" i="51"/>
  <c r="S971" i="51" l="1"/>
  <c r="S912" i="51" s="1"/>
  <c r="S914" i="51" s="1"/>
  <c r="D914" i="51" s="1"/>
  <c r="D62" i="23" s="1"/>
  <c r="S906" i="51"/>
  <c r="S866" i="51"/>
  <c r="R49" i="51"/>
  <c r="R864" i="51"/>
  <c r="R48" i="51"/>
  <c r="R882" i="51"/>
  <c r="S897" i="51"/>
  <c r="S49" i="51" l="1"/>
  <c r="S47" i="51" s="1"/>
  <c r="S864" i="51"/>
  <c r="R47" i="51"/>
  <c r="S877" i="51"/>
  <c r="S902" i="51"/>
  <c r="S882" i="51" s="1"/>
  <c r="S870" i="51" s="1"/>
  <c r="S53" i="51" s="1"/>
  <c r="R870" i="51"/>
  <c r="R884" i="51"/>
  <c r="S865" i="51" l="1"/>
  <c r="S884" i="51"/>
  <c r="D884" i="51" s="1"/>
  <c r="D61" i="23" s="1"/>
  <c r="R53" i="51"/>
  <c r="R872" i="51"/>
  <c r="S872" i="51" l="1"/>
  <c r="D872" i="51" s="1"/>
  <c r="D60" i="23" s="1"/>
  <c r="S48" i="51"/>
  <c r="I281" i="59" l="1"/>
  <c r="M85" i="26"/>
  <c r="M93" i="26" s="1"/>
  <c r="M55" i="22" s="1"/>
  <c r="I54" i="59"/>
  <c r="I56" i="59" s="1"/>
  <c r="I194" i="59"/>
  <c r="I196" i="59" s="1"/>
  <c r="I159" i="59"/>
  <c r="I161" i="59" s="1"/>
  <c r="I89" i="59"/>
  <c r="I91" i="59" s="1"/>
  <c r="I229" i="59"/>
  <c r="I231" i="59" s="1"/>
  <c r="I124" i="59"/>
  <c r="I126" i="59" s="1"/>
  <c r="I264" i="59"/>
  <c r="I266" i="59" s="1"/>
  <c r="M588" i="50" l="1"/>
  <c r="D1030" i="51" s="1"/>
  <c r="R22" i="39"/>
  <c r="M22" i="39"/>
  <c r="M589" i="50"/>
  <c r="D1105" i="51" s="1"/>
  <c r="S22" i="39"/>
  <c r="Q22" i="39"/>
  <c r="O22" i="39"/>
  <c r="N22" i="39"/>
  <c r="P22" i="39"/>
  <c r="O1105" i="51" l="1"/>
  <c r="M1105" i="51"/>
  <c r="Q1105" i="51"/>
  <c r="S1105" i="51"/>
  <c r="P1105" i="51"/>
  <c r="R1105" i="51"/>
  <c r="N1105" i="51"/>
  <c r="O1030" i="51"/>
  <c r="M1030" i="51"/>
  <c r="Q1030" i="51"/>
  <c r="S1030" i="51"/>
  <c r="N1030" i="51"/>
  <c r="P1030" i="51"/>
  <c r="R1030" i="51"/>
  <c r="M1123" i="51" l="1"/>
  <c r="M1048" i="51"/>
  <c r="N1078" i="51" l="1"/>
  <c r="N1003" i="51"/>
  <c r="N1012" i="51" l="1"/>
  <c r="N1021" i="51"/>
  <c r="N986" i="51" s="1"/>
  <c r="N1087" i="51"/>
  <c r="N1096" i="51"/>
  <c r="N1061" i="51" s="1"/>
  <c r="N1048" i="51" l="1"/>
  <c r="O1003" i="51" s="1"/>
  <c r="N1123" i="51"/>
  <c r="O1078" i="51" s="1"/>
  <c r="O1096" i="51" l="1"/>
  <c r="O1087" i="51"/>
  <c r="O1021" i="51"/>
  <c r="O1012" i="51"/>
  <c r="O1123" i="51" l="1"/>
  <c r="P1078" i="51" s="1"/>
  <c r="O1048" i="51"/>
  <c r="P1003" i="51" s="1"/>
  <c r="P1096" i="51" l="1"/>
  <c r="P1087" i="51"/>
  <c r="P1021" i="51"/>
  <c r="P1012" i="51"/>
  <c r="P1123" i="51" l="1"/>
  <c r="Q1078" i="51" s="1"/>
  <c r="P1048" i="51"/>
  <c r="Q1003" i="51" s="1"/>
  <c r="Q1096" i="51" l="1"/>
  <c r="Q1087" i="51"/>
  <c r="Q1012" i="51"/>
  <c r="Q1021" i="51"/>
  <c r="Q1048" i="51" l="1"/>
  <c r="R1003" i="51" s="1"/>
  <c r="Q1123" i="51"/>
  <c r="R1078" i="51" s="1"/>
  <c r="D98" i="18"/>
  <c r="R98" i="18" l="1"/>
  <c r="M98" i="18"/>
  <c r="M108" i="18" s="1"/>
  <c r="M109" i="18" s="1"/>
  <c r="P98" i="18"/>
  <c r="O98" i="18"/>
  <c r="Q98" i="18"/>
  <c r="S98" i="18"/>
  <c r="N98" i="18"/>
  <c r="R1087" i="51"/>
  <c r="R1096" i="51"/>
  <c r="R1021" i="51"/>
  <c r="R1012" i="51"/>
  <c r="R1048" i="51" l="1"/>
  <c r="S1003" i="51" s="1"/>
  <c r="R1123" i="51"/>
  <c r="S1078" i="51" s="1"/>
  <c r="M51" i="26"/>
  <c r="N107" i="18"/>
  <c r="M55" i="18" l="1"/>
  <c r="M52" i="26"/>
  <c r="S1096" i="51"/>
  <c r="S1087" i="51"/>
  <c r="S1012" i="51"/>
  <c r="S1021" i="51"/>
  <c r="S1048" i="51" l="1"/>
  <c r="S1123" i="51"/>
  <c r="M64" i="18"/>
  <c r="M67" i="18" s="1"/>
  <c r="M16" i="18" s="1"/>
  <c r="M47" i="22" s="1"/>
  <c r="M56" i="18"/>
  <c r="M576" i="50" l="1"/>
  <c r="M676" i="55" l="1"/>
  <c r="M667" i="55" s="1"/>
  <c r="M685" i="55" s="1"/>
  <c r="N658" i="55" s="1"/>
  <c r="M15" i="55"/>
  <c r="M580" i="50"/>
  <c r="M575" i="50"/>
  <c r="M578" i="50"/>
  <c r="M565" i="50"/>
  <c r="M566" i="50"/>
  <c r="M579" i="50"/>
  <c r="M577" i="50"/>
  <c r="M567" i="50"/>
  <c r="M568" i="50"/>
  <c r="M562" i="50"/>
  <c r="M563" i="50"/>
  <c r="M564" i="50"/>
  <c r="M569" i="50"/>
  <c r="M18" i="51" l="1"/>
  <c r="D297" i="51" s="1"/>
  <c r="M18" i="52"/>
  <c r="D307" i="52" s="1"/>
  <c r="M23" i="51"/>
  <c r="D672" i="51" s="1"/>
  <c r="M23" i="52"/>
  <c r="D682" i="52" s="1"/>
  <c r="M19" i="51"/>
  <c r="D372" i="51" s="1"/>
  <c r="M19" i="52"/>
  <c r="D382" i="52" s="1"/>
  <c r="M675" i="55"/>
  <c r="M666" i="55" s="1"/>
  <c r="M684" i="55" s="1"/>
  <c r="N657" i="55" s="1"/>
  <c r="M14" i="55"/>
  <c r="M679" i="55"/>
  <c r="M670" i="55" s="1"/>
  <c r="M688" i="55" s="1"/>
  <c r="N661" i="55" s="1"/>
  <c r="M18" i="55"/>
  <c r="M25" i="52"/>
  <c r="D832" i="52" s="1"/>
  <c r="M25" i="51"/>
  <c r="D822" i="51" s="1"/>
  <c r="M22" i="52"/>
  <c r="D607" i="52" s="1"/>
  <c r="M22" i="51"/>
  <c r="D597" i="51" s="1"/>
  <c r="M19" i="55"/>
  <c r="M680" i="55"/>
  <c r="M671" i="55" s="1"/>
  <c r="M689" i="55" s="1"/>
  <c r="N662" i="55" s="1"/>
  <c r="M678" i="55"/>
  <c r="M669" i="55" s="1"/>
  <c r="M687" i="55" s="1"/>
  <c r="N660" i="55" s="1"/>
  <c r="M17" i="55"/>
  <c r="M20" i="51"/>
  <c r="D447" i="51" s="1"/>
  <c r="M20" i="52"/>
  <c r="D457" i="52" s="1"/>
  <c r="M24" i="51"/>
  <c r="D747" i="51" s="1"/>
  <c r="M24" i="52"/>
  <c r="D757" i="52" s="1"/>
  <c r="M677" i="55"/>
  <c r="M668" i="55" s="1"/>
  <c r="M686" i="55" s="1"/>
  <c r="N659" i="55" s="1"/>
  <c r="M16" i="55"/>
  <c r="M21" i="51"/>
  <c r="D522" i="51" s="1"/>
  <c r="M21" i="52"/>
  <c r="D532" i="52" s="1"/>
  <c r="M574" i="50"/>
  <c r="M561" i="50"/>
  <c r="M757" i="52" l="1"/>
  <c r="S757" i="52"/>
  <c r="O757" i="52"/>
  <c r="P757" i="52"/>
  <c r="N757" i="52"/>
  <c r="Q757" i="52"/>
  <c r="R757" i="52"/>
  <c r="S597" i="51"/>
  <c r="N597" i="51"/>
  <c r="P597" i="51"/>
  <c r="O597" i="51"/>
  <c r="Q597" i="51"/>
  <c r="M597" i="51"/>
  <c r="R597" i="51"/>
  <c r="M382" i="52"/>
  <c r="P382" i="52"/>
  <c r="R382" i="52"/>
  <c r="Q382" i="52"/>
  <c r="S382" i="52"/>
  <c r="N382" i="52"/>
  <c r="O382" i="52"/>
  <c r="M13" i="55"/>
  <c r="M20" i="55" s="1"/>
  <c r="M674" i="55"/>
  <c r="M581" i="50"/>
  <c r="R747" i="51"/>
  <c r="O747" i="51"/>
  <c r="P747" i="51"/>
  <c r="S747" i="51"/>
  <c r="N747" i="51"/>
  <c r="Q747" i="51"/>
  <c r="M747" i="51"/>
  <c r="O607" i="52"/>
  <c r="N607" i="52"/>
  <c r="Q607" i="52"/>
  <c r="M607" i="52"/>
  <c r="R607" i="52"/>
  <c r="P607" i="52"/>
  <c r="S607" i="52"/>
  <c r="N372" i="51"/>
  <c r="R372" i="51"/>
  <c r="Q372" i="51"/>
  <c r="S372" i="51"/>
  <c r="M372" i="51"/>
  <c r="O372" i="51"/>
  <c r="P372" i="51"/>
  <c r="P457" i="52"/>
  <c r="N457" i="52"/>
  <c r="S457" i="52"/>
  <c r="Q457" i="52"/>
  <c r="R457" i="52"/>
  <c r="O457" i="52"/>
  <c r="M457" i="52"/>
  <c r="M822" i="51"/>
  <c r="N822" i="51"/>
  <c r="O822" i="51"/>
  <c r="P822" i="51"/>
  <c r="Q822" i="51"/>
  <c r="S822" i="51"/>
  <c r="R822" i="51"/>
  <c r="P682" i="52"/>
  <c r="M682" i="52"/>
  <c r="S682" i="52"/>
  <c r="Q682" i="52"/>
  <c r="R682" i="52"/>
  <c r="O682" i="52"/>
  <c r="N682" i="52"/>
  <c r="S447" i="51"/>
  <c r="M447" i="51"/>
  <c r="P447" i="51"/>
  <c r="N447" i="51"/>
  <c r="O447" i="51"/>
  <c r="Q447" i="51"/>
  <c r="R447" i="51"/>
  <c r="P832" i="52"/>
  <c r="N832" i="52"/>
  <c r="O832" i="52"/>
  <c r="R832" i="52"/>
  <c r="M832" i="52"/>
  <c r="Q832" i="52"/>
  <c r="S832" i="52"/>
  <c r="R672" i="51"/>
  <c r="P672" i="51"/>
  <c r="S672" i="51"/>
  <c r="Q672" i="51"/>
  <c r="O672" i="51"/>
  <c r="M672" i="51"/>
  <c r="N672" i="51"/>
  <c r="P532" i="52"/>
  <c r="O532" i="52"/>
  <c r="N532" i="52"/>
  <c r="M532" i="52"/>
  <c r="Q532" i="52"/>
  <c r="R532" i="52"/>
  <c r="S532" i="52"/>
  <c r="R307" i="52"/>
  <c r="Q307" i="52"/>
  <c r="M307" i="52"/>
  <c r="S307" i="52"/>
  <c r="O307" i="52"/>
  <c r="P307" i="52"/>
  <c r="N307" i="52"/>
  <c r="M17" i="51"/>
  <c r="M17" i="52"/>
  <c r="M570" i="50"/>
  <c r="M522" i="51"/>
  <c r="R522" i="51"/>
  <c r="O522" i="51"/>
  <c r="N522" i="51"/>
  <c r="S522" i="51"/>
  <c r="P522" i="51"/>
  <c r="Q522" i="51"/>
  <c r="Q297" i="51"/>
  <c r="M297" i="51"/>
  <c r="R297" i="51"/>
  <c r="P297" i="51"/>
  <c r="S297" i="51"/>
  <c r="O297" i="51"/>
  <c r="N297" i="51"/>
  <c r="M26" i="51" l="1"/>
  <c r="D222" i="51"/>
  <c r="M690" i="51"/>
  <c r="M850" i="52"/>
  <c r="M765" i="51"/>
  <c r="M700" i="52"/>
  <c r="M840" i="51"/>
  <c r="M615" i="51"/>
  <c r="M400" i="52"/>
  <c r="M465" i="51"/>
  <c r="M475" i="52"/>
  <c r="M550" i="52"/>
  <c r="M390" i="51"/>
  <c r="M625" i="52"/>
  <c r="D232" i="52"/>
  <c r="M26" i="52"/>
  <c r="M649" i="55"/>
  <c r="M28" i="55" s="1"/>
  <c r="M665" i="55"/>
  <c r="M315" i="51"/>
  <c r="M540" i="51"/>
  <c r="M325" i="52"/>
  <c r="M775" i="52"/>
  <c r="N270" i="51" l="1"/>
  <c r="N345" i="51"/>
  <c r="N355" i="52"/>
  <c r="N720" i="51"/>
  <c r="M683" i="55"/>
  <c r="M648" i="55"/>
  <c r="N730" i="52"/>
  <c r="M32" i="55"/>
  <c r="M39" i="55"/>
  <c r="N505" i="52"/>
  <c r="N570" i="51"/>
  <c r="N805" i="52"/>
  <c r="N280" i="52"/>
  <c r="P232" i="52"/>
  <c r="S232" i="52"/>
  <c r="O232" i="52"/>
  <c r="M232" i="52"/>
  <c r="Q232" i="52"/>
  <c r="R232" i="52"/>
  <c r="N232" i="52"/>
  <c r="N430" i="52"/>
  <c r="N795" i="51"/>
  <c r="N645" i="51"/>
  <c r="P222" i="51"/>
  <c r="N222" i="51"/>
  <c r="O222" i="51"/>
  <c r="S222" i="51"/>
  <c r="R222" i="51"/>
  <c r="Q222" i="51"/>
  <c r="M222" i="51"/>
  <c r="N495" i="51"/>
  <c r="N580" i="52"/>
  <c r="N420" i="51"/>
  <c r="N655" i="52"/>
  <c r="N813" i="51" l="1"/>
  <c r="N778" i="51" s="1"/>
  <c r="N804" i="51"/>
  <c r="N438" i="51"/>
  <c r="N403" i="51" s="1"/>
  <c r="N429" i="51"/>
  <c r="N523" i="52"/>
  <c r="N488" i="52" s="1"/>
  <c r="N514" i="52"/>
  <c r="N729" i="51"/>
  <c r="N738" i="51"/>
  <c r="N703" i="51" s="1"/>
  <c r="N448" i="52"/>
  <c r="N413" i="52" s="1"/>
  <c r="N439" i="52"/>
  <c r="N589" i="52"/>
  <c r="N598" i="52"/>
  <c r="N563" i="52" s="1"/>
  <c r="N289" i="52"/>
  <c r="N298" i="52"/>
  <c r="N263" i="52" s="1"/>
  <c r="N364" i="52"/>
  <c r="N373" i="52"/>
  <c r="N338" i="52" s="1"/>
  <c r="N504" i="51"/>
  <c r="N513" i="51"/>
  <c r="N478" i="51" s="1"/>
  <c r="N814" i="52"/>
  <c r="N823" i="52"/>
  <c r="N788" i="52" s="1"/>
  <c r="N748" i="52"/>
  <c r="N713" i="52" s="1"/>
  <c r="N739" i="52"/>
  <c r="N363" i="51"/>
  <c r="N328" i="51" s="1"/>
  <c r="N354" i="51"/>
  <c r="M240" i="51"/>
  <c r="N654" i="51"/>
  <c r="N663" i="51"/>
  <c r="N628" i="51" s="1"/>
  <c r="M250" i="52"/>
  <c r="M27" i="55"/>
  <c r="N673" i="52"/>
  <c r="N638" i="52" s="1"/>
  <c r="N664" i="52"/>
  <c r="N588" i="51"/>
  <c r="N553" i="51" s="1"/>
  <c r="N579" i="51"/>
  <c r="N656" i="55"/>
  <c r="M651" i="55"/>
  <c r="M30" i="55" s="1"/>
  <c r="M41" i="55" s="1"/>
  <c r="N288" i="51"/>
  <c r="N253" i="51" s="1"/>
  <c r="N279" i="51"/>
  <c r="N700" i="52" l="1"/>
  <c r="O655" i="52" s="1"/>
  <c r="N540" i="51"/>
  <c r="O495" i="51" s="1"/>
  <c r="N390" i="51"/>
  <c r="O345" i="51" s="1"/>
  <c r="N325" i="52"/>
  <c r="O280" i="52" s="1"/>
  <c r="N775" i="52"/>
  <c r="O730" i="52" s="1"/>
  <c r="N550" i="52"/>
  <c r="O505" i="52" s="1"/>
  <c r="N850" i="52"/>
  <c r="O805" i="52" s="1"/>
  <c r="N625" i="52"/>
  <c r="O580" i="52" s="1"/>
  <c r="N615" i="51"/>
  <c r="O570" i="51" s="1"/>
  <c r="N400" i="52"/>
  <c r="O355" i="52" s="1"/>
  <c r="O364" i="52" s="1"/>
  <c r="N765" i="51"/>
  <c r="O720" i="51" s="1"/>
  <c r="N465" i="51"/>
  <c r="O420" i="51" s="1"/>
  <c r="N475" i="52"/>
  <c r="O430" i="52" s="1"/>
  <c r="N840" i="51"/>
  <c r="O795" i="51" s="1"/>
  <c r="M653" i="55"/>
  <c r="N690" i="51"/>
  <c r="O645" i="51" s="1"/>
  <c r="N315" i="51"/>
  <c r="O270" i="51" s="1"/>
  <c r="N195" i="51"/>
  <c r="N205" i="52"/>
  <c r="N647" i="55"/>
  <c r="N26" i="55" s="1"/>
  <c r="N37" i="55" s="1"/>
  <c r="M38" i="55"/>
  <c r="M45" i="22"/>
  <c r="O373" i="52" l="1"/>
  <c r="O400" i="52" s="1"/>
  <c r="P355" i="52" s="1"/>
  <c r="N214" i="52"/>
  <c r="N223" i="52"/>
  <c r="N188" i="52" s="1"/>
  <c r="N863" i="52" s="1"/>
  <c r="N37" i="52" s="1"/>
  <c r="N62" i="52" s="1"/>
  <c r="O279" i="51"/>
  <c r="O288" i="51"/>
  <c r="O589" i="52"/>
  <c r="O598" i="52"/>
  <c r="O354" i="51"/>
  <c r="O363" i="51"/>
  <c r="O654" i="51"/>
  <c r="O663" i="51"/>
  <c r="N204" i="51"/>
  <c r="N213" i="51"/>
  <c r="N178" i="51" s="1"/>
  <c r="N853" i="51" s="1"/>
  <c r="N37" i="51" s="1"/>
  <c r="N62" i="51" s="1"/>
  <c r="O813" i="51"/>
  <c r="O804" i="51"/>
  <c r="O823" i="52"/>
  <c r="O814" i="52"/>
  <c r="O298" i="52"/>
  <c r="O289" i="52"/>
  <c r="O673" i="52"/>
  <c r="O664" i="52"/>
  <c r="O579" i="51"/>
  <c r="O588" i="51"/>
  <c r="O448" i="52"/>
  <c r="O439" i="52"/>
  <c r="O523" i="52"/>
  <c r="O514" i="52"/>
  <c r="O550" i="52" s="1"/>
  <c r="O504" i="51"/>
  <c r="O513" i="51"/>
  <c r="O748" i="52"/>
  <c r="O739" i="52"/>
  <c r="O438" i="51"/>
  <c r="O429" i="51"/>
  <c r="O729" i="51"/>
  <c r="O738" i="51"/>
  <c r="N588" i="50"/>
  <c r="N589" i="50"/>
  <c r="D1106" i="51" s="1"/>
  <c r="O700" i="52" l="1"/>
  <c r="P655" i="52" s="1"/>
  <c r="O540" i="51"/>
  <c r="P495" i="51" s="1"/>
  <c r="O465" i="51"/>
  <c r="P420" i="51" s="1"/>
  <c r="O775" i="52"/>
  <c r="P730" i="52" s="1"/>
  <c r="N250" i="52"/>
  <c r="O205" i="52" s="1"/>
  <c r="O765" i="51"/>
  <c r="P720" i="51" s="1"/>
  <c r="P729" i="51" s="1"/>
  <c r="O840" i="51"/>
  <c r="P795" i="51" s="1"/>
  <c r="P813" i="51" s="1"/>
  <c r="N240" i="51"/>
  <c r="O195" i="51" s="1"/>
  <c r="D1031" i="51"/>
  <c r="N93" i="26"/>
  <c r="N55" i="22" s="1"/>
  <c r="O325" i="52"/>
  <c r="P280" i="52" s="1"/>
  <c r="Q1106" i="51"/>
  <c r="N1106" i="51"/>
  <c r="O1106" i="51"/>
  <c r="M1106" i="51"/>
  <c r="S1106" i="51"/>
  <c r="P1106" i="51"/>
  <c r="R1106" i="51"/>
  <c r="O390" i="51"/>
  <c r="P345" i="51" s="1"/>
  <c r="O475" i="52"/>
  <c r="P430" i="52" s="1"/>
  <c r="P439" i="52" s="1"/>
  <c r="O850" i="52"/>
  <c r="P805" i="52" s="1"/>
  <c r="O615" i="51"/>
  <c r="P570" i="51" s="1"/>
  <c r="P588" i="51" s="1"/>
  <c r="O625" i="52"/>
  <c r="P580" i="52" s="1"/>
  <c r="O315" i="51"/>
  <c r="P270" i="51" s="1"/>
  <c r="O690" i="51"/>
  <c r="P645" i="51" s="1"/>
  <c r="P505" i="52"/>
  <c r="P373" i="52"/>
  <c r="P364" i="52"/>
  <c r="O589" i="50"/>
  <c r="D1107" i="51" s="1"/>
  <c r="O588" i="50"/>
  <c r="P804" i="51" l="1"/>
  <c r="P738" i="51"/>
  <c r="P765" i="51" s="1"/>
  <c r="Q720" i="51" s="1"/>
  <c r="P579" i="51"/>
  <c r="P615" i="51" s="1"/>
  <c r="Q570" i="51" s="1"/>
  <c r="Q579" i="51" s="1"/>
  <c r="P400" i="52"/>
  <c r="Q355" i="52" s="1"/>
  <c r="D1032" i="51"/>
  <c r="O93" i="26"/>
  <c r="O55" i="22" s="1"/>
  <c r="P448" i="52"/>
  <c r="P475" i="52" s="1"/>
  <c r="Q430" i="52" s="1"/>
  <c r="M1107" i="51"/>
  <c r="M1125" i="51" s="1"/>
  <c r="N1080" i="51" s="1"/>
  <c r="N1089" i="51" s="1"/>
  <c r="S1107" i="51"/>
  <c r="O1107" i="51"/>
  <c r="N1107" i="51"/>
  <c r="P1107" i="51"/>
  <c r="R1107" i="51"/>
  <c r="Q1107" i="51"/>
  <c r="M1031" i="51"/>
  <c r="Q1031" i="51"/>
  <c r="R1031" i="51"/>
  <c r="S1031" i="51"/>
  <c r="O1031" i="51"/>
  <c r="N1031" i="51"/>
  <c r="P1031" i="51"/>
  <c r="P840" i="51"/>
  <c r="Q795" i="51" s="1"/>
  <c r="M1124" i="51"/>
  <c r="P513" i="51"/>
  <c r="P504" i="51"/>
  <c r="P289" i="52"/>
  <c r="P298" i="52"/>
  <c r="P589" i="52"/>
  <c r="P598" i="52"/>
  <c r="P354" i="51"/>
  <c r="P363" i="51"/>
  <c r="P823" i="52"/>
  <c r="P814" i="52"/>
  <c r="P514" i="52"/>
  <c r="P523" i="52"/>
  <c r="O214" i="52"/>
  <c r="O223" i="52"/>
  <c r="O204" i="51"/>
  <c r="O213" i="51"/>
  <c r="P279" i="51"/>
  <c r="P288" i="51"/>
  <c r="P748" i="52"/>
  <c r="P739" i="52"/>
  <c r="P663" i="51"/>
  <c r="P654" i="51"/>
  <c r="P673" i="52"/>
  <c r="P664" i="52"/>
  <c r="P438" i="51"/>
  <c r="P429" i="51"/>
  <c r="P589" i="50"/>
  <c r="D1108" i="51" s="1"/>
  <c r="P588" i="50"/>
  <c r="Q588" i="51" l="1"/>
  <c r="Q615" i="51" s="1"/>
  <c r="R570" i="51" s="1"/>
  <c r="O250" i="52"/>
  <c r="P205" i="52" s="1"/>
  <c r="P625" i="52"/>
  <c r="Q580" i="52" s="1"/>
  <c r="P550" i="52"/>
  <c r="Q505" i="52" s="1"/>
  <c r="Q514" i="52" s="1"/>
  <c r="P465" i="51"/>
  <c r="Q420" i="51" s="1"/>
  <c r="P775" i="52"/>
  <c r="Q730" i="52" s="1"/>
  <c r="P690" i="51"/>
  <c r="Q645" i="51" s="1"/>
  <c r="Q654" i="51" s="1"/>
  <c r="Q1108" i="51"/>
  <c r="R1108" i="51"/>
  <c r="N1108" i="51"/>
  <c r="P1108" i="51"/>
  <c r="M1108" i="51"/>
  <c r="S1108" i="51"/>
  <c r="O1108" i="51"/>
  <c r="N1125" i="51"/>
  <c r="O1080" i="51" s="1"/>
  <c r="O1089" i="51" s="1"/>
  <c r="O1125" i="51" s="1"/>
  <c r="P1080" i="51" s="1"/>
  <c r="N1079" i="51"/>
  <c r="M1049" i="51"/>
  <c r="P93" i="26"/>
  <c r="P55" i="22" s="1"/>
  <c r="D1033" i="51"/>
  <c r="P700" i="52"/>
  <c r="Q655" i="52" s="1"/>
  <c r="Q673" i="52" s="1"/>
  <c r="P315" i="51"/>
  <c r="Q270" i="51" s="1"/>
  <c r="P850" i="52"/>
  <c r="Q805" i="52" s="1"/>
  <c r="P540" i="51"/>
  <c r="Q495" i="51" s="1"/>
  <c r="N1032" i="51"/>
  <c r="Q1032" i="51"/>
  <c r="S1032" i="51"/>
  <c r="P1032" i="51"/>
  <c r="R1032" i="51"/>
  <c r="M1032" i="51"/>
  <c r="M1050" i="51" s="1"/>
  <c r="N1005" i="51" s="1"/>
  <c r="N1014" i="51" s="1"/>
  <c r="O1032" i="51"/>
  <c r="P325" i="52"/>
  <c r="Q280" i="52" s="1"/>
  <c r="O240" i="51"/>
  <c r="P195" i="51" s="1"/>
  <c r="P204" i="51" s="1"/>
  <c r="P390" i="51"/>
  <c r="Q345" i="51" s="1"/>
  <c r="Q448" i="52"/>
  <c r="Q439" i="52"/>
  <c r="Q364" i="52"/>
  <c r="Q373" i="52"/>
  <c r="Q804" i="51"/>
  <c r="Q813" i="51"/>
  <c r="Q738" i="51"/>
  <c r="Q729" i="51"/>
  <c r="D99" i="18"/>
  <c r="Q588" i="50"/>
  <c r="Q589" i="50"/>
  <c r="D1109" i="51" s="1"/>
  <c r="Q523" i="52" l="1"/>
  <c r="Q550" i="52" s="1"/>
  <c r="R505" i="52" s="1"/>
  <c r="Q765" i="51"/>
  <c r="R720" i="51" s="1"/>
  <c r="N1050" i="51"/>
  <c r="O1005" i="51" s="1"/>
  <c r="O1014" i="51" s="1"/>
  <c r="Q840" i="51"/>
  <c r="R795" i="51" s="1"/>
  <c r="Q664" i="52"/>
  <c r="Q700" i="52" s="1"/>
  <c r="R655" i="52" s="1"/>
  <c r="P213" i="51"/>
  <c r="P240" i="51" s="1"/>
  <c r="Q195" i="51" s="1"/>
  <c r="Q475" i="52"/>
  <c r="R430" i="52" s="1"/>
  <c r="Q663" i="51"/>
  <c r="Q690" i="51" s="1"/>
  <c r="R645" i="51" s="1"/>
  <c r="S1109" i="51"/>
  <c r="P1109" i="51"/>
  <c r="Q1109" i="51"/>
  <c r="N1109" i="51"/>
  <c r="R1109" i="51"/>
  <c r="O1109" i="51"/>
  <c r="M1109" i="51"/>
  <c r="M1127" i="51" s="1"/>
  <c r="N1082" i="51" s="1"/>
  <c r="P1089" i="51"/>
  <c r="P1098" i="51"/>
  <c r="M1033" i="51"/>
  <c r="M1051" i="51" s="1"/>
  <c r="N1006" i="51" s="1"/>
  <c r="S1033" i="51"/>
  <c r="N1033" i="51"/>
  <c r="O1033" i="51"/>
  <c r="R1033" i="51"/>
  <c r="Q1033" i="51"/>
  <c r="P1033" i="51"/>
  <c r="Q400" i="52"/>
  <c r="R355" i="52" s="1"/>
  <c r="R364" i="52" s="1"/>
  <c r="N1004" i="51"/>
  <c r="M1126" i="51"/>
  <c r="Q93" i="26"/>
  <c r="Q55" i="22" s="1"/>
  <c r="D1034" i="51"/>
  <c r="R99" i="18"/>
  <c r="P99" i="18"/>
  <c r="O99" i="18"/>
  <c r="S99" i="18"/>
  <c r="N99" i="18"/>
  <c r="N108" i="18" s="1"/>
  <c r="N109" i="18" s="1"/>
  <c r="Q99" i="18"/>
  <c r="N1088" i="51"/>
  <c r="Q504" i="51"/>
  <c r="Q513" i="51"/>
  <c r="Q288" i="51"/>
  <c r="Q279" i="51"/>
  <c r="Q589" i="52"/>
  <c r="Q598" i="52"/>
  <c r="Q298" i="52"/>
  <c r="Q289" i="52"/>
  <c r="Q814" i="52"/>
  <c r="Q823" i="52"/>
  <c r="Q363" i="51"/>
  <c r="Q354" i="51"/>
  <c r="Q429" i="51"/>
  <c r="Q438" i="51"/>
  <c r="R588" i="51"/>
  <c r="R579" i="51"/>
  <c r="P214" i="52"/>
  <c r="P223" i="52"/>
  <c r="Q739" i="52"/>
  <c r="Q748" i="52"/>
  <c r="S589" i="50"/>
  <c r="D1111" i="51" s="1"/>
  <c r="S588" i="50"/>
  <c r="D100" i="18"/>
  <c r="R588" i="50"/>
  <c r="R589" i="50"/>
  <c r="D1110" i="51" s="1"/>
  <c r="R373" i="52" l="1"/>
  <c r="R400" i="52" s="1"/>
  <c r="S355" i="52" s="1"/>
  <c r="P1125" i="51"/>
  <c r="Q1080" i="51" s="1"/>
  <c r="Q1098" i="51" s="1"/>
  <c r="O1050" i="51"/>
  <c r="P1005" i="51" s="1"/>
  <c r="P1023" i="51" s="1"/>
  <c r="P250" i="52"/>
  <c r="Q205" i="52" s="1"/>
  <c r="Q465" i="51"/>
  <c r="R420" i="51" s="1"/>
  <c r="Q775" i="52"/>
  <c r="R730" i="52" s="1"/>
  <c r="Q315" i="51"/>
  <c r="R270" i="51" s="1"/>
  <c r="Q540" i="51"/>
  <c r="R495" i="51" s="1"/>
  <c r="Q625" i="52"/>
  <c r="R580" i="52" s="1"/>
  <c r="R589" i="52" s="1"/>
  <c r="P1034" i="51"/>
  <c r="S1034" i="51"/>
  <c r="Q1034" i="51"/>
  <c r="O1034" i="51"/>
  <c r="N1034" i="51"/>
  <c r="M1034" i="51"/>
  <c r="R1034" i="51"/>
  <c r="P100" i="18"/>
  <c r="S100" i="18"/>
  <c r="O100" i="18"/>
  <c r="O108" i="18" s="1"/>
  <c r="Q100" i="18"/>
  <c r="R100" i="18"/>
  <c r="S1110" i="51"/>
  <c r="O1110" i="51"/>
  <c r="N1110" i="51"/>
  <c r="P1110" i="51"/>
  <c r="Q1110" i="51"/>
  <c r="M1110" i="51"/>
  <c r="R1110" i="51"/>
  <c r="S93" i="26"/>
  <c r="S55" i="22" s="1"/>
  <c r="D1036" i="51"/>
  <c r="N1124" i="51"/>
  <c r="N1015" i="51"/>
  <c r="N1051" i="51" s="1"/>
  <c r="O1006" i="51" s="1"/>
  <c r="O1015" i="51" s="1"/>
  <c r="O1051" i="51" s="1"/>
  <c r="P1006" i="51" s="1"/>
  <c r="P1015" i="51" s="1"/>
  <c r="P1051" i="51" s="1"/>
  <c r="Q1006" i="51" s="1"/>
  <c r="D1035" i="51"/>
  <c r="R93" i="26"/>
  <c r="R55" i="22" s="1"/>
  <c r="O107" i="18"/>
  <c r="N51" i="26"/>
  <c r="N1081" i="51"/>
  <c r="N1111" i="51"/>
  <c r="R1111" i="51"/>
  <c r="P1111" i="51"/>
  <c r="O1111" i="51"/>
  <c r="S1111" i="51"/>
  <c r="M1111" i="51"/>
  <c r="M1129" i="51" s="1"/>
  <c r="N1084" i="51" s="1"/>
  <c r="Q1111" i="51"/>
  <c r="R615" i="51"/>
  <c r="S570" i="51" s="1"/>
  <c r="N1013" i="51"/>
  <c r="N1049" i="51" s="1"/>
  <c r="N1091" i="51"/>
  <c r="N1127" i="51" s="1"/>
  <c r="O1082" i="51" s="1"/>
  <c r="O1091" i="51" s="1"/>
  <c r="O1127" i="51" s="1"/>
  <c r="P1082" i="51" s="1"/>
  <c r="P1091" i="51" s="1"/>
  <c r="P1127" i="51" s="1"/>
  <c r="Q1082" i="51" s="1"/>
  <c r="Q1091" i="51" s="1"/>
  <c r="Q1127" i="51" s="1"/>
  <c r="R1082" i="51" s="1"/>
  <c r="Q390" i="51"/>
  <c r="R345" i="51" s="1"/>
  <c r="Q850" i="52"/>
  <c r="R805" i="52" s="1"/>
  <c r="Q325" i="52"/>
  <c r="R280" i="52" s="1"/>
  <c r="R729" i="51"/>
  <c r="R738" i="51"/>
  <c r="R664" i="52"/>
  <c r="R673" i="52"/>
  <c r="R663" i="51"/>
  <c r="R654" i="51"/>
  <c r="R813" i="51"/>
  <c r="R804" i="51"/>
  <c r="R439" i="52"/>
  <c r="R448" i="52"/>
  <c r="R514" i="52"/>
  <c r="R523" i="52"/>
  <c r="Q204" i="51"/>
  <c r="Q213" i="51"/>
  <c r="D101" i="18"/>
  <c r="S1062" i="51" l="1"/>
  <c r="Q1089" i="51"/>
  <c r="O109" i="18"/>
  <c r="P1014" i="51"/>
  <c r="P1050" i="51" s="1"/>
  <c r="Q1005" i="51" s="1"/>
  <c r="Q1023" i="51" s="1"/>
  <c r="O1062" i="51"/>
  <c r="R598" i="52"/>
  <c r="R625" i="52" s="1"/>
  <c r="S580" i="52" s="1"/>
  <c r="R1062" i="51"/>
  <c r="R475" i="52"/>
  <c r="S430" i="52" s="1"/>
  <c r="N1062" i="51"/>
  <c r="R765" i="51"/>
  <c r="S720" i="51" s="1"/>
  <c r="P1062" i="51"/>
  <c r="R1091" i="51"/>
  <c r="R1100" i="51"/>
  <c r="Q1015" i="51"/>
  <c r="Q1024" i="51"/>
  <c r="R700" i="52"/>
  <c r="S655" i="52" s="1"/>
  <c r="Q1062" i="51"/>
  <c r="M39" i="26"/>
  <c r="M42" i="18"/>
  <c r="M43" i="18" s="1"/>
  <c r="M45" i="18" s="1"/>
  <c r="M14" i="18" s="1"/>
  <c r="M31" i="22" s="1"/>
  <c r="S42" i="18"/>
  <c r="S43" i="18" s="1"/>
  <c r="S39" i="26"/>
  <c r="S101" i="18"/>
  <c r="P101" i="18"/>
  <c r="P108" i="18" s="1"/>
  <c r="Q101" i="18"/>
  <c r="R101" i="18"/>
  <c r="N1093" i="51"/>
  <c r="N1129" i="51" s="1"/>
  <c r="O1084" i="51" s="1"/>
  <c r="N1090" i="51"/>
  <c r="M1128" i="51"/>
  <c r="M1062" i="51"/>
  <c r="N55" i="18"/>
  <c r="N52" i="26"/>
  <c r="R39" i="26"/>
  <c r="R42" i="18"/>
  <c r="R43" i="18" s="1"/>
  <c r="P107" i="18"/>
  <c r="O51" i="26"/>
  <c r="Q42" i="18"/>
  <c r="Q43" i="18" s="1"/>
  <c r="Q39" i="26"/>
  <c r="O39" i="26"/>
  <c r="O42" i="18"/>
  <c r="O43" i="18" s="1"/>
  <c r="N39" i="26"/>
  <c r="N42" i="18"/>
  <c r="N43" i="18" s="1"/>
  <c r="O1079" i="51"/>
  <c r="M1035" i="51"/>
  <c r="M1053" i="51" s="1"/>
  <c r="N1008" i="51" s="1"/>
  <c r="Q1035" i="51"/>
  <c r="O1035" i="51"/>
  <c r="N1035" i="51"/>
  <c r="P1035" i="51"/>
  <c r="R1035" i="51"/>
  <c r="S1035" i="51"/>
  <c r="M1052" i="51"/>
  <c r="O1004" i="51"/>
  <c r="Q1125" i="51"/>
  <c r="R1080" i="51" s="1"/>
  <c r="Q1036" i="51"/>
  <c r="M1036" i="51"/>
  <c r="M1054" i="51" s="1"/>
  <c r="N1009" i="51" s="1"/>
  <c r="N1018" i="51" s="1"/>
  <c r="R1036" i="51"/>
  <c r="O1036" i="51"/>
  <c r="P1036" i="51"/>
  <c r="S1036" i="51"/>
  <c r="N1036" i="51"/>
  <c r="P39" i="26"/>
  <c r="P42" i="18"/>
  <c r="P43" i="18" s="1"/>
  <c r="R840" i="51"/>
  <c r="S795" i="51" s="1"/>
  <c r="R550" i="52"/>
  <c r="S505" i="52" s="1"/>
  <c r="S588" i="51"/>
  <c r="S579" i="51"/>
  <c r="R429" i="51"/>
  <c r="R438" i="51"/>
  <c r="S373" i="52"/>
  <c r="S364" i="52"/>
  <c r="R279" i="51"/>
  <c r="R288" i="51"/>
  <c r="R504" i="51"/>
  <c r="R513" i="51"/>
  <c r="R823" i="52"/>
  <c r="R814" i="52"/>
  <c r="R748" i="52"/>
  <c r="R739" i="52"/>
  <c r="Q240" i="51"/>
  <c r="R690" i="51"/>
  <c r="R289" i="52"/>
  <c r="R298" i="52"/>
  <c r="Q223" i="52"/>
  <c r="Q214" i="52"/>
  <c r="R363" i="51"/>
  <c r="R354" i="51"/>
  <c r="D102" i="18"/>
  <c r="P987" i="51" l="1"/>
  <c r="Q1051" i="51"/>
  <c r="R1006" i="51" s="1"/>
  <c r="R1015" i="51" s="1"/>
  <c r="N987" i="51"/>
  <c r="Q250" i="52"/>
  <c r="R205" i="52" s="1"/>
  <c r="R850" i="52"/>
  <c r="S805" i="52" s="1"/>
  <c r="N1054" i="51"/>
  <c r="O1009" i="51" s="1"/>
  <c r="O1018" i="51" s="1"/>
  <c r="R325" i="52"/>
  <c r="S280" i="52" s="1"/>
  <c r="R540" i="51"/>
  <c r="S495" i="51" s="1"/>
  <c r="Q1014" i="51"/>
  <c r="Q1050" i="51" s="1"/>
  <c r="R1005" i="51" s="1"/>
  <c r="R1014" i="51" s="1"/>
  <c r="S987" i="51"/>
  <c r="O1013" i="51"/>
  <c r="O1022" i="51"/>
  <c r="O986" i="51" s="1"/>
  <c r="N64" i="18"/>
  <c r="N67" i="18" s="1"/>
  <c r="N16" i="18" s="1"/>
  <c r="N47" i="22" s="1"/>
  <c r="N56" i="18"/>
  <c r="M987" i="51"/>
  <c r="N1017" i="51"/>
  <c r="N1053" i="51" s="1"/>
  <c r="O1008" i="51" s="1"/>
  <c r="S102" i="18"/>
  <c r="Q102" i="18"/>
  <c r="Q108" i="18" s="1"/>
  <c r="R102" i="18"/>
  <c r="R465" i="51"/>
  <c r="S420" i="51" s="1"/>
  <c r="O987" i="51"/>
  <c r="N1007" i="51"/>
  <c r="M989" i="51"/>
  <c r="O55" i="18"/>
  <c r="O52" i="26"/>
  <c r="N1083" i="51"/>
  <c r="M1064" i="51"/>
  <c r="M1066" i="51" s="1"/>
  <c r="S615" i="51"/>
  <c r="R987" i="51"/>
  <c r="O1088" i="51"/>
  <c r="O1097" i="51"/>
  <c r="O1061" i="51" s="1"/>
  <c r="P109" i="18"/>
  <c r="N1126" i="51"/>
  <c r="R315" i="51"/>
  <c r="S270" i="51" s="1"/>
  <c r="Q987" i="51"/>
  <c r="O1093" i="51"/>
  <c r="S400" i="52"/>
  <c r="R1098" i="51"/>
  <c r="R1089" i="51"/>
  <c r="R1127" i="51"/>
  <c r="S1082" i="51" s="1"/>
  <c r="R390" i="51"/>
  <c r="S345" i="51" s="1"/>
  <c r="R775" i="52"/>
  <c r="S730" i="52" s="1"/>
  <c r="S804" i="51"/>
  <c r="S813" i="51"/>
  <c r="S523" i="52"/>
  <c r="S514" i="52"/>
  <c r="S645" i="51"/>
  <c r="S664" i="52"/>
  <c r="S673" i="52"/>
  <c r="R195" i="51"/>
  <c r="S598" i="52"/>
  <c r="S589" i="52"/>
  <c r="S738" i="51"/>
  <c r="S729" i="51"/>
  <c r="S439" i="52"/>
  <c r="S448" i="52"/>
  <c r="D103" i="18"/>
  <c r="D104" i="18"/>
  <c r="S104" i="18" s="1"/>
  <c r="R1024" i="51" l="1"/>
  <c r="S550" i="52"/>
  <c r="O1049" i="51"/>
  <c r="P1004" i="51" s="1"/>
  <c r="R1023" i="51"/>
  <c r="R1050" i="51" s="1"/>
  <c r="S1005" i="51" s="1"/>
  <c r="S1014" i="51" s="1"/>
  <c r="M991" i="51"/>
  <c r="R1125" i="51"/>
  <c r="S1080" i="51" s="1"/>
  <c r="S1089" i="51" s="1"/>
  <c r="R1051" i="51"/>
  <c r="S1006" i="51" s="1"/>
  <c r="S1015" i="51" s="1"/>
  <c r="S700" i="52"/>
  <c r="O1054" i="51"/>
  <c r="P1009" i="51" s="1"/>
  <c r="P1018" i="51" s="1"/>
  <c r="P1054" i="51" s="1"/>
  <c r="Q1009" i="51" s="1"/>
  <c r="Q1018" i="51" s="1"/>
  <c r="Q1054" i="51" s="1"/>
  <c r="R1009" i="51" s="1"/>
  <c r="R1018" i="51" s="1"/>
  <c r="R1054" i="51" s="1"/>
  <c r="S1009" i="51" s="1"/>
  <c r="S1018" i="51" s="1"/>
  <c r="S1054" i="51" s="1"/>
  <c r="O1124" i="51"/>
  <c r="P1079" i="51" s="1"/>
  <c r="S840" i="51"/>
  <c r="O1017" i="51"/>
  <c r="O1053" i="51" s="1"/>
  <c r="P1008" i="51" s="1"/>
  <c r="S1091" i="51"/>
  <c r="S1100" i="51"/>
  <c r="O64" i="18"/>
  <c r="O67" i="18" s="1"/>
  <c r="O16" i="18" s="1"/>
  <c r="O47" i="22" s="1"/>
  <c r="O56" i="18"/>
  <c r="R103" i="18"/>
  <c r="R108" i="18" s="1"/>
  <c r="S103" i="18"/>
  <c r="S108" i="18" s="1"/>
  <c r="N1016" i="51"/>
  <c r="N1052" i="51" s="1"/>
  <c r="N984" i="51"/>
  <c r="O1081" i="51"/>
  <c r="Q107" i="18"/>
  <c r="Q109" i="18" s="1"/>
  <c r="P51" i="26"/>
  <c r="N1092" i="51"/>
  <c r="N1060" i="51" s="1"/>
  <c r="N1059" i="51"/>
  <c r="O1129" i="51"/>
  <c r="P1084" i="51" s="1"/>
  <c r="S475" i="52"/>
  <c r="S765" i="51"/>
  <c r="R213" i="51"/>
  <c r="R204" i="51"/>
  <c r="S663" i="51"/>
  <c r="S654" i="51"/>
  <c r="S354" i="51"/>
  <c r="S363" i="51"/>
  <c r="S823" i="52"/>
  <c r="S814" i="52"/>
  <c r="S438" i="51"/>
  <c r="S429" i="51"/>
  <c r="S625" i="52"/>
  <c r="R223" i="52"/>
  <c r="R214" i="52"/>
  <c r="S504" i="51"/>
  <c r="S513" i="51"/>
  <c r="S288" i="51"/>
  <c r="S279" i="51"/>
  <c r="S739" i="52"/>
  <c r="S748" i="52"/>
  <c r="S298" i="52"/>
  <c r="S289" i="52"/>
  <c r="S1024" i="51" l="1"/>
  <c r="S390" i="51"/>
  <c r="S850" i="52"/>
  <c r="S1098" i="51"/>
  <c r="S1125" i="51" s="1"/>
  <c r="N1058" i="51"/>
  <c r="R240" i="51"/>
  <c r="S195" i="51" s="1"/>
  <c r="S1023" i="51"/>
  <c r="S1050" i="51" s="1"/>
  <c r="N985" i="51"/>
  <c r="N34" i="26" s="1"/>
  <c r="N35" i="26" s="1"/>
  <c r="N38" i="18" s="1"/>
  <c r="N39" i="18" s="1"/>
  <c r="N45" i="18" s="1"/>
  <c r="N14" i="18" s="1"/>
  <c r="N31" i="22" s="1"/>
  <c r="S315" i="51"/>
  <c r="S1051" i="51"/>
  <c r="R250" i="52"/>
  <c r="S205" i="52" s="1"/>
  <c r="N1128" i="51"/>
  <c r="O1090" i="51"/>
  <c r="P1017" i="51"/>
  <c r="P1053" i="51" s="1"/>
  <c r="Q1008" i="51" s="1"/>
  <c r="P55" i="18"/>
  <c r="P52" i="26"/>
  <c r="R107" i="18"/>
  <c r="R109" i="18" s="1"/>
  <c r="Q51" i="26"/>
  <c r="P1013" i="51"/>
  <c r="P1022" i="51"/>
  <c r="P986" i="51" s="1"/>
  <c r="P1088" i="51"/>
  <c r="P1097" i="51"/>
  <c r="P1061" i="51" s="1"/>
  <c r="S690" i="51"/>
  <c r="P1093" i="51"/>
  <c r="P1129" i="51" s="1"/>
  <c r="Q1084" i="51" s="1"/>
  <c r="O1007" i="51"/>
  <c r="N989" i="51"/>
  <c r="S1127" i="51"/>
  <c r="S775" i="52"/>
  <c r="S465" i="51"/>
  <c r="S540" i="51"/>
  <c r="S325" i="52"/>
  <c r="N983" i="51" l="1"/>
  <c r="N991" i="51"/>
  <c r="P1049" i="51"/>
  <c r="Q1004" i="51" s="1"/>
  <c r="P1124" i="51"/>
  <c r="Q1079" i="51" s="1"/>
  <c r="Q1093" i="51"/>
  <c r="Q1129" i="51" s="1"/>
  <c r="R1084" i="51" s="1"/>
  <c r="Q1017" i="51"/>
  <c r="Q1053" i="51" s="1"/>
  <c r="R1008" i="51" s="1"/>
  <c r="O1016" i="51"/>
  <c r="O984" i="51"/>
  <c r="P56" i="18"/>
  <c r="P64" i="18"/>
  <c r="P67" i="18" s="1"/>
  <c r="P16" i="18" s="1"/>
  <c r="P47" i="22" s="1"/>
  <c r="Q52" i="26"/>
  <c r="Q55" i="18"/>
  <c r="O1126" i="51"/>
  <c r="R51" i="26"/>
  <c r="S107" i="18"/>
  <c r="S109" i="18" s="1"/>
  <c r="S51" i="26" s="1"/>
  <c r="O1083" i="51"/>
  <c r="N1064" i="51"/>
  <c r="N1066" i="51" s="1"/>
  <c r="S223" i="52"/>
  <c r="S214" i="52"/>
  <c r="S213" i="51"/>
  <c r="S204" i="51"/>
  <c r="N580" i="50"/>
  <c r="N579" i="50"/>
  <c r="N575" i="50"/>
  <c r="N576" i="50"/>
  <c r="N577" i="50"/>
  <c r="S250" i="52" l="1"/>
  <c r="R1017" i="51"/>
  <c r="R1053" i="51" s="1"/>
  <c r="S1008" i="51" s="1"/>
  <c r="O1092" i="51"/>
  <c r="O1059" i="51"/>
  <c r="S55" i="18"/>
  <c r="S52" i="26"/>
  <c r="R52" i="26"/>
  <c r="R55" i="18"/>
  <c r="R1093" i="51"/>
  <c r="R1129" i="51" s="1"/>
  <c r="S1084" i="51" s="1"/>
  <c r="S240" i="51"/>
  <c r="Q1013" i="51"/>
  <c r="Q1022" i="51"/>
  <c r="Q986" i="51" s="1"/>
  <c r="P1081" i="51"/>
  <c r="Q56" i="18"/>
  <c r="Q64" i="18"/>
  <c r="Q67" i="18" s="1"/>
  <c r="Q16" i="18" s="1"/>
  <c r="Q47" i="22" s="1"/>
  <c r="O1052" i="51"/>
  <c r="O985" i="51"/>
  <c r="Q1097" i="51"/>
  <c r="Q1088" i="51"/>
  <c r="N14" i="55"/>
  <c r="N675" i="55"/>
  <c r="N666" i="55" s="1"/>
  <c r="N684" i="55" s="1"/>
  <c r="O657" i="55" s="1"/>
  <c r="N679" i="55"/>
  <c r="N670" i="55" s="1"/>
  <c r="N688" i="55" s="1"/>
  <c r="O661" i="55" s="1"/>
  <c r="N18" i="55"/>
  <c r="N676" i="55"/>
  <c r="N667" i="55" s="1"/>
  <c r="N685" i="55" s="1"/>
  <c r="O658" i="55" s="1"/>
  <c r="N15" i="55"/>
  <c r="N19" i="55"/>
  <c r="N680" i="55"/>
  <c r="N671" i="55" s="1"/>
  <c r="N689" i="55" s="1"/>
  <c r="O662" i="55" s="1"/>
  <c r="N677" i="55"/>
  <c r="N668" i="55" s="1"/>
  <c r="N686" i="55" s="1"/>
  <c r="O659" i="55" s="1"/>
  <c r="N16" i="55"/>
  <c r="N562" i="50"/>
  <c r="N578" i="50"/>
  <c r="N569" i="50"/>
  <c r="N567" i="50"/>
  <c r="N568" i="50"/>
  <c r="N563" i="50"/>
  <c r="N565" i="50"/>
  <c r="N566" i="50"/>
  <c r="N564" i="50"/>
  <c r="Q1124" i="51" l="1"/>
  <c r="R1079" i="51" s="1"/>
  <c r="Q1049" i="51"/>
  <c r="R1004" i="51" s="1"/>
  <c r="S1017" i="51"/>
  <c r="S1026" i="51"/>
  <c r="O983" i="51"/>
  <c r="P1007" i="51"/>
  <c r="O989" i="51"/>
  <c r="O991" i="51" s="1"/>
  <c r="S64" i="18"/>
  <c r="S67" i="18" s="1"/>
  <c r="S16" i="18" s="1"/>
  <c r="S47" i="22" s="1"/>
  <c r="S56" i="18"/>
  <c r="S1093" i="51"/>
  <c r="S1129" i="51" s="1"/>
  <c r="O1128" i="51"/>
  <c r="O1060" i="51"/>
  <c r="O1058" i="51" s="1"/>
  <c r="P1090" i="51"/>
  <c r="R56" i="18"/>
  <c r="R64" i="18"/>
  <c r="R67" i="18" s="1"/>
  <c r="R16" i="18" s="1"/>
  <c r="R47" i="22" s="1"/>
  <c r="N19" i="52"/>
  <c r="D383" i="52" s="1"/>
  <c r="N19" i="51"/>
  <c r="D373" i="51" s="1"/>
  <c r="N23" i="52"/>
  <c r="D683" i="52" s="1"/>
  <c r="N23" i="51"/>
  <c r="D673" i="51" s="1"/>
  <c r="N678" i="55"/>
  <c r="N669" i="55" s="1"/>
  <c r="N687" i="55" s="1"/>
  <c r="O660" i="55" s="1"/>
  <c r="N17" i="55"/>
  <c r="N20" i="52"/>
  <c r="D458" i="52" s="1"/>
  <c r="N20" i="51"/>
  <c r="D448" i="51" s="1"/>
  <c r="N25" i="51"/>
  <c r="D823" i="51" s="1"/>
  <c r="N25" i="52"/>
  <c r="D833" i="52" s="1"/>
  <c r="N24" i="52"/>
  <c r="D758" i="52" s="1"/>
  <c r="N24" i="51"/>
  <c r="D748" i="51" s="1"/>
  <c r="N22" i="52"/>
  <c r="D608" i="52" s="1"/>
  <c r="N22" i="51"/>
  <c r="D598" i="51" s="1"/>
  <c r="N21" i="51"/>
  <c r="D523" i="51" s="1"/>
  <c r="N21" i="52"/>
  <c r="D533" i="52" s="1"/>
  <c r="N18" i="51"/>
  <c r="D298" i="51" s="1"/>
  <c r="N18" i="52"/>
  <c r="D308" i="52" s="1"/>
  <c r="N574" i="50"/>
  <c r="N561" i="50"/>
  <c r="O579" i="50"/>
  <c r="O575" i="50"/>
  <c r="O576" i="50"/>
  <c r="O577" i="50"/>
  <c r="O578" i="50"/>
  <c r="O580" i="50"/>
  <c r="O34" i="26" l="1"/>
  <c r="O35" i="26" s="1"/>
  <c r="O38" i="18" s="1"/>
  <c r="O39" i="18" s="1"/>
  <c r="O45" i="18" s="1"/>
  <c r="O14" i="18" s="1"/>
  <c r="O31" i="22" s="1"/>
  <c r="S1053" i="51"/>
  <c r="R1013" i="51"/>
  <c r="R1022" i="51"/>
  <c r="P1126" i="51"/>
  <c r="P1016" i="51"/>
  <c r="P984" i="51"/>
  <c r="R1097" i="51"/>
  <c r="R1088" i="51"/>
  <c r="P1083" i="51"/>
  <c r="O1064" i="51"/>
  <c r="O1066" i="51" s="1"/>
  <c r="S533" i="52"/>
  <c r="N533" i="52"/>
  <c r="O533" i="52"/>
  <c r="R533" i="52"/>
  <c r="P533" i="52"/>
  <c r="M533" i="52"/>
  <c r="Q533" i="52"/>
  <c r="S448" i="51"/>
  <c r="P448" i="51"/>
  <c r="O448" i="51"/>
  <c r="Q448" i="51"/>
  <c r="N448" i="51"/>
  <c r="R448" i="51"/>
  <c r="M448" i="51"/>
  <c r="N570" i="50"/>
  <c r="N17" i="51"/>
  <c r="N17" i="52"/>
  <c r="N523" i="51"/>
  <c r="Q523" i="51"/>
  <c r="P523" i="51"/>
  <c r="M523" i="51"/>
  <c r="O523" i="51"/>
  <c r="R523" i="51"/>
  <c r="S523" i="51"/>
  <c r="M458" i="52"/>
  <c r="O458" i="52"/>
  <c r="S458" i="52"/>
  <c r="R458" i="52"/>
  <c r="Q458" i="52"/>
  <c r="N458" i="52"/>
  <c r="P458" i="52"/>
  <c r="O598" i="51"/>
  <c r="N598" i="51"/>
  <c r="Q598" i="51"/>
  <c r="S598" i="51"/>
  <c r="R598" i="51"/>
  <c r="M598" i="51"/>
  <c r="P598" i="51"/>
  <c r="S608" i="52"/>
  <c r="Q608" i="52"/>
  <c r="R608" i="52"/>
  <c r="P608" i="52"/>
  <c r="N608" i="52"/>
  <c r="O608" i="52"/>
  <c r="M608" i="52"/>
  <c r="O748" i="51"/>
  <c r="P748" i="51"/>
  <c r="M748" i="51"/>
  <c r="R748" i="51"/>
  <c r="N748" i="51"/>
  <c r="S748" i="51"/>
  <c r="Q748" i="51"/>
  <c r="N673" i="51"/>
  <c r="Q673" i="51"/>
  <c r="O673" i="51"/>
  <c r="S673" i="51"/>
  <c r="R673" i="51"/>
  <c r="P673" i="51"/>
  <c r="M673" i="51"/>
  <c r="O679" i="55"/>
  <c r="O670" i="55" s="1"/>
  <c r="O688" i="55" s="1"/>
  <c r="P661" i="55" s="1"/>
  <c r="O18" i="55"/>
  <c r="O680" i="55"/>
  <c r="O671" i="55" s="1"/>
  <c r="O689" i="55" s="1"/>
  <c r="P662" i="55" s="1"/>
  <c r="O19" i="55"/>
  <c r="O15" i="55"/>
  <c r="O676" i="55"/>
  <c r="O667" i="55" s="1"/>
  <c r="O685" i="55" s="1"/>
  <c r="P658" i="55" s="1"/>
  <c r="O678" i="55"/>
  <c r="O669" i="55" s="1"/>
  <c r="O687" i="55" s="1"/>
  <c r="P660" i="55" s="1"/>
  <c r="O17" i="55"/>
  <c r="R758" i="52"/>
  <c r="N758" i="52"/>
  <c r="O758" i="52"/>
  <c r="S758" i="52"/>
  <c r="P758" i="52"/>
  <c r="Q758" i="52"/>
  <c r="M758" i="52"/>
  <c r="O683" i="52"/>
  <c r="N683" i="52"/>
  <c r="Q683" i="52"/>
  <c r="R683" i="52"/>
  <c r="M683" i="52"/>
  <c r="P683" i="52"/>
  <c r="S683" i="52"/>
  <c r="O16" i="55"/>
  <c r="O677" i="55"/>
  <c r="O668" i="55" s="1"/>
  <c r="O686" i="55" s="1"/>
  <c r="P659" i="55" s="1"/>
  <c r="O675" i="55"/>
  <c r="O666" i="55" s="1"/>
  <c r="O684" i="55" s="1"/>
  <c r="P657" i="55" s="1"/>
  <c r="O14" i="55"/>
  <c r="N13" i="55"/>
  <c r="N20" i="55" s="1"/>
  <c r="N581" i="50"/>
  <c r="N674" i="55"/>
  <c r="Q308" i="52"/>
  <c r="P308" i="52"/>
  <c r="R308" i="52"/>
  <c r="M308" i="52"/>
  <c r="N308" i="52"/>
  <c r="O308" i="52"/>
  <c r="S308" i="52"/>
  <c r="S833" i="52"/>
  <c r="M833" i="52"/>
  <c r="O833" i="52"/>
  <c r="R833" i="52"/>
  <c r="N833" i="52"/>
  <c r="P833" i="52"/>
  <c r="Q833" i="52"/>
  <c r="P373" i="51"/>
  <c r="M373" i="51"/>
  <c r="S373" i="51"/>
  <c r="N373" i="51"/>
  <c r="O373" i="51"/>
  <c r="Q373" i="51"/>
  <c r="R373" i="51"/>
  <c r="S298" i="51"/>
  <c r="R298" i="51"/>
  <c r="N298" i="51"/>
  <c r="P298" i="51"/>
  <c r="M298" i="51"/>
  <c r="Q298" i="51"/>
  <c r="O298" i="51"/>
  <c r="Q823" i="51"/>
  <c r="N823" i="51"/>
  <c r="R823" i="51"/>
  <c r="S823" i="51"/>
  <c r="O823" i="51"/>
  <c r="P823" i="51"/>
  <c r="M823" i="51"/>
  <c r="R383" i="52"/>
  <c r="Q383" i="52"/>
  <c r="P383" i="52"/>
  <c r="M383" i="52"/>
  <c r="S383" i="52"/>
  <c r="O383" i="52"/>
  <c r="N383" i="52"/>
  <c r="O569" i="50"/>
  <c r="P579" i="50"/>
  <c r="P580" i="50"/>
  <c r="P578" i="50"/>
  <c r="P577" i="50"/>
  <c r="P575" i="50"/>
  <c r="P576" i="50"/>
  <c r="O564" i="50"/>
  <c r="O565" i="50"/>
  <c r="O562" i="50"/>
  <c r="O563" i="50"/>
  <c r="O566" i="50"/>
  <c r="Q575" i="50"/>
  <c r="O568" i="50"/>
  <c r="O567" i="50"/>
  <c r="R1049" i="51" l="1"/>
  <c r="S1004" i="51" s="1"/>
  <c r="R1124" i="51"/>
  <c r="S1079" i="51" s="1"/>
  <c r="P1052" i="51"/>
  <c r="P985" i="51"/>
  <c r="P1092" i="51"/>
  <c r="P1059" i="51"/>
  <c r="Q1081" i="51"/>
  <c r="O24" i="51"/>
  <c r="D749" i="51" s="1"/>
  <c r="O24" i="52"/>
  <c r="D759" i="52" s="1"/>
  <c r="O22" i="52"/>
  <c r="D609" i="52" s="1"/>
  <c r="O22" i="51"/>
  <c r="D599" i="51" s="1"/>
  <c r="P17" i="55"/>
  <c r="P678" i="55"/>
  <c r="P669" i="55" s="1"/>
  <c r="P687" i="55" s="1"/>
  <c r="Q660" i="55" s="1"/>
  <c r="M391" i="51"/>
  <c r="N649" i="55"/>
  <c r="N28" i="55" s="1"/>
  <c r="N665" i="55"/>
  <c r="M766" i="51"/>
  <c r="N26" i="51"/>
  <c r="D223" i="51"/>
  <c r="O19" i="52"/>
  <c r="D384" i="52" s="1"/>
  <c r="O19" i="51"/>
  <c r="D374" i="51" s="1"/>
  <c r="P14" i="55"/>
  <c r="P675" i="55"/>
  <c r="P666" i="55" s="1"/>
  <c r="P684" i="55" s="1"/>
  <c r="Q657" i="55" s="1"/>
  <c r="M401" i="52"/>
  <c r="M701" i="52"/>
  <c r="O23" i="52"/>
  <c r="D684" i="52" s="1"/>
  <c r="O23" i="51"/>
  <c r="D674" i="51" s="1"/>
  <c r="M466" i="51"/>
  <c r="M551" i="52"/>
  <c r="P680" i="55"/>
  <c r="P671" i="55" s="1"/>
  <c r="P689" i="55" s="1"/>
  <c r="Q662" i="55" s="1"/>
  <c r="P19" i="55"/>
  <c r="O18" i="51"/>
  <c r="D299" i="51" s="1"/>
  <c r="O18" i="52"/>
  <c r="D309" i="52" s="1"/>
  <c r="P676" i="55"/>
  <c r="P667" i="55" s="1"/>
  <c r="P685" i="55" s="1"/>
  <c r="Q658" i="55" s="1"/>
  <c r="P15" i="55"/>
  <c r="M626" i="52"/>
  <c r="M616" i="51"/>
  <c r="M541" i="51"/>
  <c r="M326" i="52"/>
  <c r="O21" i="52"/>
  <c r="D534" i="52" s="1"/>
  <c r="O21" i="51"/>
  <c r="D524" i="51" s="1"/>
  <c r="P677" i="55"/>
  <c r="P668" i="55" s="1"/>
  <c r="P686" i="55" s="1"/>
  <c r="Q659" i="55" s="1"/>
  <c r="P16" i="55"/>
  <c r="M841" i="51"/>
  <c r="M691" i="51"/>
  <c r="Q14" i="55"/>
  <c r="Q675" i="55"/>
  <c r="P679" i="55"/>
  <c r="P670" i="55" s="1"/>
  <c r="P688" i="55" s="1"/>
  <c r="Q661" i="55" s="1"/>
  <c r="P18" i="55"/>
  <c r="M316" i="51"/>
  <c r="M776" i="52"/>
  <c r="O20" i="52"/>
  <c r="D459" i="52" s="1"/>
  <c r="O20" i="51"/>
  <c r="D449" i="51" s="1"/>
  <c r="O25" i="51"/>
  <c r="D824" i="51" s="1"/>
  <c r="O25" i="52"/>
  <c r="D834" i="52" s="1"/>
  <c r="M851" i="52"/>
  <c r="M476" i="52"/>
  <c r="N26" i="52"/>
  <c r="D233" i="52"/>
  <c r="P564" i="50"/>
  <c r="Q568" i="50"/>
  <c r="Q564" i="50"/>
  <c r="P568" i="50"/>
  <c r="Q565" i="50"/>
  <c r="P567" i="50"/>
  <c r="Q577" i="50"/>
  <c r="O574" i="50"/>
  <c r="Q578" i="50"/>
  <c r="Q579" i="50"/>
  <c r="Q569" i="50"/>
  <c r="P569" i="50"/>
  <c r="Q576" i="50"/>
  <c r="Q567" i="50"/>
  <c r="O561" i="50"/>
  <c r="P565" i="50"/>
  <c r="P563" i="50"/>
  <c r="Q562" i="50"/>
  <c r="Q580" i="50"/>
  <c r="P566" i="50"/>
  <c r="P562" i="50"/>
  <c r="Q566" i="50"/>
  <c r="Q563" i="50"/>
  <c r="P1128" i="51" l="1"/>
  <c r="P1060" i="51"/>
  <c r="P1058" i="51" s="1"/>
  <c r="P983" i="51"/>
  <c r="Q1007" i="51"/>
  <c r="P989" i="51"/>
  <c r="P991" i="51" s="1"/>
  <c r="S1022" i="51"/>
  <c r="S1013" i="51"/>
  <c r="Q1099" i="51"/>
  <c r="Q1061" i="51" s="1"/>
  <c r="Q1090" i="51"/>
  <c r="S1088" i="51"/>
  <c r="S1097" i="51"/>
  <c r="Q22" i="51"/>
  <c r="D601" i="51" s="1"/>
  <c r="Q22" i="52"/>
  <c r="D611" i="52" s="1"/>
  <c r="P22" i="52"/>
  <c r="D610" i="52" s="1"/>
  <c r="P22" i="51"/>
  <c r="D600" i="51" s="1"/>
  <c r="P21" i="51"/>
  <c r="D525" i="51" s="1"/>
  <c r="P21" i="52"/>
  <c r="D535" i="52" s="1"/>
  <c r="R309" i="52"/>
  <c r="O309" i="52"/>
  <c r="S309" i="52"/>
  <c r="M309" i="52"/>
  <c r="Q309" i="52"/>
  <c r="P309" i="52"/>
  <c r="N309" i="52"/>
  <c r="O674" i="51"/>
  <c r="R674" i="51"/>
  <c r="M674" i="51"/>
  <c r="N674" i="51"/>
  <c r="P674" i="51"/>
  <c r="S674" i="51"/>
  <c r="Q674" i="51"/>
  <c r="Q374" i="51"/>
  <c r="O374" i="51"/>
  <c r="M374" i="51"/>
  <c r="N374" i="51"/>
  <c r="P374" i="51"/>
  <c r="S374" i="51"/>
  <c r="R374" i="51"/>
  <c r="P25" i="51"/>
  <c r="D825" i="51" s="1"/>
  <c r="P25" i="52"/>
  <c r="D835" i="52" s="1"/>
  <c r="O581" i="50"/>
  <c r="O13" i="55"/>
  <c r="O20" i="55" s="1"/>
  <c r="O674" i="55"/>
  <c r="O649" i="55" s="1"/>
  <c r="O28" i="55" s="1"/>
  <c r="Q21" i="51"/>
  <c r="D526" i="51" s="1"/>
  <c r="Q21" i="52"/>
  <c r="D536" i="52" s="1"/>
  <c r="N806" i="52"/>
  <c r="N271" i="51"/>
  <c r="N796" i="51"/>
  <c r="N496" i="51"/>
  <c r="Q299" i="51"/>
  <c r="O299" i="51"/>
  <c r="N299" i="51"/>
  <c r="S299" i="51"/>
  <c r="P299" i="51"/>
  <c r="R299" i="51"/>
  <c r="M299" i="51"/>
  <c r="S684" i="52"/>
  <c r="N684" i="52"/>
  <c r="M684" i="52"/>
  <c r="R684" i="52"/>
  <c r="O684" i="52"/>
  <c r="P684" i="52"/>
  <c r="Q684" i="52"/>
  <c r="Q384" i="52"/>
  <c r="O384" i="52"/>
  <c r="N384" i="52"/>
  <c r="P384" i="52"/>
  <c r="M384" i="52"/>
  <c r="S384" i="52"/>
  <c r="R384" i="52"/>
  <c r="N346" i="51"/>
  <c r="Q25" i="52"/>
  <c r="D836" i="52" s="1"/>
  <c r="Q25" i="51"/>
  <c r="D826" i="51" s="1"/>
  <c r="O834" i="52"/>
  <c r="R834" i="52"/>
  <c r="N834" i="52"/>
  <c r="P834" i="52"/>
  <c r="S834" i="52"/>
  <c r="M834" i="52"/>
  <c r="Q834" i="52"/>
  <c r="M223" i="51"/>
  <c r="N223" i="51"/>
  <c r="R223" i="51"/>
  <c r="O223" i="51"/>
  <c r="P223" i="51"/>
  <c r="S223" i="51"/>
  <c r="Q223" i="51"/>
  <c r="Q23" i="51"/>
  <c r="D676" i="51" s="1"/>
  <c r="Q23" i="52"/>
  <c r="D686" i="52" s="1"/>
  <c r="P20" i="52"/>
  <c r="D460" i="52" s="1"/>
  <c r="P20" i="51"/>
  <c r="D450" i="51" s="1"/>
  <c r="R824" i="51"/>
  <c r="S824" i="51"/>
  <c r="P824" i="51"/>
  <c r="Q824" i="51"/>
  <c r="O824" i="51"/>
  <c r="N824" i="51"/>
  <c r="M824" i="51"/>
  <c r="N571" i="51"/>
  <c r="N656" i="52"/>
  <c r="Q18" i="51"/>
  <c r="D301" i="51" s="1"/>
  <c r="Q18" i="52"/>
  <c r="D311" i="52" s="1"/>
  <c r="Q19" i="52"/>
  <c r="D386" i="52" s="1"/>
  <c r="Q19" i="51"/>
  <c r="D376" i="51" s="1"/>
  <c r="Q20" i="51"/>
  <c r="D451" i="51" s="1"/>
  <c r="Q20" i="52"/>
  <c r="D461" i="52" s="1"/>
  <c r="O233" i="52"/>
  <c r="M233" i="52"/>
  <c r="N233" i="52"/>
  <c r="S233" i="52"/>
  <c r="P233" i="52"/>
  <c r="Q233" i="52"/>
  <c r="R233" i="52"/>
  <c r="R449" i="51"/>
  <c r="Q449" i="51"/>
  <c r="O449" i="51"/>
  <c r="M449" i="51"/>
  <c r="S449" i="51"/>
  <c r="N449" i="51"/>
  <c r="P449" i="51"/>
  <c r="R524" i="51"/>
  <c r="N524" i="51"/>
  <c r="P524" i="51"/>
  <c r="Q524" i="51"/>
  <c r="O524" i="51"/>
  <c r="S524" i="51"/>
  <c r="M524" i="51"/>
  <c r="R599" i="51"/>
  <c r="O599" i="51"/>
  <c r="P599" i="51"/>
  <c r="M599" i="51"/>
  <c r="S599" i="51"/>
  <c r="N599" i="51"/>
  <c r="Q599" i="51"/>
  <c r="P23" i="52"/>
  <c r="D685" i="52" s="1"/>
  <c r="P23" i="51"/>
  <c r="D675" i="51" s="1"/>
  <c r="Q24" i="52"/>
  <c r="D761" i="52" s="1"/>
  <c r="Q24" i="51"/>
  <c r="D751" i="51" s="1"/>
  <c r="O459" i="52"/>
  <c r="R459" i="52"/>
  <c r="P459" i="52"/>
  <c r="S459" i="52"/>
  <c r="N459" i="52"/>
  <c r="Q459" i="52"/>
  <c r="M459" i="52"/>
  <c r="Q534" i="52"/>
  <c r="O534" i="52"/>
  <c r="M534" i="52"/>
  <c r="P534" i="52"/>
  <c r="R534" i="52"/>
  <c r="S534" i="52"/>
  <c r="N534" i="52"/>
  <c r="N581" i="52"/>
  <c r="N506" i="52"/>
  <c r="N356" i="52"/>
  <c r="N721" i="51"/>
  <c r="N609" i="52"/>
  <c r="O609" i="52"/>
  <c r="R609" i="52"/>
  <c r="S609" i="52"/>
  <c r="M609" i="52"/>
  <c r="Q609" i="52"/>
  <c r="P609" i="52"/>
  <c r="Q18" i="55"/>
  <c r="Q679" i="55"/>
  <c r="Q670" i="55" s="1"/>
  <c r="Q688" i="55" s="1"/>
  <c r="R661" i="55" s="1"/>
  <c r="P19" i="51"/>
  <c r="D375" i="51" s="1"/>
  <c r="P19" i="52"/>
  <c r="D385" i="52" s="1"/>
  <c r="Q15" i="55"/>
  <c r="Q676" i="55"/>
  <c r="Q667" i="55" s="1"/>
  <c r="Q685" i="55" s="1"/>
  <c r="R658" i="55" s="1"/>
  <c r="Q17" i="55"/>
  <c r="Q678" i="55"/>
  <c r="Q669" i="55" s="1"/>
  <c r="Q687" i="55" s="1"/>
  <c r="R660" i="55" s="1"/>
  <c r="Q666" i="55"/>
  <c r="Q684" i="55" s="1"/>
  <c r="R657" i="55" s="1"/>
  <c r="N648" i="55"/>
  <c r="N27" i="55" s="1"/>
  <c r="N683" i="55"/>
  <c r="Q759" i="52"/>
  <c r="S759" i="52"/>
  <c r="N759" i="52"/>
  <c r="P759" i="52"/>
  <c r="R759" i="52"/>
  <c r="M759" i="52"/>
  <c r="O759" i="52"/>
  <c r="P18" i="51"/>
  <c r="D300" i="51" s="1"/>
  <c r="P18" i="52"/>
  <c r="D310" i="52" s="1"/>
  <c r="Q680" i="55"/>
  <c r="Q671" i="55" s="1"/>
  <c r="Q689" i="55" s="1"/>
  <c r="R662" i="55" s="1"/>
  <c r="Q19" i="55"/>
  <c r="O17" i="51"/>
  <c r="O17" i="52"/>
  <c r="O570" i="50"/>
  <c r="Q16" i="55"/>
  <c r="Q677" i="55"/>
  <c r="Q668" i="55" s="1"/>
  <c r="Q686" i="55" s="1"/>
  <c r="R659" i="55" s="1"/>
  <c r="P24" i="52"/>
  <c r="D760" i="52" s="1"/>
  <c r="P24" i="51"/>
  <c r="D750" i="51" s="1"/>
  <c r="N431" i="52"/>
  <c r="N731" i="52"/>
  <c r="N646" i="51"/>
  <c r="N281" i="52"/>
  <c r="N421" i="51"/>
  <c r="N32" i="55"/>
  <c r="N39" i="55"/>
  <c r="O749" i="51"/>
  <c r="Q749" i="51"/>
  <c r="S749" i="51"/>
  <c r="M749" i="51"/>
  <c r="N749" i="51"/>
  <c r="R749" i="51"/>
  <c r="P749" i="51"/>
  <c r="P574" i="50"/>
  <c r="Q561" i="50"/>
  <c r="P561" i="50"/>
  <c r="Q1126" i="51" l="1"/>
  <c r="R1081" i="51" s="1"/>
  <c r="Q1016" i="51"/>
  <c r="Q984" i="51"/>
  <c r="P34" i="26"/>
  <c r="P35" i="26" s="1"/>
  <c r="P38" i="18" s="1"/>
  <c r="P39" i="18" s="1"/>
  <c r="P45" i="18" s="1"/>
  <c r="P14" i="18" s="1"/>
  <c r="P31" i="22" s="1"/>
  <c r="S1124" i="51"/>
  <c r="S1049" i="51"/>
  <c r="Q1083" i="51"/>
  <c r="P1064" i="51"/>
  <c r="P1066" i="51" s="1"/>
  <c r="N290" i="52"/>
  <c r="N326" i="52" s="1"/>
  <c r="M692" i="51"/>
  <c r="R300" i="51"/>
  <c r="O300" i="51"/>
  <c r="M300" i="51"/>
  <c r="M318" i="51" s="1"/>
  <c r="N273" i="51" s="1"/>
  <c r="P300" i="51"/>
  <c r="Q300" i="51"/>
  <c r="N300" i="51"/>
  <c r="S300" i="51"/>
  <c r="N651" i="55"/>
  <c r="N653" i="55" s="1"/>
  <c r="O656" i="55"/>
  <c r="M375" i="51"/>
  <c r="M393" i="51" s="1"/>
  <c r="N348" i="51" s="1"/>
  <c r="N357" i="51" s="1"/>
  <c r="R375" i="51"/>
  <c r="N375" i="51"/>
  <c r="P375" i="51"/>
  <c r="S375" i="51"/>
  <c r="Q375" i="51"/>
  <c r="O375" i="51"/>
  <c r="O751" i="51"/>
  <c r="N751" i="51"/>
  <c r="Q751" i="51"/>
  <c r="R751" i="51"/>
  <c r="M751" i="51"/>
  <c r="M769" i="51" s="1"/>
  <c r="N724" i="51" s="1"/>
  <c r="S751" i="51"/>
  <c r="P751" i="51"/>
  <c r="Q461" i="52"/>
  <c r="P461" i="52"/>
  <c r="S461" i="52"/>
  <c r="O461" i="52"/>
  <c r="N461" i="52"/>
  <c r="R461" i="52"/>
  <c r="M461" i="52"/>
  <c r="M479" i="52" s="1"/>
  <c r="N434" i="52" s="1"/>
  <c r="N805" i="51"/>
  <c r="N841" i="51" s="1"/>
  <c r="M392" i="51"/>
  <c r="O385" i="52"/>
  <c r="R385" i="52"/>
  <c r="M385" i="52"/>
  <c r="M403" i="52" s="1"/>
  <c r="N358" i="52" s="1"/>
  <c r="N367" i="52" s="1"/>
  <c r="Q385" i="52"/>
  <c r="S385" i="52"/>
  <c r="N385" i="52"/>
  <c r="P385" i="52"/>
  <c r="O32" i="55"/>
  <c r="O39" i="55"/>
  <c r="N655" i="51"/>
  <c r="N45" i="22"/>
  <c r="N38" i="55"/>
  <c r="N590" i="52"/>
  <c r="N626" i="52" s="1"/>
  <c r="M477" i="52"/>
  <c r="P761" i="52"/>
  <c r="R761" i="52"/>
  <c r="O761" i="52"/>
  <c r="N761" i="52"/>
  <c r="M761" i="52"/>
  <c r="M779" i="52" s="1"/>
  <c r="N734" i="52" s="1"/>
  <c r="N743" i="52" s="1"/>
  <c r="S761" i="52"/>
  <c r="Q761" i="52"/>
  <c r="S451" i="51"/>
  <c r="Q451" i="51"/>
  <c r="M451" i="51"/>
  <c r="M469" i="51" s="1"/>
  <c r="N424" i="51" s="1"/>
  <c r="P451" i="51"/>
  <c r="R451" i="51"/>
  <c r="N451" i="51"/>
  <c r="O451" i="51"/>
  <c r="P535" i="52"/>
  <c r="O535" i="52"/>
  <c r="N535" i="52"/>
  <c r="Q535" i="52"/>
  <c r="S535" i="52"/>
  <c r="R535" i="52"/>
  <c r="M535" i="52"/>
  <c r="M553" i="52" s="1"/>
  <c r="N508" i="52" s="1"/>
  <c r="N517" i="52" s="1"/>
  <c r="N310" i="52"/>
  <c r="P310" i="52"/>
  <c r="O310" i="52"/>
  <c r="Q310" i="52"/>
  <c r="R310" i="52"/>
  <c r="S310" i="52"/>
  <c r="M310" i="52"/>
  <c r="M328" i="52" s="1"/>
  <c r="N283" i="52" s="1"/>
  <c r="N515" i="52"/>
  <c r="N551" i="52" s="1"/>
  <c r="M617" i="51"/>
  <c r="N665" i="52"/>
  <c r="N701" i="52" s="1"/>
  <c r="N355" i="51"/>
  <c r="M777" i="52"/>
  <c r="R675" i="51"/>
  <c r="S675" i="51"/>
  <c r="P675" i="51"/>
  <c r="N675" i="51"/>
  <c r="M675" i="51"/>
  <c r="M693" i="51" s="1"/>
  <c r="N648" i="51" s="1"/>
  <c r="N657" i="51" s="1"/>
  <c r="O675" i="51"/>
  <c r="Q675" i="51"/>
  <c r="Q376" i="51"/>
  <c r="P376" i="51"/>
  <c r="M376" i="51"/>
  <c r="M394" i="51" s="1"/>
  <c r="N349" i="51" s="1"/>
  <c r="N358" i="51" s="1"/>
  <c r="R376" i="51"/>
  <c r="O376" i="51"/>
  <c r="N376" i="51"/>
  <c r="S376" i="51"/>
  <c r="N580" i="51"/>
  <c r="N616" i="51" s="1"/>
  <c r="O450" i="51"/>
  <c r="P450" i="51"/>
  <c r="R450" i="51"/>
  <c r="Q450" i="51"/>
  <c r="M450" i="51"/>
  <c r="M468" i="51" s="1"/>
  <c r="N423" i="51" s="1"/>
  <c r="N450" i="51"/>
  <c r="S450" i="51"/>
  <c r="M402" i="52"/>
  <c r="N280" i="51"/>
  <c r="N316" i="51" s="1"/>
  <c r="P835" i="52"/>
  <c r="R835" i="52"/>
  <c r="S835" i="52"/>
  <c r="N835" i="52"/>
  <c r="Q835" i="52"/>
  <c r="O835" i="52"/>
  <c r="M835" i="52"/>
  <c r="M853" i="52" s="1"/>
  <c r="N808" i="52" s="1"/>
  <c r="S525" i="51"/>
  <c r="O525" i="51"/>
  <c r="P525" i="51"/>
  <c r="R525" i="51"/>
  <c r="Q525" i="51"/>
  <c r="M525" i="51"/>
  <c r="M543" i="51" s="1"/>
  <c r="N498" i="51" s="1"/>
  <c r="N507" i="51" s="1"/>
  <c r="N525" i="51"/>
  <c r="N740" i="52"/>
  <c r="N776" i="52" s="1"/>
  <c r="O26" i="52"/>
  <c r="D234" i="52"/>
  <c r="N730" i="51"/>
  <c r="N766" i="51" s="1"/>
  <c r="P685" i="52"/>
  <c r="S685" i="52"/>
  <c r="R685" i="52"/>
  <c r="M685" i="52"/>
  <c r="M703" i="52" s="1"/>
  <c r="N658" i="52" s="1"/>
  <c r="N685" i="52"/>
  <c r="O685" i="52"/>
  <c r="Q685" i="52"/>
  <c r="M542" i="51"/>
  <c r="N386" i="52"/>
  <c r="R386" i="52"/>
  <c r="Q386" i="52"/>
  <c r="P386" i="52"/>
  <c r="M386" i="52"/>
  <c r="M404" i="52" s="1"/>
  <c r="N359" i="52" s="1"/>
  <c r="S386" i="52"/>
  <c r="O386" i="52"/>
  <c r="M842" i="51"/>
  <c r="R460" i="52"/>
  <c r="P460" i="52"/>
  <c r="O460" i="52"/>
  <c r="Q460" i="52"/>
  <c r="M460" i="52"/>
  <c r="M478" i="52" s="1"/>
  <c r="N433" i="52" s="1"/>
  <c r="N460" i="52"/>
  <c r="S460" i="52"/>
  <c r="M702" i="52"/>
  <c r="P825" i="51"/>
  <c r="O825" i="51"/>
  <c r="N825" i="51"/>
  <c r="S825" i="51"/>
  <c r="M825" i="51"/>
  <c r="M843" i="51" s="1"/>
  <c r="N798" i="51" s="1"/>
  <c r="Q825" i="51"/>
  <c r="R825" i="51"/>
  <c r="N600" i="51"/>
  <c r="O600" i="51"/>
  <c r="P600" i="51"/>
  <c r="S600" i="51"/>
  <c r="M600" i="51"/>
  <c r="M618" i="51" s="1"/>
  <c r="N573" i="51" s="1"/>
  <c r="R600" i="51"/>
  <c r="Q600" i="51"/>
  <c r="O760" i="52"/>
  <c r="M760" i="52"/>
  <c r="M778" i="52" s="1"/>
  <c r="N733" i="52" s="1"/>
  <c r="N742" i="52" s="1"/>
  <c r="S760" i="52"/>
  <c r="R760" i="52"/>
  <c r="P760" i="52"/>
  <c r="Q760" i="52"/>
  <c r="N760" i="52"/>
  <c r="P17" i="51"/>
  <c r="P17" i="52"/>
  <c r="P570" i="50"/>
  <c r="O26" i="51"/>
  <c r="D224" i="51"/>
  <c r="R311" i="52"/>
  <c r="P311" i="52"/>
  <c r="M311" i="52"/>
  <c r="M329" i="52" s="1"/>
  <c r="N284" i="52" s="1"/>
  <c r="N293" i="52" s="1"/>
  <c r="S311" i="52"/>
  <c r="Q311" i="52"/>
  <c r="O311" i="52"/>
  <c r="N311" i="52"/>
  <c r="N686" i="52"/>
  <c r="Q686" i="52"/>
  <c r="M686" i="52"/>
  <c r="M704" i="52" s="1"/>
  <c r="N659" i="52" s="1"/>
  <c r="N668" i="52" s="1"/>
  <c r="R686" i="52"/>
  <c r="S686" i="52"/>
  <c r="O686" i="52"/>
  <c r="P686" i="52"/>
  <c r="M241" i="51"/>
  <c r="O826" i="51"/>
  <c r="R826" i="51"/>
  <c r="S826" i="51"/>
  <c r="M826" i="51"/>
  <c r="M844" i="51" s="1"/>
  <c r="N799" i="51" s="1"/>
  <c r="P826" i="51"/>
  <c r="N826" i="51"/>
  <c r="Q826" i="51"/>
  <c r="N815" i="52"/>
  <c r="N851" i="52" s="1"/>
  <c r="S610" i="52"/>
  <c r="Q610" i="52"/>
  <c r="P610" i="52"/>
  <c r="R610" i="52"/>
  <c r="M610" i="52"/>
  <c r="M628" i="52" s="1"/>
  <c r="N583" i="52" s="1"/>
  <c r="O610" i="52"/>
  <c r="N610" i="52"/>
  <c r="N430" i="51"/>
  <c r="N440" i="52"/>
  <c r="N476" i="52" s="1"/>
  <c r="M627" i="52"/>
  <c r="N365" i="52"/>
  <c r="N401" i="52" s="1"/>
  <c r="O356" i="52" s="1"/>
  <c r="M467" i="51"/>
  <c r="N301" i="51"/>
  <c r="M301" i="51"/>
  <c r="M319" i="51" s="1"/>
  <c r="N274" i="51" s="1"/>
  <c r="R301" i="51"/>
  <c r="P301" i="51"/>
  <c r="Q301" i="51"/>
  <c r="O301" i="51"/>
  <c r="S301" i="51"/>
  <c r="Q676" i="51"/>
  <c r="M676" i="51"/>
  <c r="M694" i="51" s="1"/>
  <c r="N649" i="51" s="1"/>
  <c r="N658" i="51" s="1"/>
  <c r="O676" i="51"/>
  <c r="R676" i="51"/>
  <c r="S676" i="51"/>
  <c r="N676" i="51"/>
  <c r="P676" i="51"/>
  <c r="S836" i="52"/>
  <c r="P836" i="52"/>
  <c r="M836" i="52"/>
  <c r="M854" i="52" s="1"/>
  <c r="N809" i="52" s="1"/>
  <c r="N818" i="52" s="1"/>
  <c r="N836" i="52"/>
  <c r="R836" i="52"/>
  <c r="O836" i="52"/>
  <c r="Q836" i="52"/>
  <c r="S536" i="52"/>
  <c r="R536" i="52"/>
  <c r="O536" i="52"/>
  <c r="M536" i="52"/>
  <c r="M554" i="52" s="1"/>
  <c r="N509" i="52" s="1"/>
  <c r="N518" i="52" s="1"/>
  <c r="N536" i="52"/>
  <c r="Q536" i="52"/>
  <c r="P536" i="52"/>
  <c r="M327" i="52"/>
  <c r="N611" i="52"/>
  <c r="Q611" i="52"/>
  <c r="P611" i="52"/>
  <c r="R611" i="52"/>
  <c r="S611" i="52"/>
  <c r="O611" i="52"/>
  <c r="M611" i="52"/>
  <c r="M629" i="52" s="1"/>
  <c r="N584" i="52" s="1"/>
  <c r="Q17" i="51"/>
  <c r="Q570" i="50"/>
  <c r="Q17" i="52"/>
  <c r="P581" i="50"/>
  <c r="P13" i="55"/>
  <c r="P20" i="55" s="1"/>
  <c r="P674" i="55"/>
  <c r="P649" i="55" s="1"/>
  <c r="P28" i="55" s="1"/>
  <c r="M767" i="51"/>
  <c r="N750" i="51"/>
  <c r="O750" i="51"/>
  <c r="Q750" i="51"/>
  <c r="M750" i="51"/>
  <c r="M768" i="51" s="1"/>
  <c r="N723" i="51" s="1"/>
  <c r="N732" i="51" s="1"/>
  <c r="P750" i="51"/>
  <c r="R750" i="51"/>
  <c r="S750" i="51"/>
  <c r="M552" i="52"/>
  <c r="M251" i="52"/>
  <c r="M852" i="52"/>
  <c r="M317" i="51"/>
  <c r="N505" i="51"/>
  <c r="S526" i="51"/>
  <c r="R526" i="51"/>
  <c r="N526" i="51"/>
  <c r="Q526" i="51"/>
  <c r="P526" i="51"/>
  <c r="O526" i="51"/>
  <c r="M526" i="51"/>
  <c r="M544" i="51" s="1"/>
  <c r="N499" i="51" s="1"/>
  <c r="S601" i="51"/>
  <c r="R601" i="51"/>
  <c r="N601" i="51"/>
  <c r="M601" i="51"/>
  <c r="M619" i="51" s="1"/>
  <c r="N574" i="51" s="1"/>
  <c r="P601" i="51"/>
  <c r="Q601" i="51"/>
  <c r="O601" i="51"/>
  <c r="Q574" i="50"/>
  <c r="R577" i="50"/>
  <c r="R580" i="50"/>
  <c r="R575" i="50"/>
  <c r="R579" i="50"/>
  <c r="R578" i="50"/>
  <c r="R576" i="50"/>
  <c r="N553" i="52" l="1"/>
  <c r="O508" i="52" s="1"/>
  <c r="O517" i="52" s="1"/>
  <c r="N329" i="52"/>
  <c r="O284" i="52" s="1"/>
  <c r="O293" i="52" s="1"/>
  <c r="Q1052" i="51"/>
  <c r="Q985" i="51"/>
  <c r="N768" i="51"/>
  <c r="O723" i="51" s="1"/>
  <c r="O732" i="51" s="1"/>
  <c r="O768" i="51" s="1"/>
  <c r="P723" i="51" s="1"/>
  <c r="Q1092" i="51"/>
  <c r="Q1059" i="51"/>
  <c r="N779" i="52"/>
  <c r="O734" i="52" s="1"/>
  <c r="O743" i="52" s="1"/>
  <c r="O779" i="52" s="1"/>
  <c r="P734" i="52" s="1"/>
  <c r="P743" i="52" s="1"/>
  <c r="P779" i="52" s="1"/>
  <c r="Q734" i="52" s="1"/>
  <c r="Q743" i="52" s="1"/>
  <c r="R1090" i="51"/>
  <c r="R1099" i="51"/>
  <c r="R1061" i="51" s="1"/>
  <c r="N704" i="52"/>
  <c r="O659" i="52" s="1"/>
  <c r="O668" i="52" s="1"/>
  <c r="N693" i="51"/>
  <c r="O648" i="51" s="1"/>
  <c r="O657" i="51" s="1"/>
  <c r="N403" i="52"/>
  <c r="O358" i="52" s="1"/>
  <c r="O367" i="52" s="1"/>
  <c r="N778" i="52"/>
  <c r="O733" i="52" s="1"/>
  <c r="O742" i="52" s="1"/>
  <c r="N694" i="51"/>
  <c r="O649" i="51" s="1"/>
  <c r="O658" i="51" s="1"/>
  <c r="O656" i="52"/>
  <c r="N282" i="51"/>
  <c r="N318" i="51" s="1"/>
  <c r="O273" i="51" s="1"/>
  <c r="O282" i="51" s="1"/>
  <c r="O318" i="51" s="1"/>
  <c r="P273" i="51" s="1"/>
  <c r="P282" i="51" s="1"/>
  <c r="P318" i="51" s="1"/>
  <c r="Q273" i="51" s="1"/>
  <c r="N583" i="51"/>
  <c r="N619" i="51" s="1"/>
  <c r="O574" i="51" s="1"/>
  <c r="N807" i="52"/>
  <c r="N554" i="52"/>
  <c r="O509" i="52" s="1"/>
  <c r="O518" i="52" s="1"/>
  <c r="O554" i="52" s="1"/>
  <c r="P509" i="52" s="1"/>
  <c r="P518" i="52" s="1"/>
  <c r="P554" i="52" s="1"/>
  <c r="Q509" i="52" s="1"/>
  <c r="Q518" i="52" s="1"/>
  <c r="Q554" i="52" s="1"/>
  <c r="R509" i="52" s="1"/>
  <c r="N854" i="52"/>
  <c r="O809" i="52" s="1"/>
  <c r="O818" i="52" s="1"/>
  <c r="O854" i="52" s="1"/>
  <c r="P809" i="52" s="1"/>
  <c r="P818" i="52" s="1"/>
  <c r="P854" i="52" s="1"/>
  <c r="Q809" i="52" s="1"/>
  <c r="Q818" i="52" s="1"/>
  <c r="Q854" i="52" s="1"/>
  <c r="R809" i="52" s="1"/>
  <c r="O431" i="52"/>
  <c r="N807" i="51"/>
  <c r="N843" i="51" s="1"/>
  <c r="O798" i="51" s="1"/>
  <c r="O807" i="51" s="1"/>
  <c r="O843" i="51" s="1"/>
  <c r="P798" i="51" s="1"/>
  <c r="P807" i="51" s="1"/>
  <c r="P843" i="51" s="1"/>
  <c r="Q798" i="51" s="1"/>
  <c r="N497" i="51"/>
  <c r="O571" i="51"/>
  <c r="N732" i="52"/>
  <c r="N393" i="51"/>
  <c r="O348" i="51" s="1"/>
  <c r="O357" i="51" s="1"/>
  <c r="O393" i="51" s="1"/>
  <c r="P348" i="51" s="1"/>
  <c r="P357" i="51" s="1"/>
  <c r="P393" i="51" s="1"/>
  <c r="Q348" i="51" s="1"/>
  <c r="D236" i="52"/>
  <c r="Q26" i="52"/>
  <c r="N582" i="51"/>
  <c r="N618" i="51" s="1"/>
  <c r="O573" i="51" s="1"/>
  <c r="O582" i="51" s="1"/>
  <c r="O618" i="51" s="1"/>
  <c r="P573" i="51" s="1"/>
  <c r="P582" i="51" s="1"/>
  <c r="P618" i="51" s="1"/>
  <c r="Q573" i="51" s="1"/>
  <c r="N442" i="52"/>
  <c r="N478" i="52" s="1"/>
  <c r="O433" i="52" s="1"/>
  <c r="O721" i="51"/>
  <c r="O506" i="52"/>
  <c r="O581" i="52"/>
  <c r="N347" i="51"/>
  <c r="O647" i="55"/>
  <c r="O665" i="55"/>
  <c r="O648" i="55" s="1"/>
  <c r="N657" i="52"/>
  <c r="N283" i="51"/>
  <c r="N319" i="51" s="1"/>
  <c r="O274" i="51" s="1"/>
  <c r="O283" i="51" s="1"/>
  <c r="O319" i="51" s="1"/>
  <c r="P274" i="51" s="1"/>
  <c r="P283" i="51" s="1"/>
  <c r="P319" i="51" s="1"/>
  <c r="Q274" i="51" s="1"/>
  <c r="Q283" i="51" s="1"/>
  <c r="Q319" i="51" s="1"/>
  <c r="R274" i="51" s="1"/>
  <c r="N808" i="51"/>
  <c r="N844" i="51" s="1"/>
  <c r="O799" i="51" s="1"/>
  <c r="O808" i="51" s="1"/>
  <c r="O844" i="51" s="1"/>
  <c r="P799" i="51" s="1"/>
  <c r="P808" i="51" s="1"/>
  <c r="P844" i="51" s="1"/>
  <c r="Q799" i="51" s="1"/>
  <c r="Q808" i="51" s="1"/>
  <c r="Q844" i="51" s="1"/>
  <c r="R799" i="51" s="1"/>
  <c r="P26" i="51"/>
  <c r="D225" i="51"/>
  <c r="N797" i="51"/>
  <c r="N543" i="51"/>
  <c r="O498" i="51" s="1"/>
  <c r="O507" i="51" s="1"/>
  <c r="O543" i="51" s="1"/>
  <c r="P498" i="51" s="1"/>
  <c r="P507" i="51" s="1"/>
  <c r="P543" i="51" s="1"/>
  <c r="Q498" i="51" s="1"/>
  <c r="N357" i="52"/>
  <c r="N572" i="51"/>
  <c r="N432" i="52"/>
  <c r="R675" i="55"/>
  <c r="R666" i="55" s="1"/>
  <c r="R684" i="55" s="1"/>
  <c r="S657" i="55" s="1"/>
  <c r="R14" i="55"/>
  <c r="R680" i="55"/>
  <c r="R671" i="55" s="1"/>
  <c r="R689" i="55" s="1"/>
  <c r="S662" i="55" s="1"/>
  <c r="R19" i="55"/>
  <c r="N206" i="52"/>
  <c r="N422" i="51"/>
  <c r="N466" i="51"/>
  <c r="N368" i="52"/>
  <c r="N404" i="52" s="1"/>
  <c r="O359" i="52" s="1"/>
  <c r="O368" i="52" s="1"/>
  <c r="O404" i="52" s="1"/>
  <c r="P359" i="52" s="1"/>
  <c r="P368" i="52" s="1"/>
  <c r="P404" i="52" s="1"/>
  <c r="Q359" i="52" s="1"/>
  <c r="Q368" i="52" s="1"/>
  <c r="Q404" i="52" s="1"/>
  <c r="R359" i="52" s="1"/>
  <c r="S234" i="52"/>
  <c r="P234" i="52"/>
  <c r="O234" i="52"/>
  <c r="M234" i="52"/>
  <c r="R234" i="52"/>
  <c r="N234" i="52"/>
  <c r="Q234" i="52"/>
  <c r="N432" i="51"/>
  <c r="N468" i="51" s="1"/>
  <c r="O423" i="51" s="1"/>
  <c r="O432" i="51" s="1"/>
  <c r="O468" i="51" s="1"/>
  <c r="P423" i="51" s="1"/>
  <c r="P432" i="51" s="1"/>
  <c r="P468" i="51" s="1"/>
  <c r="Q423" i="51" s="1"/>
  <c r="N391" i="51"/>
  <c r="N292" i="52"/>
  <c r="N328" i="52" s="1"/>
  <c r="O283" i="52" s="1"/>
  <c r="O292" i="52" s="1"/>
  <c r="O328" i="52" s="1"/>
  <c r="P283" i="52" s="1"/>
  <c r="P292" i="52" s="1"/>
  <c r="P328" i="52" s="1"/>
  <c r="Q283" i="52" s="1"/>
  <c r="Q674" i="55"/>
  <c r="Q649" i="55" s="1"/>
  <c r="Q28" i="55" s="1"/>
  <c r="Q581" i="50"/>
  <c r="Q13" i="55"/>
  <c r="Q20" i="55" s="1"/>
  <c r="R17" i="55"/>
  <c r="R678" i="55"/>
  <c r="R669" i="55" s="1"/>
  <c r="R687" i="55" s="1"/>
  <c r="S660" i="55" s="1"/>
  <c r="R16" i="55"/>
  <c r="R677" i="55"/>
  <c r="R668" i="55" s="1"/>
  <c r="R686" i="55" s="1"/>
  <c r="S659" i="55" s="1"/>
  <c r="Q26" i="51"/>
  <c r="D226" i="51"/>
  <c r="O806" i="52"/>
  <c r="R224" i="51"/>
  <c r="O224" i="51"/>
  <c r="P224" i="51"/>
  <c r="S224" i="51"/>
  <c r="Q224" i="51"/>
  <c r="M224" i="51"/>
  <c r="N224" i="51"/>
  <c r="O796" i="51"/>
  <c r="N647" i="51"/>
  <c r="N272" i="51"/>
  <c r="P26" i="52"/>
  <c r="D235" i="52"/>
  <c r="R676" i="55"/>
  <c r="R667" i="55" s="1"/>
  <c r="R685" i="55" s="1"/>
  <c r="S658" i="55" s="1"/>
  <c r="R15" i="55"/>
  <c r="N508" i="51"/>
  <c r="N544" i="51" s="1"/>
  <c r="O499" i="51" s="1"/>
  <c r="N541" i="51"/>
  <c r="N507" i="52"/>
  <c r="N593" i="52"/>
  <c r="N629" i="52" s="1"/>
  <c r="O584" i="52" s="1"/>
  <c r="O593" i="52" s="1"/>
  <c r="O629" i="52" s="1"/>
  <c r="P584" i="52" s="1"/>
  <c r="P593" i="52" s="1"/>
  <c r="P629" i="52" s="1"/>
  <c r="Q584" i="52" s="1"/>
  <c r="Q593" i="52" s="1"/>
  <c r="Q629" i="52" s="1"/>
  <c r="R584" i="52" s="1"/>
  <c r="N282" i="52"/>
  <c r="O365" i="52"/>
  <c r="O374" i="52"/>
  <c r="O338" i="52" s="1"/>
  <c r="N196" i="51"/>
  <c r="N667" i="52"/>
  <c r="N703" i="52" s="1"/>
  <c r="O658" i="52" s="1"/>
  <c r="O667" i="52" s="1"/>
  <c r="O703" i="52" s="1"/>
  <c r="P658" i="52" s="1"/>
  <c r="P667" i="52" s="1"/>
  <c r="P703" i="52" s="1"/>
  <c r="Q658" i="52" s="1"/>
  <c r="N433" i="51"/>
  <c r="N469" i="51" s="1"/>
  <c r="O424" i="51" s="1"/>
  <c r="O433" i="51" s="1"/>
  <c r="O469" i="51" s="1"/>
  <c r="P424" i="51" s="1"/>
  <c r="P433" i="51" s="1"/>
  <c r="P469" i="51" s="1"/>
  <c r="Q424" i="51" s="1"/>
  <c r="Q433" i="51" s="1"/>
  <c r="Q469" i="51" s="1"/>
  <c r="R424" i="51" s="1"/>
  <c r="N443" i="52"/>
  <c r="N479" i="52" s="1"/>
  <c r="O434" i="52" s="1"/>
  <c r="O443" i="52" s="1"/>
  <c r="O479" i="52" s="1"/>
  <c r="P434" i="52" s="1"/>
  <c r="P443" i="52" s="1"/>
  <c r="P479" i="52" s="1"/>
  <c r="Q434" i="52" s="1"/>
  <c r="Q443" i="52" s="1"/>
  <c r="Q479" i="52" s="1"/>
  <c r="R434" i="52" s="1"/>
  <c r="P39" i="55"/>
  <c r="P32" i="55"/>
  <c r="N582" i="52"/>
  <c r="R679" i="55"/>
  <c r="R670" i="55" s="1"/>
  <c r="R688" i="55" s="1"/>
  <c r="S661" i="55" s="1"/>
  <c r="R18" i="55"/>
  <c r="N722" i="51"/>
  <c r="N592" i="52"/>
  <c r="N628" i="52" s="1"/>
  <c r="O583" i="52" s="1"/>
  <c r="O592" i="52" s="1"/>
  <c r="O628" i="52" s="1"/>
  <c r="P583" i="52" s="1"/>
  <c r="P592" i="52" s="1"/>
  <c r="P628" i="52" s="1"/>
  <c r="Q583" i="52" s="1"/>
  <c r="O731" i="52"/>
  <c r="N817" i="52"/>
  <c r="N853" i="52" s="1"/>
  <c r="O808" i="52" s="1"/>
  <c r="O817" i="52" s="1"/>
  <c r="O853" i="52" s="1"/>
  <c r="P808" i="52" s="1"/>
  <c r="P817" i="52" s="1"/>
  <c r="P853" i="52" s="1"/>
  <c r="Q808" i="52" s="1"/>
  <c r="O271" i="51"/>
  <c r="N394" i="51"/>
  <c r="O349" i="51" s="1"/>
  <c r="O358" i="51" s="1"/>
  <c r="O394" i="51" s="1"/>
  <c r="P349" i="51" s="1"/>
  <c r="P358" i="51" s="1"/>
  <c r="P394" i="51" s="1"/>
  <c r="Q349" i="51" s="1"/>
  <c r="Q358" i="51" s="1"/>
  <c r="Q394" i="51" s="1"/>
  <c r="R349" i="51" s="1"/>
  <c r="N691" i="51"/>
  <c r="N733" i="51"/>
  <c r="N769" i="51" s="1"/>
  <c r="O724" i="51" s="1"/>
  <c r="O281" i="52"/>
  <c r="R564" i="50"/>
  <c r="R569" i="50"/>
  <c r="S576" i="50"/>
  <c r="S579" i="50"/>
  <c r="S577" i="50"/>
  <c r="S578" i="50"/>
  <c r="S580" i="50"/>
  <c r="S575" i="50"/>
  <c r="R565" i="50"/>
  <c r="R567" i="50"/>
  <c r="R562" i="50"/>
  <c r="R566" i="50"/>
  <c r="R568" i="50"/>
  <c r="R563" i="50"/>
  <c r="O553" i="52" l="1"/>
  <c r="P508" i="52" s="1"/>
  <c r="P517" i="52" s="1"/>
  <c r="P553" i="52" s="1"/>
  <c r="Q508" i="52" s="1"/>
  <c r="Q526" i="52" s="1"/>
  <c r="O693" i="51"/>
  <c r="P648" i="51" s="1"/>
  <c r="P657" i="51" s="1"/>
  <c r="P693" i="51" s="1"/>
  <c r="Q648" i="51" s="1"/>
  <c r="Q666" i="51" s="1"/>
  <c r="O403" i="52"/>
  <c r="P358" i="52" s="1"/>
  <c r="P367" i="52" s="1"/>
  <c r="P403" i="52" s="1"/>
  <c r="Q358" i="52" s="1"/>
  <c r="Q367" i="52" s="1"/>
  <c r="O329" i="52"/>
  <c r="P284" i="52" s="1"/>
  <c r="P293" i="52" s="1"/>
  <c r="P329" i="52" s="1"/>
  <c r="Q284" i="52" s="1"/>
  <c r="Q293" i="52" s="1"/>
  <c r="Q329" i="52" s="1"/>
  <c r="R284" i="52" s="1"/>
  <c r="R302" i="52" s="1"/>
  <c r="O694" i="51"/>
  <c r="P649" i="51" s="1"/>
  <c r="P658" i="51" s="1"/>
  <c r="P694" i="51" s="1"/>
  <c r="Q649" i="51" s="1"/>
  <c r="Q658" i="51" s="1"/>
  <c r="Q694" i="51" s="1"/>
  <c r="R649" i="51" s="1"/>
  <c r="R667" i="51" s="1"/>
  <c r="O778" i="52"/>
  <c r="P733" i="52" s="1"/>
  <c r="P742" i="52" s="1"/>
  <c r="P778" i="52" s="1"/>
  <c r="Q733" i="52" s="1"/>
  <c r="Q751" i="52" s="1"/>
  <c r="R1126" i="51"/>
  <c r="S1081" i="51" s="1"/>
  <c r="O704" i="52"/>
  <c r="P659" i="52" s="1"/>
  <c r="P668" i="52" s="1"/>
  <c r="P704" i="52" s="1"/>
  <c r="Q659" i="52" s="1"/>
  <c r="Q668" i="52" s="1"/>
  <c r="Q704" i="52" s="1"/>
  <c r="R659" i="52" s="1"/>
  <c r="R677" i="52" s="1"/>
  <c r="Q779" i="52"/>
  <c r="R734" i="52" s="1"/>
  <c r="R743" i="52" s="1"/>
  <c r="Q1128" i="51"/>
  <c r="Q1060" i="51"/>
  <c r="Q1058" i="51" s="1"/>
  <c r="Q983" i="51"/>
  <c r="R1007" i="51"/>
  <c r="Q989" i="51"/>
  <c r="Q991" i="51" s="1"/>
  <c r="Q292" i="52"/>
  <c r="Q301" i="52"/>
  <c r="R817" i="51"/>
  <c r="R808" i="51"/>
  <c r="Q432" i="51"/>
  <c r="Q441" i="51"/>
  <c r="O442" i="52"/>
  <c r="O478" i="52" s="1"/>
  <c r="P433" i="52" s="1"/>
  <c r="P442" i="52" s="1"/>
  <c r="P478" i="52" s="1"/>
  <c r="Q433" i="52" s="1"/>
  <c r="Q282" i="51"/>
  <c r="Q291" i="51"/>
  <c r="R602" i="52"/>
  <c r="R593" i="52"/>
  <c r="R18" i="52"/>
  <c r="D312" i="52" s="1"/>
  <c r="R18" i="51"/>
  <c r="D302" i="51" s="1"/>
  <c r="N205" i="51"/>
  <c r="N241" i="51" s="1"/>
  <c r="N656" i="51"/>
  <c r="N731" i="51"/>
  <c r="N767" i="51" s="1"/>
  <c r="N816" i="52"/>
  <c r="N852" i="52" s="1"/>
  <c r="S15" i="55"/>
  <c r="S676" i="55"/>
  <c r="S667" i="55" s="1"/>
  <c r="S685" i="55" s="1"/>
  <c r="O401" i="52"/>
  <c r="O814" i="51"/>
  <c r="O778" i="51" s="1"/>
  <c r="O805" i="51"/>
  <c r="O346" i="51"/>
  <c r="N431" i="51"/>
  <c r="N441" i="52"/>
  <c r="N477" i="52" s="1"/>
  <c r="S225" i="51"/>
  <c r="R225" i="51"/>
  <c r="Q225" i="51"/>
  <c r="N225" i="51"/>
  <c r="P225" i="51"/>
  <c r="O225" i="51"/>
  <c r="M225" i="51"/>
  <c r="M243" i="51" s="1"/>
  <c r="N198" i="51" s="1"/>
  <c r="O683" i="55"/>
  <c r="O449" i="52"/>
  <c r="O413" i="52" s="1"/>
  <c r="O440" i="52"/>
  <c r="O583" i="51"/>
  <c r="O619" i="51" s="1"/>
  <c r="P574" i="51" s="1"/>
  <c r="P583" i="51" s="1"/>
  <c r="P619" i="51" s="1"/>
  <c r="Q574" i="51" s="1"/>
  <c r="Q583" i="51" s="1"/>
  <c r="Q619" i="51" s="1"/>
  <c r="R574" i="51" s="1"/>
  <c r="O733" i="51"/>
  <c r="O769" i="51" s="1"/>
  <c r="P724" i="51" s="1"/>
  <c r="P733" i="51" s="1"/>
  <c r="P769" i="51" s="1"/>
  <c r="Q724" i="51" s="1"/>
  <c r="Q733" i="51" s="1"/>
  <c r="Q769" i="51" s="1"/>
  <c r="R724" i="51" s="1"/>
  <c r="M252" i="52"/>
  <c r="N806" i="51"/>
  <c r="N842" i="51" s="1"/>
  <c r="N666" i="52"/>
  <c r="N702" i="52" s="1"/>
  <c r="R21" i="52"/>
  <c r="D537" i="52" s="1"/>
  <c r="R21" i="51"/>
  <c r="D527" i="51" s="1"/>
  <c r="R20" i="52"/>
  <c r="D462" i="52" s="1"/>
  <c r="R20" i="51"/>
  <c r="D452" i="51" s="1"/>
  <c r="O740" i="52"/>
  <c r="O749" i="52"/>
  <c r="O713" i="52" s="1"/>
  <c r="R433" i="51"/>
  <c r="R442" i="51"/>
  <c r="N516" i="52"/>
  <c r="N552" i="52" s="1"/>
  <c r="O235" i="52"/>
  <c r="N235" i="52"/>
  <c r="R235" i="52"/>
  <c r="M235" i="52"/>
  <c r="M253" i="52" s="1"/>
  <c r="N208" i="52" s="1"/>
  <c r="P235" i="52"/>
  <c r="S235" i="52"/>
  <c r="Q235" i="52"/>
  <c r="O815" i="52"/>
  <c r="O824" i="52"/>
  <c r="O788" i="52" s="1"/>
  <c r="O589" i="51"/>
  <c r="O553" i="51" s="1"/>
  <c r="O580" i="51"/>
  <c r="R19" i="51"/>
  <c r="D377" i="51" s="1"/>
  <c r="R19" i="52"/>
  <c r="D387" i="52" s="1"/>
  <c r="O290" i="52"/>
  <c r="O299" i="52"/>
  <c r="O263" i="52" s="1"/>
  <c r="S18" i="55"/>
  <c r="S679" i="55"/>
  <c r="S670" i="55" s="1"/>
  <c r="S688" i="55" s="1"/>
  <c r="Q582" i="51"/>
  <c r="Q591" i="51"/>
  <c r="N741" i="52"/>
  <c r="N777" i="52" s="1"/>
  <c r="R22" i="51"/>
  <c r="D602" i="51" s="1"/>
  <c r="R22" i="52"/>
  <c r="D612" i="52" s="1"/>
  <c r="S17" i="55"/>
  <c r="S678" i="55"/>
  <c r="S669" i="55" s="1"/>
  <c r="S687" i="55" s="1"/>
  <c r="R25" i="51"/>
  <c r="D827" i="51" s="1"/>
  <c r="R25" i="52"/>
  <c r="D837" i="52" s="1"/>
  <c r="O646" i="51"/>
  <c r="M242" i="51"/>
  <c r="M226" i="51"/>
  <c r="M244" i="51" s="1"/>
  <c r="N199" i="51" s="1"/>
  <c r="R226" i="51"/>
  <c r="N226" i="51"/>
  <c r="O226" i="51"/>
  <c r="P226" i="51"/>
  <c r="S226" i="51"/>
  <c r="Q226" i="51"/>
  <c r="N215" i="52"/>
  <c r="N251" i="52" s="1"/>
  <c r="N581" i="51"/>
  <c r="N617" i="51" s="1"/>
  <c r="O524" i="52"/>
  <c r="O488" i="52" s="1"/>
  <c r="O515" i="52"/>
  <c r="R827" i="52"/>
  <c r="R818" i="52"/>
  <c r="S16" i="55"/>
  <c r="S677" i="55"/>
  <c r="S668" i="55" s="1"/>
  <c r="S686" i="55" s="1"/>
  <c r="O590" i="52"/>
  <c r="O599" i="52"/>
  <c r="O563" i="52" s="1"/>
  <c r="R23" i="51"/>
  <c r="D677" i="51" s="1"/>
  <c r="R23" i="52"/>
  <c r="D687" i="52" s="1"/>
  <c r="R358" i="51"/>
  <c r="R367" i="51"/>
  <c r="Q676" i="52"/>
  <c r="Q667" i="52"/>
  <c r="O496" i="51"/>
  <c r="Q39" i="55"/>
  <c r="Q32" i="55"/>
  <c r="R377" i="52"/>
  <c r="R368" i="52"/>
  <c r="N236" i="52"/>
  <c r="O236" i="52"/>
  <c r="S236" i="52"/>
  <c r="R236" i="52"/>
  <c r="M236" i="52"/>
  <c r="M254" i="52" s="1"/>
  <c r="N209" i="52" s="1"/>
  <c r="Q236" i="52"/>
  <c r="P236" i="52"/>
  <c r="N506" i="51"/>
  <c r="R518" i="52"/>
  <c r="R527" i="52"/>
  <c r="S680" i="55"/>
  <c r="S671" i="55" s="1"/>
  <c r="S689" i="55" s="1"/>
  <c r="S19" i="55"/>
  <c r="Q826" i="52"/>
  <c r="Q817" i="52"/>
  <c r="O421" i="51"/>
  <c r="R24" i="52"/>
  <c r="D762" i="52" s="1"/>
  <c r="R24" i="51"/>
  <c r="D752" i="51" s="1"/>
  <c r="R443" i="52"/>
  <c r="R452" i="52"/>
  <c r="S675" i="55"/>
  <c r="S666" i="55" s="1"/>
  <c r="S684" i="55" s="1"/>
  <c r="S14" i="55"/>
  <c r="Q592" i="52"/>
  <c r="Q601" i="52"/>
  <c r="N591" i="52"/>
  <c r="N627" i="52" s="1"/>
  <c r="N291" i="52"/>
  <c r="N327" i="52" s="1"/>
  <c r="O508" i="51"/>
  <c r="O544" i="51" s="1"/>
  <c r="P499" i="51" s="1"/>
  <c r="P508" i="51" s="1"/>
  <c r="P544" i="51" s="1"/>
  <c r="Q499" i="51" s="1"/>
  <c r="Q508" i="51" s="1"/>
  <c r="Q544" i="51" s="1"/>
  <c r="R499" i="51" s="1"/>
  <c r="N281" i="51"/>
  <c r="N317" i="51" s="1"/>
  <c r="N366" i="52"/>
  <c r="N402" i="52" s="1"/>
  <c r="O357" i="52" s="1"/>
  <c r="R283" i="51"/>
  <c r="R292" i="51"/>
  <c r="N356" i="51"/>
  <c r="O730" i="51"/>
  <c r="O739" i="51"/>
  <c r="O703" i="51" s="1"/>
  <c r="Q357" i="51"/>
  <c r="Q366" i="51"/>
  <c r="Q816" i="51"/>
  <c r="Q807" i="51"/>
  <c r="P732" i="51"/>
  <c r="P768" i="51" s="1"/>
  <c r="Q723" i="51" s="1"/>
  <c r="O280" i="51"/>
  <c r="O289" i="51"/>
  <c r="O253" i="51" s="1"/>
  <c r="Q507" i="51"/>
  <c r="Q516" i="51"/>
  <c r="O674" i="52"/>
  <c r="O638" i="52" s="1"/>
  <c r="O665" i="52"/>
  <c r="S564" i="50"/>
  <c r="S562" i="50"/>
  <c r="S563" i="50"/>
  <c r="R574" i="50"/>
  <c r="S567" i="50"/>
  <c r="S568" i="50"/>
  <c r="S569" i="50"/>
  <c r="S566" i="50"/>
  <c r="R561" i="50"/>
  <c r="S565" i="50"/>
  <c r="Q517" i="52" l="1"/>
  <c r="Q553" i="52" s="1"/>
  <c r="R508" i="52" s="1"/>
  <c r="R517" i="52" s="1"/>
  <c r="Q657" i="51"/>
  <c r="Q693" i="51" s="1"/>
  <c r="R648" i="51" s="1"/>
  <c r="R657" i="51" s="1"/>
  <c r="R668" i="52"/>
  <c r="R704" i="52" s="1"/>
  <c r="S659" i="52" s="1"/>
  <c r="R293" i="52"/>
  <c r="R329" i="52" s="1"/>
  <c r="S284" i="52" s="1"/>
  <c r="S293" i="52" s="1"/>
  <c r="Q376" i="52"/>
  <c r="Q403" i="52" s="1"/>
  <c r="R358" i="52" s="1"/>
  <c r="R367" i="52" s="1"/>
  <c r="Q318" i="51"/>
  <c r="R273" i="51" s="1"/>
  <c r="R282" i="51" s="1"/>
  <c r="Q742" i="52"/>
  <c r="Q778" i="52" s="1"/>
  <c r="R733" i="52" s="1"/>
  <c r="R629" i="52"/>
  <c r="S584" i="52" s="1"/>
  <c r="S602" i="52" s="1"/>
  <c r="Q843" i="51"/>
  <c r="R798" i="51" s="1"/>
  <c r="R807" i="51" s="1"/>
  <c r="O326" i="52"/>
  <c r="P281" i="52" s="1"/>
  <c r="R479" i="52"/>
  <c r="S434" i="52" s="1"/>
  <c r="S443" i="52" s="1"/>
  <c r="R404" i="52"/>
  <c r="S359" i="52" s="1"/>
  <c r="S377" i="52" s="1"/>
  <c r="R752" i="52"/>
  <c r="R779" i="52" s="1"/>
  <c r="S734" i="52" s="1"/>
  <c r="S752" i="52" s="1"/>
  <c r="R658" i="51"/>
  <c r="R694" i="51" s="1"/>
  <c r="S649" i="51" s="1"/>
  <c r="O841" i="51"/>
  <c r="P796" i="51" s="1"/>
  <c r="P805" i="51" s="1"/>
  <c r="Q543" i="51"/>
  <c r="R498" i="51" s="1"/>
  <c r="R507" i="51" s="1"/>
  <c r="R319" i="51"/>
  <c r="S274" i="51" s="1"/>
  <c r="S283" i="51" s="1"/>
  <c r="R469" i="51"/>
  <c r="S424" i="51" s="1"/>
  <c r="S442" i="51" s="1"/>
  <c r="Q468" i="51"/>
  <c r="R423" i="51" s="1"/>
  <c r="R432" i="51" s="1"/>
  <c r="Q34" i="26"/>
  <c r="Q35" i="26" s="1"/>
  <c r="Q38" i="18" s="1"/>
  <c r="Q39" i="18" s="1"/>
  <c r="Q45" i="18" s="1"/>
  <c r="Q14" i="18" s="1"/>
  <c r="Q31" i="22" s="1"/>
  <c r="R844" i="51"/>
  <c r="S799" i="51" s="1"/>
  <c r="S808" i="51" s="1"/>
  <c r="Q618" i="51"/>
  <c r="R573" i="51" s="1"/>
  <c r="R582" i="51" s="1"/>
  <c r="R1083" i="51"/>
  <c r="Q1064" i="51"/>
  <c r="Q1066" i="51" s="1"/>
  <c r="R394" i="51"/>
  <c r="S349" i="51" s="1"/>
  <c r="S367" i="51" s="1"/>
  <c r="O851" i="52"/>
  <c r="P806" i="52" s="1"/>
  <c r="O616" i="51"/>
  <c r="P571" i="51" s="1"/>
  <c r="P580" i="51" s="1"/>
  <c r="R1016" i="51"/>
  <c r="R985" i="51" s="1"/>
  <c r="R1025" i="51"/>
  <c r="R986" i="51" s="1"/>
  <c r="R984" i="51"/>
  <c r="O766" i="51"/>
  <c r="P721" i="51" s="1"/>
  <c r="P730" i="51" s="1"/>
  <c r="R554" i="52"/>
  <c r="S509" i="52" s="1"/>
  <c r="S527" i="52" s="1"/>
  <c r="S1090" i="51"/>
  <c r="S1099" i="51"/>
  <c r="O551" i="52"/>
  <c r="P506" i="52" s="1"/>
  <c r="Q703" i="52"/>
  <c r="R658" i="52" s="1"/>
  <c r="R676" i="52" s="1"/>
  <c r="O626" i="52"/>
  <c r="P581" i="52" s="1"/>
  <c r="Q628" i="52"/>
  <c r="R583" i="52" s="1"/>
  <c r="R601" i="52" s="1"/>
  <c r="Q853" i="52"/>
  <c r="R808" i="52" s="1"/>
  <c r="R817" i="52" s="1"/>
  <c r="Q393" i="51"/>
  <c r="R348" i="51" s="1"/>
  <c r="R366" i="51" s="1"/>
  <c r="R854" i="52"/>
  <c r="S809" i="52" s="1"/>
  <c r="S818" i="52" s="1"/>
  <c r="O776" i="52"/>
  <c r="P731" i="52" s="1"/>
  <c r="Q328" i="52"/>
  <c r="R283" i="52" s="1"/>
  <c r="R301" i="52" s="1"/>
  <c r="R508" i="51"/>
  <c r="R517" i="51"/>
  <c r="O282" i="52"/>
  <c r="Q451" i="52"/>
  <c r="Q442" i="52"/>
  <c r="Q741" i="51"/>
  <c r="Q732" i="51"/>
  <c r="R583" i="51"/>
  <c r="R592" i="51"/>
  <c r="O722" i="51"/>
  <c r="N542" i="51"/>
  <c r="N208" i="51"/>
  <c r="N244" i="51" s="1"/>
  <c r="O199" i="51" s="1"/>
  <c r="O208" i="51" s="1"/>
  <c r="O244" i="51" s="1"/>
  <c r="P199" i="51" s="1"/>
  <c r="P208" i="51" s="1"/>
  <c r="P244" i="51" s="1"/>
  <c r="Q199" i="51" s="1"/>
  <c r="Q208" i="51" s="1"/>
  <c r="Q244" i="51" s="1"/>
  <c r="R199" i="51" s="1"/>
  <c r="R462" i="52"/>
  <c r="Q462" i="52"/>
  <c r="N462" i="52"/>
  <c r="M462" i="52"/>
  <c r="P462" i="52"/>
  <c r="O462" i="52"/>
  <c r="S462" i="52"/>
  <c r="N207" i="52"/>
  <c r="O366" i="52"/>
  <c r="O402" i="52" s="1"/>
  <c r="P357" i="52" s="1"/>
  <c r="Q677" i="51"/>
  <c r="S677" i="51"/>
  <c r="P677" i="51"/>
  <c r="M677" i="51"/>
  <c r="O677" i="51"/>
  <c r="R677" i="51"/>
  <c r="N677" i="51"/>
  <c r="O206" i="52"/>
  <c r="S612" i="52"/>
  <c r="Q612" i="52"/>
  <c r="N612" i="52"/>
  <c r="M612" i="52"/>
  <c r="R612" i="52"/>
  <c r="O612" i="52"/>
  <c r="P612" i="52"/>
  <c r="O387" i="52"/>
  <c r="Q387" i="52"/>
  <c r="P387" i="52"/>
  <c r="R387" i="52"/>
  <c r="S387" i="52"/>
  <c r="M387" i="52"/>
  <c r="N387" i="52"/>
  <c r="P527" i="51"/>
  <c r="O527" i="51"/>
  <c r="S527" i="51"/>
  <c r="Q527" i="51"/>
  <c r="N527" i="51"/>
  <c r="R527" i="51"/>
  <c r="M527" i="51"/>
  <c r="R742" i="51"/>
  <c r="R733" i="51"/>
  <c r="O364" i="51"/>
  <c r="O328" i="51" s="1"/>
  <c r="O355" i="51"/>
  <c r="S20" i="52"/>
  <c r="D463" i="52" s="1"/>
  <c r="S20" i="51"/>
  <c r="D453" i="51" s="1"/>
  <c r="M687" i="52"/>
  <c r="O687" i="52"/>
  <c r="P687" i="52"/>
  <c r="R687" i="52"/>
  <c r="Q687" i="52"/>
  <c r="S687" i="52"/>
  <c r="N687" i="52"/>
  <c r="S18" i="52"/>
  <c r="D313" i="52" s="1"/>
  <c r="S18" i="51"/>
  <c r="D303" i="51" s="1"/>
  <c r="O582" i="52"/>
  <c r="N197" i="51"/>
  <c r="S602" i="51"/>
  <c r="Q602" i="51"/>
  <c r="N602" i="51"/>
  <c r="P602" i="51"/>
  <c r="M602" i="51"/>
  <c r="O602" i="51"/>
  <c r="R602" i="51"/>
  <c r="R377" i="51"/>
  <c r="S377" i="51"/>
  <c r="N377" i="51"/>
  <c r="M377" i="51"/>
  <c r="Q377" i="51"/>
  <c r="O377" i="51"/>
  <c r="P377" i="51"/>
  <c r="R537" i="52"/>
  <c r="O537" i="52"/>
  <c r="S537" i="52"/>
  <c r="Q537" i="52"/>
  <c r="N537" i="52"/>
  <c r="P537" i="52"/>
  <c r="M537" i="52"/>
  <c r="O807" i="52"/>
  <c r="N692" i="51"/>
  <c r="S19" i="52"/>
  <c r="D388" i="52" s="1"/>
  <c r="S19" i="51"/>
  <c r="D378" i="51" s="1"/>
  <c r="S25" i="51"/>
  <c r="D828" i="51" s="1"/>
  <c r="S25" i="52"/>
  <c r="D838" i="52" s="1"/>
  <c r="R13" i="55"/>
  <c r="R20" i="55" s="1"/>
  <c r="R674" i="55"/>
  <c r="R649" i="55" s="1"/>
  <c r="R28" i="55" s="1"/>
  <c r="R581" i="50"/>
  <c r="O272" i="51"/>
  <c r="P752" i="51"/>
  <c r="O752" i="51"/>
  <c r="S752" i="51"/>
  <c r="R752" i="51"/>
  <c r="Q752" i="51"/>
  <c r="N752" i="51"/>
  <c r="M752" i="51"/>
  <c r="N218" i="52"/>
  <c r="N254" i="52" s="1"/>
  <c r="O209" i="52" s="1"/>
  <c r="O316" i="51"/>
  <c r="N392" i="51"/>
  <c r="R762" i="52"/>
  <c r="O762" i="52"/>
  <c r="Q762" i="52"/>
  <c r="P762" i="52"/>
  <c r="S762" i="52"/>
  <c r="M762" i="52"/>
  <c r="N762" i="52"/>
  <c r="O664" i="51"/>
  <c r="O628" i="51" s="1"/>
  <c r="O655" i="51"/>
  <c r="O732" i="52"/>
  <c r="O507" i="52"/>
  <c r="O657" i="52"/>
  <c r="P656" i="55"/>
  <c r="O651" i="55"/>
  <c r="O653" i="55" s="1"/>
  <c r="O196" i="51"/>
  <c r="S24" i="52"/>
  <c r="D763" i="52" s="1"/>
  <c r="S24" i="51"/>
  <c r="D753" i="51" s="1"/>
  <c r="S23" i="51"/>
  <c r="D678" i="51" s="1"/>
  <c r="S23" i="52"/>
  <c r="D688" i="52" s="1"/>
  <c r="O701" i="52"/>
  <c r="M837" i="52"/>
  <c r="R837" i="52"/>
  <c r="P837" i="52"/>
  <c r="Q837" i="52"/>
  <c r="N837" i="52"/>
  <c r="O837" i="52"/>
  <c r="S837" i="52"/>
  <c r="N207" i="51"/>
  <c r="N243" i="51" s="1"/>
  <c r="O198" i="51" s="1"/>
  <c r="O207" i="51" s="1"/>
  <c r="O243" i="51" s="1"/>
  <c r="P198" i="51" s="1"/>
  <c r="P207" i="51" s="1"/>
  <c r="P243" i="51" s="1"/>
  <c r="Q198" i="51" s="1"/>
  <c r="O432" i="52"/>
  <c r="P302" i="51"/>
  <c r="O302" i="51"/>
  <c r="R302" i="51"/>
  <c r="S302" i="51"/>
  <c r="N302" i="51"/>
  <c r="M302" i="51"/>
  <c r="Q302" i="51"/>
  <c r="R17" i="52"/>
  <c r="R570" i="50"/>
  <c r="R17" i="51"/>
  <c r="S22" i="52"/>
  <c r="D613" i="52" s="1"/>
  <c r="S22" i="51"/>
  <c r="D603" i="51" s="1"/>
  <c r="S21" i="52"/>
  <c r="D538" i="52" s="1"/>
  <c r="S21" i="51"/>
  <c r="D528" i="51" s="1"/>
  <c r="O439" i="51"/>
  <c r="O403" i="51" s="1"/>
  <c r="O430" i="51"/>
  <c r="O514" i="51"/>
  <c r="O478" i="51" s="1"/>
  <c r="O505" i="51"/>
  <c r="O827" i="51"/>
  <c r="N827" i="51"/>
  <c r="S827" i="51"/>
  <c r="M827" i="51"/>
  <c r="Q827" i="51"/>
  <c r="P827" i="51"/>
  <c r="R827" i="51"/>
  <c r="O797" i="51"/>
  <c r="O476" i="52"/>
  <c r="P431" i="52" s="1"/>
  <c r="P356" i="52"/>
  <c r="O312" i="52"/>
  <c r="P312" i="52"/>
  <c r="S312" i="52"/>
  <c r="N312" i="52"/>
  <c r="Q312" i="52"/>
  <c r="R312" i="52"/>
  <c r="M312" i="52"/>
  <c r="O572" i="51"/>
  <c r="N217" i="52"/>
  <c r="N253" i="52" s="1"/>
  <c r="O208" i="52" s="1"/>
  <c r="O217" i="52" s="1"/>
  <c r="O253" i="52" s="1"/>
  <c r="P208" i="52" s="1"/>
  <c r="N452" i="51"/>
  <c r="Q452" i="51"/>
  <c r="S452" i="51"/>
  <c r="R452" i="51"/>
  <c r="P452" i="51"/>
  <c r="M452" i="51"/>
  <c r="O452" i="51"/>
  <c r="N467" i="51"/>
  <c r="S561" i="50"/>
  <c r="S574" i="50"/>
  <c r="R291" i="51" l="1"/>
  <c r="R318" i="51" s="1"/>
  <c r="S273" i="51" s="1"/>
  <c r="S291" i="51" s="1"/>
  <c r="P814" i="51"/>
  <c r="P841" i="51" s="1"/>
  <c r="Q796" i="51" s="1"/>
  <c r="R441" i="51"/>
  <c r="R468" i="51" s="1"/>
  <c r="S423" i="51" s="1"/>
  <c r="S441" i="51" s="1"/>
  <c r="R526" i="52"/>
  <c r="R553" i="52" s="1"/>
  <c r="S508" i="52" s="1"/>
  <c r="S517" i="52" s="1"/>
  <c r="S593" i="52"/>
  <c r="S629" i="52" s="1"/>
  <c r="S668" i="52"/>
  <c r="S677" i="52"/>
  <c r="R592" i="52"/>
  <c r="R628" i="52" s="1"/>
  <c r="S583" i="52" s="1"/>
  <c r="S601" i="52" s="1"/>
  <c r="S452" i="52"/>
  <c r="S479" i="52" s="1"/>
  <c r="S433" i="51"/>
  <c r="S469" i="51" s="1"/>
  <c r="R516" i="51"/>
  <c r="R543" i="51" s="1"/>
  <c r="S498" i="51" s="1"/>
  <c r="S302" i="52"/>
  <c r="S329" i="52" s="1"/>
  <c r="R816" i="51"/>
  <c r="R843" i="51" s="1"/>
  <c r="S798" i="51" s="1"/>
  <c r="R666" i="51"/>
  <c r="R693" i="51" s="1"/>
  <c r="S648" i="51" s="1"/>
  <c r="S368" i="52"/>
  <c r="S404" i="52" s="1"/>
  <c r="Q478" i="52"/>
  <c r="R433" i="52" s="1"/>
  <c r="R442" i="52" s="1"/>
  <c r="S292" i="51"/>
  <c r="S319" i="51" s="1"/>
  <c r="R742" i="52"/>
  <c r="R751" i="52"/>
  <c r="S817" i="51"/>
  <c r="S844" i="51" s="1"/>
  <c r="R667" i="52"/>
  <c r="R703" i="52" s="1"/>
  <c r="S658" i="52" s="1"/>
  <c r="S676" i="52" s="1"/>
  <c r="R292" i="52"/>
  <c r="R328" i="52" s="1"/>
  <c r="S283" i="52" s="1"/>
  <c r="S301" i="52" s="1"/>
  <c r="S658" i="51"/>
  <c r="S667" i="51"/>
  <c r="R357" i="51"/>
  <c r="R393" i="51" s="1"/>
  <c r="S348" i="51" s="1"/>
  <c r="S358" i="51"/>
  <c r="S394" i="51" s="1"/>
  <c r="P589" i="51"/>
  <c r="P616" i="51" s="1"/>
  <c r="Q571" i="51" s="1"/>
  <c r="Q580" i="51" s="1"/>
  <c r="R983" i="51"/>
  <c r="S1126" i="51"/>
  <c r="P739" i="51"/>
  <c r="P766" i="51" s="1"/>
  <c r="Q721" i="51" s="1"/>
  <c r="R591" i="51"/>
  <c r="R618" i="51" s="1"/>
  <c r="S573" i="51" s="1"/>
  <c r="S591" i="51" s="1"/>
  <c r="O691" i="51"/>
  <c r="P646" i="51" s="1"/>
  <c r="R1052" i="51"/>
  <c r="R989" i="51" s="1"/>
  <c r="R991" i="51" s="1"/>
  <c r="S743" i="52"/>
  <c r="S779" i="52" s="1"/>
  <c r="R769" i="51"/>
  <c r="S724" i="51" s="1"/>
  <c r="S742" i="51" s="1"/>
  <c r="R376" i="52"/>
  <c r="R403" i="52" s="1"/>
  <c r="S358" i="52" s="1"/>
  <c r="S367" i="52" s="1"/>
  <c r="R1092" i="51"/>
  <c r="R1059" i="51"/>
  <c r="O466" i="51"/>
  <c r="P421" i="51" s="1"/>
  <c r="O391" i="51"/>
  <c r="P346" i="51" s="1"/>
  <c r="S518" i="52"/>
  <c r="S554" i="52" s="1"/>
  <c r="R826" i="52"/>
  <c r="R853" i="52" s="1"/>
  <c r="S808" i="52" s="1"/>
  <c r="S817" i="52" s="1"/>
  <c r="S827" i="52"/>
  <c r="S854" i="52" s="1"/>
  <c r="O541" i="51"/>
  <c r="P496" i="51" s="1"/>
  <c r="P217" i="52"/>
  <c r="P253" i="52" s="1"/>
  <c r="Q208" i="52" s="1"/>
  <c r="S17" i="51"/>
  <c r="S570" i="50"/>
  <c r="S17" i="52"/>
  <c r="M330" i="52"/>
  <c r="P374" i="52"/>
  <c r="P365" i="52"/>
  <c r="M678" i="51"/>
  <c r="M696" i="51" s="1"/>
  <c r="N651" i="51" s="1"/>
  <c r="N660" i="51" s="1"/>
  <c r="N678" i="51"/>
  <c r="N629" i="51" s="1"/>
  <c r="R678" i="51"/>
  <c r="R629" i="51" s="1"/>
  <c r="S678" i="51"/>
  <c r="S629" i="51" s="1"/>
  <c r="P678" i="51"/>
  <c r="P629" i="51" s="1"/>
  <c r="O678" i="51"/>
  <c r="O629" i="51" s="1"/>
  <c r="Q678" i="51"/>
  <c r="Q629" i="51" s="1"/>
  <c r="O666" i="52"/>
  <c r="O702" i="52" s="1"/>
  <c r="P657" i="52" s="1"/>
  <c r="P299" i="52"/>
  <c r="P290" i="52"/>
  <c r="P449" i="52"/>
  <c r="P440" i="52"/>
  <c r="D237" i="52"/>
  <c r="R26" i="52"/>
  <c r="P753" i="51"/>
  <c r="P704" i="51" s="1"/>
  <c r="Q753" i="51"/>
  <c r="Q704" i="51" s="1"/>
  <c r="R753" i="51"/>
  <c r="R704" i="51" s="1"/>
  <c r="S753" i="51"/>
  <c r="S704" i="51" s="1"/>
  <c r="M753" i="51"/>
  <c r="M771" i="51" s="1"/>
  <c r="N726" i="51" s="1"/>
  <c r="O753" i="51"/>
  <c r="O704" i="51" s="1"/>
  <c r="N753" i="51"/>
  <c r="N704" i="51" s="1"/>
  <c r="O347" i="51"/>
  <c r="S838" i="52"/>
  <c r="S789" i="52" s="1"/>
  <c r="O838" i="52"/>
  <c r="O789" i="52" s="1"/>
  <c r="P838" i="52"/>
  <c r="P789" i="52" s="1"/>
  <c r="M838" i="52"/>
  <c r="M856" i="52" s="1"/>
  <c r="N811" i="52" s="1"/>
  <c r="N820" i="52" s="1"/>
  <c r="N838" i="52"/>
  <c r="N789" i="52" s="1"/>
  <c r="R838" i="52"/>
  <c r="R789" i="52" s="1"/>
  <c r="Q838" i="52"/>
  <c r="Q789" i="52" s="1"/>
  <c r="M395" i="51"/>
  <c r="M620" i="51"/>
  <c r="M695" i="51"/>
  <c r="Q768" i="51"/>
  <c r="R723" i="51" s="1"/>
  <c r="M470" i="51"/>
  <c r="P665" i="55"/>
  <c r="P648" i="55" s="1"/>
  <c r="P647" i="55"/>
  <c r="R313" i="52"/>
  <c r="R264" i="52" s="1"/>
  <c r="O313" i="52"/>
  <c r="O264" i="52" s="1"/>
  <c r="N313" i="52"/>
  <c r="N264" i="52" s="1"/>
  <c r="S313" i="52"/>
  <c r="S264" i="52" s="1"/>
  <c r="Q313" i="52"/>
  <c r="Q264" i="52" s="1"/>
  <c r="M313" i="52"/>
  <c r="M331" i="52" s="1"/>
  <c r="N286" i="52" s="1"/>
  <c r="P313" i="52"/>
  <c r="P264" i="52" s="1"/>
  <c r="M845" i="51"/>
  <c r="O441" i="52"/>
  <c r="O477" i="52" s="1"/>
  <c r="P432" i="52" s="1"/>
  <c r="M763" i="52"/>
  <c r="M781" i="52" s="1"/>
  <c r="N736" i="52" s="1"/>
  <c r="N763" i="52"/>
  <c r="N714" i="52" s="1"/>
  <c r="Q763" i="52"/>
  <c r="Q714" i="52" s="1"/>
  <c r="P763" i="52"/>
  <c r="P714" i="52" s="1"/>
  <c r="O763" i="52"/>
  <c r="O714" i="52" s="1"/>
  <c r="R763" i="52"/>
  <c r="R714" i="52" s="1"/>
  <c r="S763" i="52"/>
  <c r="S714" i="52" s="1"/>
  <c r="O516" i="52"/>
  <c r="O552" i="52" s="1"/>
  <c r="M780" i="52"/>
  <c r="P271" i="51"/>
  <c r="R828" i="51"/>
  <c r="R779" i="51" s="1"/>
  <c r="Q828" i="51"/>
  <c r="Q779" i="51" s="1"/>
  <c r="S828" i="51"/>
  <c r="S779" i="51" s="1"/>
  <c r="M828" i="51"/>
  <c r="M846" i="51" s="1"/>
  <c r="N801" i="51" s="1"/>
  <c r="N828" i="51"/>
  <c r="N779" i="51" s="1"/>
  <c r="P828" i="51"/>
  <c r="P779" i="51" s="1"/>
  <c r="O828" i="51"/>
  <c r="O779" i="51" s="1"/>
  <c r="O647" i="51"/>
  <c r="M545" i="51"/>
  <c r="P749" i="52"/>
  <c r="P740" i="52"/>
  <c r="N216" i="52"/>
  <c r="N252" i="52" s="1"/>
  <c r="R217" i="51"/>
  <c r="R208" i="51"/>
  <c r="M613" i="52"/>
  <c r="M631" i="52" s="1"/>
  <c r="N586" i="52" s="1"/>
  <c r="O613" i="52"/>
  <c r="O564" i="52" s="1"/>
  <c r="P613" i="52"/>
  <c r="P564" i="52" s="1"/>
  <c r="R613" i="52"/>
  <c r="R564" i="52" s="1"/>
  <c r="S613" i="52"/>
  <c r="S564" i="52" s="1"/>
  <c r="Q613" i="52"/>
  <c r="Q564" i="52" s="1"/>
  <c r="N613" i="52"/>
  <c r="N564" i="52" s="1"/>
  <c r="P656" i="52"/>
  <c r="P453" i="51"/>
  <c r="P404" i="51" s="1"/>
  <c r="M453" i="51"/>
  <c r="M471" i="51" s="1"/>
  <c r="N426" i="51" s="1"/>
  <c r="N435" i="51" s="1"/>
  <c r="N453" i="51"/>
  <c r="N404" i="51" s="1"/>
  <c r="Q453" i="51"/>
  <c r="Q404" i="51" s="1"/>
  <c r="O453" i="51"/>
  <c r="O404" i="51" s="1"/>
  <c r="S453" i="51"/>
  <c r="S404" i="51" s="1"/>
  <c r="R453" i="51"/>
  <c r="R404" i="51" s="1"/>
  <c r="M405" i="52"/>
  <c r="P366" i="52"/>
  <c r="P375" i="52"/>
  <c r="M480" i="52"/>
  <c r="O422" i="51"/>
  <c r="O806" i="51"/>
  <c r="O842" i="51" s="1"/>
  <c r="P797" i="51" s="1"/>
  <c r="O528" i="51"/>
  <c r="O479" i="51" s="1"/>
  <c r="M528" i="51"/>
  <c r="M546" i="51" s="1"/>
  <c r="N501" i="51" s="1"/>
  <c r="N510" i="51" s="1"/>
  <c r="R528" i="51"/>
  <c r="R479" i="51" s="1"/>
  <c r="S528" i="51"/>
  <c r="S479" i="51" s="1"/>
  <c r="Q528" i="51"/>
  <c r="Q479" i="51" s="1"/>
  <c r="P528" i="51"/>
  <c r="P479" i="51" s="1"/>
  <c r="N528" i="51"/>
  <c r="N479" i="51" s="1"/>
  <c r="M320" i="51"/>
  <c r="Q207" i="51"/>
  <c r="Q216" i="51"/>
  <c r="O218" i="52"/>
  <c r="O254" i="52" s="1"/>
  <c r="P209" i="52" s="1"/>
  <c r="P218" i="52" s="1"/>
  <c r="P254" i="52" s="1"/>
  <c r="Q209" i="52" s="1"/>
  <c r="Q218" i="52" s="1"/>
  <c r="Q254" i="52" s="1"/>
  <c r="R209" i="52" s="1"/>
  <c r="R378" i="51"/>
  <c r="R329" i="51" s="1"/>
  <c r="Q378" i="51"/>
  <c r="Q329" i="51" s="1"/>
  <c r="P378" i="51"/>
  <c r="P329" i="51" s="1"/>
  <c r="O378" i="51"/>
  <c r="O329" i="51" s="1"/>
  <c r="N378" i="51"/>
  <c r="N329" i="51" s="1"/>
  <c r="S378" i="51"/>
  <c r="S329" i="51" s="1"/>
  <c r="M378" i="51"/>
  <c r="M396" i="51" s="1"/>
  <c r="N351" i="51" s="1"/>
  <c r="N360" i="51" s="1"/>
  <c r="O497" i="51"/>
  <c r="O731" i="51"/>
  <c r="O767" i="51" s="1"/>
  <c r="P722" i="51" s="1"/>
  <c r="P524" i="52"/>
  <c r="P515" i="52"/>
  <c r="S581" i="50"/>
  <c r="S13" i="55"/>
  <c r="S20" i="55" s="1"/>
  <c r="S674" i="55"/>
  <c r="S649" i="55" s="1"/>
  <c r="S28" i="55" s="1"/>
  <c r="O581" i="51"/>
  <c r="O617" i="51" s="1"/>
  <c r="P572" i="51" s="1"/>
  <c r="R26" i="51"/>
  <c r="D227" i="51"/>
  <c r="N688" i="52"/>
  <c r="N639" i="52" s="1"/>
  <c r="O688" i="52"/>
  <c r="O639" i="52" s="1"/>
  <c r="S688" i="52"/>
  <c r="S639" i="52" s="1"/>
  <c r="M688" i="52"/>
  <c r="M706" i="52" s="1"/>
  <c r="N661" i="52" s="1"/>
  <c r="N670" i="52" s="1"/>
  <c r="R688" i="52"/>
  <c r="R639" i="52" s="1"/>
  <c r="P688" i="52"/>
  <c r="P639" i="52" s="1"/>
  <c r="Q688" i="52"/>
  <c r="Q639" i="52" s="1"/>
  <c r="R39" i="55"/>
  <c r="R32" i="55"/>
  <c r="N206" i="51"/>
  <c r="N242" i="51" s="1"/>
  <c r="P463" i="52"/>
  <c r="P414" i="52" s="1"/>
  <c r="M463" i="52"/>
  <c r="M481" i="52" s="1"/>
  <c r="N436" i="52" s="1"/>
  <c r="Q463" i="52"/>
  <c r="Q414" i="52" s="1"/>
  <c r="R463" i="52"/>
  <c r="R414" i="52" s="1"/>
  <c r="S463" i="52"/>
  <c r="S414" i="52" s="1"/>
  <c r="N463" i="52"/>
  <c r="N414" i="52" s="1"/>
  <c r="O463" i="52"/>
  <c r="O414" i="52" s="1"/>
  <c r="M630" i="52"/>
  <c r="P599" i="52"/>
  <c r="P590" i="52"/>
  <c r="O291" i="52"/>
  <c r="O327" i="52" s="1"/>
  <c r="N538" i="52"/>
  <c r="N489" i="52" s="1"/>
  <c r="S538" i="52"/>
  <c r="S489" i="52" s="1"/>
  <c r="Q538" i="52"/>
  <c r="Q489" i="52" s="1"/>
  <c r="O538" i="52"/>
  <c r="O489" i="52" s="1"/>
  <c r="M538" i="52"/>
  <c r="M556" i="52" s="1"/>
  <c r="N511" i="52" s="1"/>
  <c r="P538" i="52"/>
  <c r="P489" i="52" s="1"/>
  <c r="R538" i="52"/>
  <c r="R489" i="52" s="1"/>
  <c r="O205" i="51"/>
  <c r="O214" i="51"/>
  <c r="O178" i="51" s="1"/>
  <c r="O853" i="51" s="1"/>
  <c r="O37" i="51" s="1"/>
  <c r="O62" i="51" s="1"/>
  <c r="O741" i="52"/>
  <c r="O777" i="52" s="1"/>
  <c r="M388" i="52"/>
  <c r="M406" i="52" s="1"/>
  <c r="N361" i="52" s="1"/>
  <c r="P388" i="52"/>
  <c r="P339" i="52" s="1"/>
  <c r="O388" i="52"/>
  <c r="O339" i="52" s="1"/>
  <c r="R388" i="52"/>
  <c r="R339" i="52" s="1"/>
  <c r="S388" i="52"/>
  <c r="S339" i="52" s="1"/>
  <c r="N388" i="52"/>
  <c r="N339" i="52" s="1"/>
  <c r="Q388" i="52"/>
  <c r="Q339" i="52" s="1"/>
  <c r="O816" i="52"/>
  <c r="O852" i="52" s="1"/>
  <c r="O591" i="52"/>
  <c r="O627" i="52" s="1"/>
  <c r="P815" i="52"/>
  <c r="P824" i="52"/>
  <c r="R544" i="51"/>
  <c r="S499" i="51" s="1"/>
  <c r="O603" i="51"/>
  <c r="O554" i="51" s="1"/>
  <c r="M603" i="51"/>
  <c r="M621" i="51" s="1"/>
  <c r="N576" i="51" s="1"/>
  <c r="S603" i="51"/>
  <c r="S554" i="51" s="1"/>
  <c r="N603" i="51"/>
  <c r="N554" i="51" s="1"/>
  <c r="R603" i="51"/>
  <c r="R554" i="51" s="1"/>
  <c r="Q603" i="51"/>
  <c r="Q554" i="51" s="1"/>
  <c r="P603" i="51"/>
  <c r="P554" i="51" s="1"/>
  <c r="M855" i="52"/>
  <c r="M770" i="51"/>
  <c r="O281" i="51"/>
  <c r="O317" i="51" s="1"/>
  <c r="P272" i="51" s="1"/>
  <c r="M555" i="52"/>
  <c r="M303" i="51"/>
  <c r="M321" i="51" s="1"/>
  <c r="N276" i="51" s="1"/>
  <c r="N285" i="51" s="1"/>
  <c r="S303" i="51"/>
  <c r="S254" i="51" s="1"/>
  <c r="P303" i="51"/>
  <c r="P254" i="51" s="1"/>
  <c r="O303" i="51"/>
  <c r="O254" i="51" s="1"/>
  <c r="N303" i="51"/>
  <c r="N254" i="51" s="1"/>
  <c r="R303" i="51"/>
  <c r="R254" i="51" s="1"/>
  <c r="Q303" i="51"/>
  <c r="Q254" i="51" s="1"/>
  <c r="M705" i="52"/>
  <c r="O215" i="52"/>
  <c r="O224" i="52"/>
  <c r="O188" i="52" s="1"/>
  <c r="O863" i="52" s="1"/>
  <c r="O37" i="52" s="1"/>
  <c r="O62" i="52" s="1"/>
  <c r="R619" i="51"/>
  <c r="S574" i="51" s="1"/>
  <c r="S704" i="52" l="1"/>
  <c r="S507" i="51"/>
  <c r="S516" i="51"/>
  <c r="R451" i="52"/>
  <c r="R478" i="52" s="1"/>
  <c r="S433" i="52" s="1"/>
  <c r="S807" i="51"/>
  <c r="S816" i="51"/>
  <c r="M639" i="52"/>
  <c r="S432" i="51"/>
  <c r="S468" i="51" s="1"/>
  <c r="S694" i="51"/>
  <c r="R778" i="52"/>
  <c r="S733" i="52" s="1"/>
  <c r="S742" i="52" s="1"/>
  <c r="S733" i="51"/>
  <c r="S769" i="51" s="1"/>
  <c r="S282" i="51"/>
  <c r="S318" i="51" s="1"/>
  <c r="P338" i="52"/>
  <c r="S366" i="51"/>
  <c r="S357" i="51"/>
  <c r="Q589" i="51"/>
  <c r="Q616" i="51" s="1"/>
  <c r="R571" i="51" s="1"/>
  <c r="S582" i="51"/>
  <c r="M489" i="52"/>
  <c r="S826" i="52"/>
  <c r="S853" i="52" s="1"/>
  <c r="S667" i="52"/>
  <c r="S703" i="52" s="1"/>
  <c r="P626" i="52"/>
  <c r="Q581" i="52" s="1"/>
  <c r="S292" i="52"/>
  <c r="S328" i="52" s="1"/>
  <c r="M789" i="52"/>
  <c r="S526" i="52"/>
  <c r="S553" i="52" s="1"/>
  <c r="S618" i="51"/>
  <c r="S1007" i="51"/>
  <c r="S1016" i="51" s="1"/>
  <c r="S592" i="52"/>
  <c r="S628" i="52" s="1"/>
  <c r="P851" i="52"/>
  <c r="Q806" i="52" s="1"/>
  <c r="P551" i="52"/>
  <c r="Q506" i="52" s="1"/>
  <c r="Q524" i="52" s="1"/>
  <c r="M714" i="52"/>
  <c r="R1128" i="51"/>
  <c r="R1060" i="51"/>
  <c r="N856" i="52"/>
  <c r="O811" i="52" s="1"/>
  <c r="O820" i="52" s="1"/>
  <c r="P401" i="52"/>
  <c r="Q356" i="52" s="1"/>
  <c r="M629" i="51"/>
  <c r="O241" i="51"/>
  <c r="P196" i="51" s="1"/>
  <c r="P214" i="51" s="1"/>
  <c r="M564" i="52"/>
  <c r="R244" i="51"/>
  <c r="S199" i="51" s="1"/>
  <c r="S208" i="51" s="1"/>
  <c r="P326" i="52"/>
  <c r="Q281" i="52" s="1"/>
  <c r="M704" i="51"/>
  <c r="P402" i="52"/>
  <c r="Q357" i="52" s="1"/>
  <c r="Q366" i="52" s="1"/>
  <c r="P776" i="52"/>
  <c r="Q731" i="52" s="1"/>
  <c r="S376" i="52"/>
  <c r="S403" i="52" s="1"/>
  <c r="P476" i="52"/>
  <c r="Q431" i="52" s="1"/>
  <c r="O251" i="52"/>
  <c r="P206" i="52" s="1"/>
  <c r="N321" i="51"/>
  <c r="O276" i="51" s="1"/>
  <c r="O285" i="51" s="1"/>
  <c r="O321" i="51" s="1"/>
  <c r="P276" i="51" s="1"/>
  <c r="P285" i="51" s="1"/>
  <c r="P321" i="51" s="1"/>
  <c r="Q276" i="51" s="1"/>
  <c r="Q285" i="51" s="1"/>
  <c r="Q321" i="51" s="1"/>
  <c r="R276" i="51" s="1"/>
  <c r="R285" i="51" s="1"/>
  <c r="R321" i="51" s="1"/>
  <c r="S276" i="51" s="1"/>
  <c r="S285" i="51" s="1"/>
  <c r="M779" i="51"/>
  <c r="M329" i="51"/>
  <c r="Q217" i="52"/>
  <c r="Q226" i="52"/>
  <c r="S39" i="55"/>
  <c r="S32" i="55"/>
  <c r="D32" i="55" s="1"/>
  <c r="D85" i="23" s="1"/>
  <c r="N660" i="52"/>
  <c r="M641" i="52"/>
  <c r="N585" i="51"/>
  <c r="N621" i="51" s="1"/>
  <c r="O576" i="51" s="1"/>
  <c r="N585" i="52"/>
  <c r="M566" i="52"/>
  <c r="O506" i="51"/>
  <c r="O542" i="51" s="1"/>
  <c r="R218" i="52"/>
  <c r="R227" i="52"/>
  <c r="O431" i="51"/>
  <c r="O467" i="51" s="1"/>
  <c r="M339" i="52"/>
  <c r="N735" i="52"/>
  <c r="M716" i="52"/>
  <c r="M404" i="51"/>
  <c r="N350" i="51"/>
  <c r="M331" i="51"/>
  <c r="N285" i="52"/>
  <c r="M266" i="52"/>
  <c r="P740" i="51"/>
  <c r="P703" i="51" s="1"/>
  <c r="P731" i="51"/>
  <c r="P355" i="51"/>
  <c r="P364" i="51"/>
  <c r="N810" i="52"/>
  <c r="M791" i="52"/>
  <c r="N445" i="52"/>
  <c r="N481" i="52" s="1"/>
  <c r="O436" i="52" s="1"/>
  <c r="O445" i="52" s="1"/>
  <c r="O481" i="52" s="1"/>
  <c r="P436" i="52" s="1"/>
  <c r="P445" i="52" s="1"/>
  <c r="P481" i="52" s="1"/>
  <c r="Q436" i="52" s="1"/>
  <c r="Q445" i="52" s="1"/>
  <c r="Q481" i="52" s="1"/>
  <c r="R436" i="52" s="1"/>
  <c r="R445" i="52" s="1"/>
  <c r="R481" i="52" s="1"/>
  <c r="S436" i="52" s="1"/>
  <c r="S445" i="52" s="1"/>
  <c r="S481" i="52" s="1"/>
  <c r="M227" i="51"/>
  <c r="P227" i="51"/>
  <c r="Q227" i="51"/>
  <c r="N227" i="51"/>
  <c r="O227" i="51"/>
  <c r="S227" i="51"/>
  <c r="R227" i="51"/>
  <c r="N396" i="51"/>
  <c r="O351" i="51" s="1"/>
  <c r="O360" i="51" s="1"/>
  <c r="O396" i="51" s="1"/>
  <c r="P351" i="51" s="1"/>
  <c r="P360" i="51" s="1"/>
  <c r="P396" i="51" s="1"/>
  <c r="Q351" i="51" s="1"/>
  <c r="Q360" i="51" s="1"/>
  <c r="Q396" i="51" s="1"/>
  <c r="R351" i="51" s="1"/>
  <c r="R360" i="51" s="1"/>
  <c r="R396" i="51" s="1"/>
  <c r="S351" i="51" s="1"/>
  <c r="S360" i="51" s="1"/>
  <c r="S396" i="51" s="1"/>
  <c r="N360" i="52"/>
  <c r="M341" i="52"/>
  <c r="N810" i="51"/>
  <c r="N846" i="51" s="1"/>
  <c r="O801" i="51" s="1"/>
  <c r="O810" i="51" s="1"/>
  <c r="O846" i="51" s="1"/>
  <c r="P801" i="51" s="1"/>
  <c r="P810" i="51" s="1"/>
  <c r="P846" i="51" s="1"/>
  <c r="Q801" i="51" s="1"/>
  <c r="Q810" i="51" s="1"/>
  <c r="Q846" i="51" s="1"/>
  <c r="R801" i="51" s="1"/>
  <c r="R810" i="51" s="1"/>
  <c r="R846" i="51" s="1"/>
  <c r="S801" i="51" s="1"/>
  <c r="S810" i="51" s="1"/>
  <c r="S846" i="51" s="1"/>
  <c r="N745" i="52"/>
  <c r="N781" i="52" s="1"/>
  <c r="O736" i="52" s="1"/>
  <c r="N425" i="51"/>
  <c r="M406" i="51"/>
  <c r="O356" i="51"/>
  <c r="O392" i="51" s="1"/>
  <c r="S26" i="52"/>
  <c r="D238" i="52"/>
  <c r="P815" i="51"/>
  <c r="P778" i="51" s="1"/>
  <c r="P806" i="51"/>
  <c r="N575" i="51"/>
  <c r="M556" i="51"/>
  <c r="M264" i="52"/>
  <c r="S583" i="51"/>
  <c r="S592" i="51"/>
  <c r="N510" i="52"/>
  <c r="M491" i="52"/>
  <c r="S517" i="51"/>
  <c r="S508" i="51"/>
  <c r="P582" i="52"/>
  <c r="Q243" i="51"/>
  <c r="R198" i="51" s="1"/>
  <c r="P664" i="51"/>
  <c r="P655" i="51"/>
  <c r="M479" i="51"/>
  <c r="P507" i="52"/>
  <c r="R732" i="51"/>
  <c r="R741" i="51"/>
  <c r="O237" i="52"/>
  <c r="R237" i="52"/>
  <c r="S237" i="52"/>
  <c r="Q237" i="52"/>
  <c r="M237" i="52"/>
  <c r="N237" i="52"/>
  <c r="P237" i="52"/>
  <c r="N696" i="51"/>
  <c r="O651" i="51" s="1"/>
  <c r="O660" i="51" s="1"/>
  <c r="O696" i="51" s="1"/>
  <c r="P651" i="51" s="1"/>
  <c r="P660" i="51" s="1"/>
  <c r="P696" i="51" s="1"/>
  <c r="Q651" i="51" s="1"/>
  <c r="Q660" i="51" s="1"/>
  <c r="Q696" i="51" s="1"/>
  <c r="R651" i="51" s="1"/>
  <c r="R660" i="51" s="1"/>
  <c r="R696" i="51" s="1"/>
  <c r="S651" i="51" s="1"/>
  <c r="S660" i="51" s="1"/>
  <c r="S696" i="51" s="1"/>
  <c r="Q814" i="51"/>
  <c r="Q805" i="51"/>
  <c r="P439" i="51"/>
  <c r="P430" i="51"/>
  <c r="N471" i="51"/>
  <c r="O426" i="51" s="1"/>
  <c r="O435" i="51" s="1"/>
  <c r="O471" i="51" s="1"/>
  <c r="P426" i="51" s="1"/>
  <c r="P435" i="51" s="1"/>
  <c r="P471" i="51" s="1"/>
  <c r="Q426" i="51" s="1"/>
  <c r="Q435" i="51" s="1"/>
  <c r="Q471" i="51" s="1"/>
  <c r="R426" i="51" s="1"/>
  <c r="R435" i="51" s="1"/>
  <c r="R471" i="51" s="1"/>
  <c r="S426" i="51" s="1"/>
  <c r="S435" i="51" s="1"/>
  <c r="S471" i="51" s="1"/>
  <c r="N295" i="52"/>
  <c r="N331" i="52" s="1"/>
  <c r="O286" i="52" s="1"/>
  <c r="O295" i="52" s="1"/>
  <c r="O331" i="52" s="1"/>
  <c r="P286" i="52" s="1"/>
  <c r="P295" i="52" s="1"/>
  <c r="P331" i="52" s="1"/>
  <c r="Q286" i="52" s="1"/>
  <c r="Q295" i="52" s="1"/>
  <c r="Q331" i="52" s="1"/>
  <c r="R286" i="52" s="1"/>
  <c r="R295" i="52" s="1"/>
  <c r="R331" i="52" s="1"/>
  <c r="S286" i="52" s="1"/>
  <c r="S295" i="52" s="1"/>
  <c r="S331" i="52" s="1"/>
  <c r="S666" i="51"/>
  <c r="S657" i="51"/>
  <c r="P282" i="52"/>
  <c r="N546" i="51"/>
  <c r="O501" i="51" s="1"/>
  <c r="M414" i="52"/>
  <c r="N595" i="52"/>
  <c r="N631" i="52" s="1"/>
  <c r="O586" i="52" s="1"/>
  <c r="O595" i="52" s="1"/>
  <c r="O631" i="52" s="1"/>
  <c r="P586" i="52" s="1"/>
  <c r="P595" i="52" s="1"/>
  <c r="P631" i="52" s="1"/>
  <c r="Q586" i="52" s="1"/>
  <c r="Q595" i="52" s="1"/>
  <c r="Q631" i="52" s="1"/>
  <c r="R586" i="52" s="1"/>
  <c r="R595" i="52" s="1"/>
  <c r="R631" i="52" s="1"/>
  <c r="S586" i="52" s="1"/>
  <c r="S595" i="52" s="1"/>
  <c r="S631" i="52" s="1"/>
  <c r="N500" i="51"/>
  <c r="M481" i="51"/>
  <c r="P450" i="52"/>
  <c r="P413" i="52" s="1"/>
  <c r="P441" i="52"/>
  <c r="P675" i="52"/>
  <c r="P666" i="52"/>
  <c r="S26" i="51"/>
  <c r="D228" i="51"/>
  <c r="P289" i="51"/>
  <c r="P280" i="51"/>
  <c r="N725" i="51"/>
  <c r="M706" i="51"/>
  <c r="N370" i="52"/>
  <c r="N406" i="52" s="1"/>
  <c r="O361" i="52" s="1"/>
  <c r="O370" i="52" s="1"/>
  <c r="O406" i="52" s="1"/>
  <c r="P361" i="52" s="1"/>
  <c r="P370" i="52" s="1"/>
  <c r="P406" i="52" s="1"/>
  <c r="Q361" i="52" s="1"/>
  <c r="Q370" i="52" s="1"/>
  <c r="Q406" i="52" s="1"/>
  <c r="R361" i="52" s="1"/>
  <c r="R370" i="52" s="1"/>
  <c r="R406" i="52" s="1"/>
  <c r="S361" i="52" s="1"/>
  <c r="S370" i="52" s="1"/>
  <c r="S406" i="52" s="1"/>
  <c r="Q739" i="51"/>
  <c r="Q730" i="51"/>
  <c r="O197" i="51"/>
  <c r="M254" i="51"/>
  <c r="N435" i="52"/>
  <c r="M416" i="52"/>
  <c r="P665" i="52"/>
  <c r="P674" i="52"/>
  <c r="P638" i="52" s="1"/>
  <c r="N650" i="51"/>
  <c r="M631" i="51"/>
  <c r="N735" i="51"/>
  <c r="N771" i="51" s="1"/>
  <c r="O726" i="51" s="1"/>
  <c r="O735" i="51" s="1"/>
  <c r="O771" i="51" s="1"/>
  <c r="P726" i="51" s="1"/>
  <c r="P735" i="51" s="1"/>
  <c r="P771" i="51" s="1"/>
  <c r="Q726" i="51" s="1"/>
  <c r="Q735" i="51" s="1"/>
  <c r="Q771" i="51" s="1"/>
  <c r="R726" i="51" s="1"/>
  <c r="R735" i="51" s="1"/>
  <c r="R771" i="51" s="1"/>
  <c r="S726" i="51" s="1"/>
  <c r="S735" i="51" s="1"/>
  <c r="S771" i="51" s="1"/>
  <c r="P514" i="51"/>
  <c r="P505" i="51"/>
  <c r="P732" i="52"/>
  <c r="P281" i="51"/>
  <c r="P290" i="51"/>
  <c r="P807" i="52"/>
  <c r="N520" i="52"/>
  <c r="N556" i="52" s="1"/>
  <c r="O511" i="52" s="1"/>
  <c r="O520" i="52" s="1"/>
  <c r="O556" i="52" s="1"/>
  <c r="P511" i="52" s="1"/>
  <c r="P520" i="52" s="1"/>
  <c r="P556" i="52" s="1"/>
  <c r="Q511" i="52" s="1"/>
  <c r="Q520" i="52" s="1"/>
  <c r="Q556" i="52" s="1"/>
  <c r="R511" i="52" s="1"/>
  <c r="R520" i="52" s="1"/>
  <c r="R556" i="52" s="1"/>
  <c r="S511" i="52" s="1"/>
  <c r="S520" i="52" s="1"/>
  <c r="S556" i="52" s="1"/>
  <c r="N706" i="52"/>
  <c r="O661" i="52" s="1"/>
  <c r="O670" i="52" s="1"/>
  <c r="O706" i="52" s="1"/>
  <c r="P661" i="52" s="1"/>
  <c r="P670" i="52" s="1"/>
  <c r="P706" i="52" s="1"/>
  <c r="Q661" i="52" s="1"/>
  <c r="Q670" i="52" s="1"/>
  <c r="Q706" i="52" s="1"/>
  <c r="R661" i="52" s="1"/>
  <c r="R670" i="52" s="1"/>
  <c r="R706" i="52" s="1"/>
  <c r="S661" i="52" s="1"/>
  <c r="S670" i="52" s="1"/>
  <c r="S706" i="52" s="1"/>
  <c r="P590" i="51"/>
  <c r="P553" i="51" s="1"/>
  <c r="P581" i="51"/>
  <c r="N275" i="51"/>
  <c r="M256" i="51"/>
  <c r="O207" i="52"/>
  <c r="O656" i="51"/>
  <c r="O692" i="51" s="1"/>
  <c r="N800" i="51"/>
  <c r="M781" i="51"/>
  <c r="P683" i="55"/>
  <c r="M554" i="51"/>
  <c r="O856" i="52" l="1"/>
  <c r="P811" i="52" s="1"/>
  <c r="P820" i="52" s="1"/>
  <c r="P856" i="52" s="1"/>
  <c r="Q811" i="52" s="1"/>
  <c r="Q820" i="52" s="1"/>
  <c r="Q856" i="52" s="1"/>
  <c r="R811" i="52" s="1"/>
  <c r="R820" i="52" s="1"/>
  <c r="R856" i="52" s="1"/>
  <c r="S811" i="52" s="1"/>
  <c r="S820" i="52" s="1"/>
  <c r="S856" i="52" s="1"/>
  <c r="M643" i="52"/>
  <c r="S843" i="51"/>
  <c r="S543" i="51"/>
  <c r="S217" i="51"/>
  <c r="S244" i="51" s="1"/>
  <c r="M633" i="51"/>
  <c r="M333" i="51"/>
  <c r="S1025" i="51"/>
  <c r="S986" i="51" s="1"/>
  <c r="P842" i="51"/>
  <c r="Q515" i="52"/>
  <c r="Q551" i="52" s="1"/>
  <c r="R506" i="52" s="1"/>
  <c r="M493" i="52"/>
  <c r="S751" i="52"/>
  <c r="S778" i="52" s="1"/>
  <c r="P702" i="52"/>
  <c r="Q657" i="52" s="1"/>
  <c r="Q675" i="52" s="1"/>
  <c r="Q841" i="51"/>
  <c r="R796" i="51" s="1"/>
  <c r="M793" i="52"/>
  <c r="M718" i="52"/>
  <c r="Q375" i="52"/>
  <c r="Q402" i="52" s="1"/>
  <c r="R357" i="52" s="1"/>
  <c r="R366" i="52" s="1"/>
  <c r="S393" i="51"/>
  <c r="P253" i="51"/>
  <c r="P541" i="51"/>
  <c r="Q496" i="51" s="1"/>
  <c r="M783" i="51"/>
  <c r="P477" i="52"/>
  <c r="Q432" i="52" s="1"/>
  <c r="M568" i="52"/>
  <c r="S984" i="51"/>
  <c r="P205" i="51"/>
  <c r="P241" i="51" s="1"/>
  <c r="Q196" i="51" s="1"/>
  <c r="M708" i="51"/>
  <c r="P316" i="51"/>
  <c r="Q271" i="51" s="1"/>
  <c r="P391" i="51"/>
  <c r="Q346" i="51" s="1"/>
  <c r="P466" i="51"/>
  <c r="Q421" i="51" s="1"/>
  <c r="S619" i="51"/>
  <c r="M558" i="51"/>
  <c r="P617" i="51"/>
  <c r="Q572" i="51" s="1"/>
  <c r="Q590" i="51" s="1"/>
  <c r="Q553" i="51" s="1"/>
  <c r="Q766" i="51"/>
  <c r="R721" i="51" s="1"/>
  <c r="R254" i="52"/>
  <c r="S209" i="52" s="1"/>
  <c r="S227" i="52" s="1"/>
  <c r="S985" i="51"/>
  <c r="M483" i="51"/>
  <c r="R1058" i="51"/>
  <c r="R34" i="26"/>
  <c r="R35" i="26" s="1"/>
  <c r="R38" i="18" s="1"/>
  <c r="R39" i="18" s="1"/>
  <c r="R45" i="18" s="1"/>
  <c r="R14" i="18" s="1"/>
  <c r="R31" i="22" s="1"/>
  <c r="S1083" i="51"/>
  <c r="R1064" i="51"/>
  <c r="R1066" i="51" s="1"/>
  <c r="P701" i="52"/>
  <c r="Q656" i="52" s="1"/>
  <c r="Q674" i="52" s="1"/>
  <c r="R768" i="51"/>
  <c r="S723" i="51" s="1"/>
  <c r="S741" i="51" s="1"/>
  <c r="S544" i="51"/>
  <c r="P317" i="51"/>
  <c r="Q272" i="51" s="1"/>
  <c r="Q290" i="51" s="1"/>
  <c r="Q253" i="52"/>
  <c r="R208" i="52" s="1"/>
  <c r="R226" i="52" s="1"/>
  <c r="P691" i="51"/>
  <c r="Q646" i="51" s="1"/>
  <c r="Q655" i="51" s="1"/>
  <c r="P767" i="51"/>
  <c r="Q722" i="51" s="1"/>
  <c r="S321" i="51"/>
  <c r="Q797" i="51"/>
  <c r="P497" i="51"/>
  <c r="N819" i="52"/>
  <c r="N787" i="52" s="1"/>
  <c r="N786" i="52"/>
  <c r="M418" i="52"/>
  <c r="P347" i="51"/>
  <c r="M408" i="51"/>
  <c r="O585" i="51"/>
  <c r="O621" i="51" s="1"/>
  <c r="P576" i="51" s="1"/>
  <c r="P585" i="51" s="1"/>
  <c r="P621" i="51" s="1"/>
  <c r="Q576" i="51" s="1"/>
  <c r="Q585" i="51" s="1"/>
  <c r="Q621" i="51" s="1"/>
  <c r="R576" i="51" s="1"/>
  <c r="R585" i="51" s="1"/>
  <c r="R621" i="51" s="1"/>
  <c r="S576" i="51" s="1"/>
  <c r="Q365" i="52"/>
  <c r="Q374" i="52"/>
  <c r="Q749" i="52"/>
  <c r="Q740" i="52"/>
  <c r="Q290" i="52"/>
  <c r="Q299" i="52"/>
  <c r="N284" i="51"/>
  <c r="N252" i="51" s="1"/>
  <c r="N251" i="51"/>
  <c r="N809" i="51"/>
  <c r="N777" i="51" s="1"/>
  <c r="N776" i="51"/>
  <c r="P825" i="52"/>
  <c r="P788" i="52" s="1"/>
  <c r="P816" i="52"/>
  <c r="P750" i="52"/>
  <c r="P713" i="52" s="1"/>
  <c r="P741" i="52"/>
  <c r="N444" i="52"/>
  <c r="N412" i="52" s="1"/>
  <c r="N411" i="52"/>
  <c r="O510" i="51"/>
  <c r="O546" i="51" s="1"/>
  <c r="P501" i="51" s="1"/>
  <c r="P510" i="51" s="1"/>
  <c r="P546" i="51" s="1"/>
  <c r="Q501" i="51" s="1"/>
  <c r="Q510" i="51" s="1"/>
  <c r="Q546" i="51" s="1"/>
  <c r="R501" i="51" s="1"/>
  <c r="R510" i="51" s="1"/>
  <c r="R546" i="51" s="1"/>
  <c r="S501" i="51" s="1"/>
  <c r="S510" i="51" s="1"/>
  <c r="S546" i="51" s="1"/>
  <c r="N519" i="52"/>
  <c r="N487" i="52" s="1"/>
  <c r="N486" i="52"/>
  <c r="N369" i="52"/>
  <c r="N337" i="52" s="1"/>
  <c r="N336" i="52"/>
  <c r="Q815" i="52"/>
  <c r="Q824" i="52"/>
  <c r="Q440" i="52"/>
  <c r="Q449" i="52"/>
  <c r="M258" i="51"/>
  <c r="M228" i="51"/>
  <c r="M246" i="51" s="1"/>
  <c r="N201" i="51" s="1"/>
  <c r="N228" i="51"/>
  <c r="N179" i="51" s="1"/>
  <c r="N854" i="51" s="1"/>
  <c r="N38" i="51" s="1"/>
  <c r="Q228" i="51"/>
  <c r="Q179" i="51" s="1"/>
  <c r="Q854" i="51" s="1"/>
  <c r="Q38" i="51" s="1"/>
  <c r="P228" i="51"/>
  <c r="P179" i="51" s="1"/>
  <c r="P854" i="51" s="1"/>
  <c r="P38" i="51" s="1"/>
  <c r="O228" i="51"/>
  <c r="O179" i="51" s="1"/>
  <c r="O854" i="51" s="1"/>
  <c r="O38" i="51" s="1"/>
  <c r="R228" i="51"/>
  <c r="R179" i="51" s="1"/>
  <c r="R854" i="51" s="1"/>
  <c r="R38" i="51" s="1"/>
  <c r="S228" i="51"/>
  <c r="S179" i="51" s="1"/>
  <c r="S854" i="51" s="1"/>
  <c r="S38" i="51" s="1"/>
  <c r="S732" i="51"/>
  <c r="N434" i="51"/>
  <c r="N401" i="51"/>
  <c r="M245" i="51"/>
  <c r="N744" i="52"/>
  <c r="N712" i="52" s="1"/>
  <c r="N711" i="52"/>
  <c r="Q599" i="52"/>
  <c r="Q590" i="52"/>
  <c r="P291" i="52"/>
  <c r="P300" i="52"/>
  <c r="P263" i="52" s="1"/>
  <c r="R207" i="51"/>
  <c r="R216" i="51"/>
  <c r="O745" i="52"/>
  <c r="O781" i="52" s="1"/>
  <c r="P736" i="52" s="1"/>
  <c r="P745" i="52" s="1"/>
  <c r="P781" i="52" s="1"/>
  <c r="Q736" i="52" s="1"/>
  <c r="Q745" i="52" s="1"/>
  <c r="Q781" i="52" s="1"/>
  <c r="R736" i="52" s="1"/>
  <c r="R745" i="52" s="1"/>
  <c r="R781" i="52" s="1"/>
  <c r="S736" i="52" s="1"/>
  <c r="S745" i="52" s="1"/>
  <c r="S781" i="52" s="1"/>
  <c r="N294" i="52"/>
  <c r="N262" i="52" s="1"/>
  <c r="N261" i="52"/>
  <c r="M343" i="52"/>
  <c r="N669" i="52"/>
  <c r="N637" i="52" s="1"/>
  <c r="N636" i="52"/>
  <c r="O216" i="52"/>
  <c r="O252" i="52" s="1"/>
  <c r="N359" i="51"/>
  <c r="N326" i="51"/>
  <c r="N659" i="51"/>
  <c r="N626" i="51"/>
  <c r="P647" i="51"/>
  <c r="O206" i="51"/>
  <c r="O242" i="51" s="1"/>
  <c r="P197" i="51" s="1"/>
  <c r="S693" i="51"/>
  <c r="M268" i="52"/>
  <c r="N594" i="52"/>
  <c r="N562" i="52" s="1"/>
  <c r="N561" i="52"/>
  <c r="Q656" i="55"/>
  <c r="P651" i="55"/>
  <c r="P653" i="55" s="1"/>
  <c r="N584" i="51"/>
  <c r="N552" i="51" s="1"/>
  <c r="N551" i="51"/>
  <c r="S451" i="52"/>
  <c r="S442" i="52"/>
  <c r="N734" i="51"/>
  <c r="N702" i="51" s="1"/>
  <c r="N701" i="51"/>
  <c r="N509" i="51"/>
  <c r="N476" i="51"/>
  <c r="M255" i="52"/>
  <c r="P516" i="52"/>
  <c r="P525" i="52"/>
  <c r="P488" i="52" s="1"/>
  <c r="P600" i="52"/>
  <c r="P563" i="52" s="1"/>
  <c r="P591" i="52"/>
  <c r="M238" i="52"/>
  <c r="M256" i="52" s="1"/>
  <c r="N211" i="52" s="1"/>
  <c r="N220" i="52" s="1"/>
  <c r="P238" i="52"/>
  <c r="P189" i="52" s="1"/>
  <c r="P864" i="52" s="1"/>
  <c r="P38" i="52" s="1"/>
  <c r="O238" i="52"/>
  <c r="O189" i="52" s="1"/>
  <c r="O864" i="52" s="1"/>
  <c r="O38" i="52" s="1"/>
  <c r="Q238" i="52"/>
  <c r="Q189" i="52" s="1"/>
  <c r="Q864" i="52" s="1"/>
  <c r="Q38" i="52" s="1"/>
  <c r="R238" i="52"/>
  <c r="R189" i="52" s="1"/>
  <c r="R864" i="52" s="1"/>
  <c r="R38" i="52" s="1"/>
  <c r="N238" i="52"/>
  <c r="N189" i="52" s="1"/>
  <c r="N864" i="52" s="1"/>
  <c r="N38" i="52" s="1"/>
  <c r="S238" i="52"/>
  <c r="S189" i="52" s="1"/>
  <c r="S864" i="52" s="1"/>
  <c r="S38" i="52" s="1"/>
  <c r="R580" i="51"/>
  <c r="R589" i="51"/>
  <c r="P422" i="51"/>
  <c r="P215" i="52"/>
  <c r="P224" i="52"/>
  <c r="Q581" i="51" l="1"/>
  <c r="Q617" i="51" s="1"/>
  <c r="R572" i="51" s="1"/>
  <c r="S1052" i="51"/>
  <c r="S989" i="51" s="1"/>
  <c r="S991" i="51" s="1"/>
  <c r="D991" i="51" s="1"/>
  <c r="D63" i="23" s="1"/>
  <c r="Q666" i="52"/>
  <c r="Q702" i="52" s="1"/>
  <c r="R657" i="52" s="1"/>
  <c r="R666" i="52" s="1"/>
  <c r="Q338" i="52"/>
  <c r="P852" i="52"/>
  <c r="Q807" i="52" s="1"/>
  <c r="S983" i="51"/>
  <c r="N485" i="52"/>
  <c r="Q281" i="51"/>
  <c r="Q317" i="51" s="1"/>
  <c r="R272" i="51" s="1"/>
  <c r="R290" i="51" s="1"/>
  <c r="R375" i="52"/>
  <c r="R402" i="52" s="1"/>
  <c r="S357" i="52" s="1"/>
  <c r="Q665" i="52"/>
  <c r="Q701" i="52" s="1"/>
  <c r="R656" i="52" s="1"/>
  <c r="P552" i="52"/>
  <c r="Q507" i="52" s="1"/>
  <c r="Q516" i="52" s="1"/>
  <c r="Q476" i="52"/>
  <c r="R431" i="52" s="1"/>
  <c r="Q851" i="52"/>
  <c r="R806" i="52" s="1"/>
  <c r="S218" i="52"/>
  <c r="S254" i="52" s="1"/>
  <c r="N560" i="52"/>
  <c r="Q664" i="51"/>
  <c r="Q691" i="51" s="1"/>
  <c r="R646" i="51" s="1"/>
  <c r="R243" i="51"/>
  <c r="S198" i="51" s="1"/>
  <c r="S207" i="51" s="1"/>
  <c r="N320" i="51"/>
  <c r="O275" i="51" s="1"/>
  <c r="N770" i="51"/>
  <c r="N706" i="51" s="1"/>
  <c r="N708" i="51" s="1"/>
  <c r="Q326" i="52"/>
  <c r="R281" i="52" s="1"/>
  <c r="S1092" i="51"/>
  <c r="S1060" i="51" s="1"/>
  <c r="S1101" i="51"/>
  <c r="S1061" i="51" s="1"/>
  <c r="S1059" i="51"/>
  <c r="S478" i="52"/>
  <c r="N330" i="52"/>
  <c r="N266" i="52" s="1"/>
  <c r="N268" i="52" s="1"/>
  <c r="Q626" i="52"/>
  <c r="R581" i="52" s="1"/>
  <c r="R599" i="52" s="1"/>
  <c r="N845" i="51"/>
  <c r="O800" i="51" s="1"/>
  <c r="N260" i="52"/>
  <c r="N775" i="51"/>
  <c r="Q401" i="52"/>
  <c r="R356" i="52" s="1"/>
  <c r="R374" i="52" s="1"/>
  <c r="S768" i="51"/>
  <c r="N410" i="52"/>
  <c r="N785" i="52"/>
  <c r="Q638" i="52"/>
  <c r="N705" i="52"/>
  <c r="O660" i="52" s="1"/>
  <c r="N780" i="52"/>
  <c r="N716" i="52" s="1"/>
  <c r="N718" i="52" s="1"/>
  <c r="P777" i="52"/>
  <c r="Q732" i="52" s="1"/>
  <c r="N710" i="52"/>
  <c r="R217" i="52"/>
  <c r="R253" i="52" s="1"/>
  <c r="S208" i="52" s="1"/>
  <c r="S226" i="52" s="1"/>
  <c r="P251" i="52"/>
  <c r="Q206" i="52" s="1"/>
  <c r="P327" i="52"/>
  <c r="Q282" i="52" s="1"/>
  <c r="M179" i="51"/>
  <c r="M854" i="51" s="1"/>
  <c r="N335" i="52"/>
  <c r="N250" i="51"/>
  <c r="N630" i="52"/>
  <c r="O585" i="52" s="1"/>
  <c r="N256" i="52"/>
  <c r="O211" i="52" s="1"/>
  <c r="O220" i="52" s="1"/>
  <c r="O256" i="52" s="1"/>
  <c r="P211" i="52" s="1"/>
  <c r="P220" i="52" s="1"/>
  <c r="P256" i="52" s="1"/>
  <c r="Q211" i="52" s="1"/>
  <c r="Q220" i="52" s="1"/>
  <c r="Q256" i="52" s="1"/>
  <c r="R211" i="52" s="1"/>
  <c r="R220" i="52" s="1"/>
  <c r="R256" i="52" s="1"/>
  <c r="S211" i="52" s="1"/>
  <c r="S220" i="52" s="1"/>
  <c r="S256" i="52" s="1"/>
  <c r="N620" i="51"/>
  <c r="O575" i="51" s="1"/>
  <c r="R616" i="51"/>
  <c r="S571" i="51" s="1"/>
  <c r="P627" i="52"/>
  <c r="Q582" i="52" s="1"/>
  <c r="Q776" i="52"/>
  <c r="R731" i="52" s="1"/>
  <c r="S585" i="51"/>
  <c r="S621" i="51" s="1"/>
  <c r="S43" i="52"/>
  <c r="S63" i="52"/>
  <c r="N210" i="52"/>
  <c r="M191" i="52"/>
  <c r="M866" i="52" s="1"/>
  <c r="M40" i="52" s="1"/>
  <c r="M65" i="52" s="1"/>
  <c r="P665" i="51"/>
  <c r="P628" i="51" s="1"/>
  <c r="P656" i="51"/>
  <c r="P207" i="52"/>
  <c r="Q63" i="51"/>
  <c r="Q12" i="38"/>
  <c r="Q17" i="38" s="1"/>
  <c r="Q63" i="22" s="1"/>
  <c r="Q26" i="38"/>
  <c r="Q28" i="38" s="1"/>
  <c r="Q71" i="22" s="1"/>
  <c r="Q43" i="51"/>
  <c r="Q61" i="22"/>
  <c r="N405" i="52"/>
  <c r="N480" i="52"/>
  <c r="P356" i="51"/>
  <c r="P365" i="51"/>
  <c r="P328" i="51" s="1"/>
  <c r="P515" i="51"/>
  <c r="P478" i="51" s="1"/>
  <c r="P506" i="51"/>
  <c r="Q355" i="51"/>
  <c r="Q364" i="51"/>
  <c r="N43" i="52"/>
  <c r="N63" i="52"/>
  <c r="Q514" i="51"/>
  <c r="Q505" i="51"/>
  <c r="O735" i="52"/>
  <c r="N26" i="38"/>
  <c r="N28" i="38" s="1"/>
  <c r="N71" i="22" s="1"/>
  <c r="N61" i="22"/>
  <c r="N12" i="38"/>
  <c r="N17" i="38" s="1"/>
  <c r="N63" i="22" s="1"/>
  <c r="N63" i="51"/>
  <c r="N43" i="51"/>
  <c r="R43" i="52"/>
  <c r="R63" i="52"/>
  <c r="N545" i="51"/>
  <c r="N477" i="51"/>
  <c r="N475" i="51" s="1"/>
  <c r="N695" i="51"/>
  <c r="N627" i="51"/>
  <c r="N625" i="51" s="1"/>
  <c r="N210" i="51"/>
  <c r="N246" i="51" s="1"/>
  <c r="O201" i="51" s="1"/>
  <c r="O210" i="51" s="1"/>
  <c r="O246" i="51" s="1"/>
  <c r="P201" i="51" s="1"/>
  <c r="P210" i="51" s="1"/>
  <c r="P246" i="51" s="1"/>
  <c r="Q201" i="51" s="1"/>
  <c r="Q210" i="51" s="1"/>
  <c r="Q246" i="51" s="1"/>
  <c r="R201" i="51" s="1"/>
  <c r="R210" i="51" s="1"/>
  <c r="R246" i="51" s="1"/>
  <c r="S201" i="51" s="1"/>
  <c r="S210" i="51" s="1"/>
  <c r="S246" i="51" s="1"/>
  <c r="Q441" i="52"/>
  <c r="Q450" i="52"/>
  <c r="Q413" i="52" s="1"/>
  <c r="Q815" i="51"/>
  <c r="Q778" i="51" s="1"/>
  <c r="Q806" i="51"/>
  <c r="P431" i="51"/>
  <c r="P440" i="51"/>
  <c r="P403" i="51" s="1"/>
  <c r="Q63" i="52"/>
  <c r="Q43" i="52"/>
  <c r="N550" i="51"/>
  <c r="N635" i="52"/>
  <c r="Q430" i="51"/>
  <c r="Q439" i="51"/>
  <c r="N555" i="52"/>
  <c r="Q280" i="51"/>
  <c r="Q289" i="51"/>
  <c r="Q253" i="51" s="1"/>
  <c r="O63" i="52"/>
  <c r="O43" i="52"/>
  <c r="N395" i="51"/>
  <c r="N327" i="51"/>
  <c r="N325" i="51" s="1"/>
  <c r="N200" i="51"/>
  <c r="M181" i="51"/>
  <c r="M856" i="51" s="1"/>
  <c r="M40" i="51" s="1"/>
  <c r="S26" i="38"/>
  <c r="S28" i="38" s="1"/>
  <c r="S71" i="22" s="1"/>
  <c r="S61" i="22"/>
  <c r="S12" i="38"/>
  <c r="S17" i="38" s="1"/>
  <c r="S63" i="22" s="1"/>
  <c r="S43" i="51"/>
  <c r="S63" i="51"/>
  <c r="Q205" i="51"/>
  <c r="Q214" i="51"/>
  <c r="P43" i="52"/>
  <c r="P63" i="52"/>
  <c r="N700" i="51"/>
  <c r="Q665" i="55"/>
  <c r="Q648" i="55" s="1"/>
  <c r="Q647" i="55"/>
  <c r="R12" i="38"/>
  <c r="R17" i="38" s="1"/>
  <c r="R63" i="22" s="1"/>
  <c r="R43" i="51"/>
  <c r="R26" i="38"/>
  <c r="R28" i="38" s="1"/>
  <c r="R71" i="22" s="1"/>
  <c r="R61" i="22"/>
  <c r="R63" i="51"/>
  <c r="N855" i="52"/>
  <c r="R515" i="52"/>
  <c r="R524" i="52"/>
  <c r="P215" i="51"/>
  <c r="P178" i="51" s="1"/>
  <c r="P206" i="51"/>
  <c r="R805" i="51"/>
  <c r="R814" i="51"/>
  <c r="N470" i="51"/>
  <c r="N402" i="51"/>
  <c r="N400" i="51" s="1"/>
  <c r="O63" i="51"/>
  <c r="O26" i="38"/>
  <c r="O28" i="38" s="1"/>
  <c r="O71" i="22" s="1"/>
  <c r="O61" i="22"/>
  <c r="O43" i="51"/>
  <c r="O12" i="38"/>
  <c r="O17" i="38" s="1"/>
  <c r="O63" i="22" s="1"/>
  <c r="M189" i="52"/>
  <c r="R739" i="51"/>
  <c r="R730" i="51"/>
  <c r="P12" i="38"/>
  <c r="P17" i="38" s="1"/>
  <c r="P63" i="22" s="1"/>
  <c r="P43" i="51"/>
  <c r="P63" i="51"/>
  <c r="P61" i="22"/>
  <c r="P26" i="38"/>
  <c r="P28" i="38" s="1"/>
  <c r="P71" i="22" s="1"/>
  <c r="Q740" i="51"/>
  <c r="Q703" i="51" s="1"/>
  <c r="Q731" i="51"/>
  <c r="I268" i="59"/>
  <c r="I58" i="59"/>
  <c r="I93" i="59"/>
  <c r="I186" i="59"/>
  <c r="I188" i="59" s="1"/>
  <c r="I151" i="59"/>
  <c r="I153" i="59" s="1"/>
  <c r="I46" i="59"/>
  <c r="I48" i="59" s="1"/>
  <c r="I81" i="59"/>
  <c r="I83" i="59" s="1"/>
  <c r="I163" i="59"/>
  <c r="I233" i="59"/>
  <c r="I128" i="59"/>
  <c r="I198" i="59"/>
  <c r="I256" i="59"/>
  <c r="I258" i="59" s="1"/>
  <c r="I221" i="59"/>
  <c r="I223" i="59" s="1"/>
  <c r="I116" i="59"/>
  <c r="I118" i="59" s="1"/>
  <c r="O285" i="52" l="1"/>
  <c r="O261" i="52" s="1"/>
  <c r="R338" i="52"/>
  <c r="S216" i="51"/>
  <c r="R365" i="52"/>
  <c r="R401" i="52" s="1"/>
  <c r="S356" i="52" s="1"/>
  <c r="Q525" i="52"/>
  <c r="Q488" i="52" s="1"/>
  <c r="S217" i="52"/>
  <c r="S253" i="52" s="1"/>
  <c r="S375" i="52"/>
  <c r="S366" i="52"/>
  <c r="N781" i="51"/>
  <c r="N783" i="51" s="1"/>
  <c r="R281" i="51"/>
  <c r="R317" i="51" s="1"/>
  <c r="S272" i="51" s="1"/>
  <c r="S281" i="51" s="1"/>
  <c r="O725" i="51"/>
  <c r="O734" i="51" s="1"/>
  <c r="O702" i="51" s="1"/>
  <c r="N556" i="51"/>
  <c r="N558" i="51" s="1"/>
  <c r="S34" i="26"/>
  <c r="S35" i="26" s="1"/>
  <c r="S38" i="18" s="1"/>
  <c r="S39" i="18" s="1"/>
  <c r="S45" i="18" s="1"/>
  <c r="S14" i="18" s="1"/>
  <c r="S31" i="22" s="1"/>
  <c r="N256" i="51"/>
  <c r="N258" i="51" s="1"/>
  <c r="R675" i="52"/>
  <c r="R702" i="52" s="1"/>
  <c r="S657" i="52" s="1"/>
  <c r="S675" i="52" s="1"/>
  <c r="Q466" i="51"/>
  <c r="R421" i="51" s="1"/>
  <c r="P692" i="51"/>
  <c r="Q647" i="51" s="1"/>
  <c r="Q665" i="51" s="1"/>
  <c r="Q628" i="51" s="1"/>
  <c r="Q477" i="52"/>
  <c r="R432" i="52" s="1"/>
  <c r="Q391" i="51"/>
  <c r="R346" i="51" s="1"/>
  <c r="P853" i="51"/>
  <c r="P37" i="51" s="1"/>
  <c r="P62" i="51" s="1"/>
  <c r="P467" i="51"/>
  <c r="Q422" i="51" s="1"/>
  <c r="P242" i="51"/>
  <c r="Q197" i="51" s="1"/>
  <c r="S1128" i="51"/>
  <c r="S1064" i="51" s="1"/>
  <c r="S1066" i="51" s="1"/>
  <c r="D1066" i="51" s="1"/>
  <c r="D64" i="23" s="1"/>
  <c r="N641" i="52"/>
  <c r="N643" i="52" s="1"/>
  <c r="S1058" i="51"/>
  <c r="R551" i="52"/>
  <c r="S506" i="52" s="1"/>
  <c r="Q767" i="51"/>
  <c r="R722" i="51" s="1"/>
  <c r="Q316" i="51"/>
  <c r="R271" i="51" s="1"/>
  <c r="R590" i="52"/>
  <c r="R626" i="52" s="1"/>
  <c r="S581" i="52" s="1"/>
  <c r="R841" i="51"/>
  <c r="S796" i="51" s="1"/>
  <c r="I130" i="59"/>
  <c r="I60" i="59"/>
  <c r="I270" i="59"/>
  <c r="I165" i="59"/>
  <c r="I235" i="59"/>
  <c r="I200" i="59"/>
  <c r="I95" i="59"/>
  <c r="Q842" i="51"/>
  <c r="R797" i="51" s="1"/>
  <c r="Q541" i="51"/>
  <c r="R496" i="51" s="1"/>
  <c r="R766" i="51"/>
  <c r="S721" i="51" s="1"/>
  <c r="N566" i="52"/>
  <c r="N568" i="52" s="1"/>
  <c r="P392" i="51"/>
  <c r="Q347" i="51" s="1"/>
  <c r="Q241" i="51"/>
  <c r="R196" i="51" s="1"/>
  <c r="S243" i="51"/>
  <c r="R664" i="51"/>
  <c r="R655" i="51"/>
  <c r="R824" i="52"/>
  <c r="R815" i="52"/>
  <c r="O744" i="52"/>
  <c r="O712" i="52" s="1"/>
  <c r="O711" i="52"/>
  <c r="P542" i="51"/>
  <c r="N341" i="52"/>
  <c r="N343" i="52" s="1"/>
  <c r="O360" i="52"/>
  <c r="O810" i="52"/>
  <c r="N791" i="52"/>
  <c r="N793" i="52" s="1"/>
  <c r="O425" i="51"/>
  <c r="N406" i="51"/>
  <c r="N408" i="51" s="1"/>
  <c r="O294" i="52"/>
  <c r="O262" i="52" s="1"/>
  <c r="M92" i="38"/>
  <c r="M65" i="51"/>
  <c r="M183" i="51"/>
  <c r="O669" i="52"/>
  <c r="O637" i="52" s="1"/>
  <c r="O636" i="52"/>
  <c r="Q300" i="52"/>
  <c r="Q263" i="52" s="1"/>
  <c r="Q291" i="52"/>
  <c r="Q750" i="52"/>
  <c r="Q713" i="52" s="1"/>
  <c r="Q741" i="52"/>
  <c r="R290" i="52"/>
  <c r="R299" i="52"/>
  <c r="O284" i="51"/>
  <c r="O252" i="51" s="1"/>
  <c r="O251" i="51"/>
  <c r="R581" i="51"/>
  <c r="R590" i="51"/>
  <c r="R553" i="51" s="1"/>
  <c r="N209" i="51"/>
  <c r="N177" i="51" s="1"/>
  <c r="N176" i="51"/>
  <c r="M38" i="51"/>
  <c r="M858" i="51"/>
  <c r="R449" i="52"/>
  <c r="R440" i="52"/>
  <c r="Q816" i="52"/>
  <c r="Q825" i="52"/>
  <c r="Q788" i="52" s="1"/>
  <c r="O809" i="51"/>
  <c r="O777" i="51" s="1"/>
  <c r="O776" i="51"/>
  <c r="O650" i="51"/>
  <c r="N631" i="51"/>
  <c r="N633" i="51" s="1"/>
  <c r="Q224" i="52"/>
  <c r="Q215" i="52"/>
  <c r="S580" i="51"/>
  <c r="S589" i="51"/>
  <c r="O500" i="51"/>
  <c r="N481" i="51"/>
  <c r="N483" i="51" s="1"/>
  <c r="O350" i="51"/>
  <c r="N331" i="51"/>
  <c r="N333" i="51" s="1"/>
  <c r="O510" i="52"/>
  <c r="N491" i="52"/>
  <c r="N493" i="52" s="1"/>
  <c r="R749" i="52"/>
  <c r="R740" i="52"/>
  <c r="O594" i="52"/>
  <c r="O562" i="52" s="1"/>
  <c r="O561" i="52"/>
  <c r="O435" i="52"/>
  <c r="N416" i="52"/>
  <c r="N418" i="52" s="1"/>
  <c r="P216" i="52"/>
  <c r="P225" i="52"/>
  <c r="P188" i="52" s="1"/>
  <c r="P863" i="52" s="1"/>
  <c r="P37" i="52" s="1"/>
  <c r="P62" i="52" s="1"/>
  <c r="M864" i="52"/>
  <c r="M193" i="52"/>
  <c r="Q683" i="55"/>
  <c r="O584" i="51"/>
  <c r="O552" i="51" s="1"/>
  <c r="O551" i="51"/>
  <c r="N219" i="52"/>
  <c r="N187" i="52" s="1"/>
  <c r="N186" i="52"/>
  <c r="Q591" i="52"/>
  <c r="Q600" i="52"/>
  <c r="Q563" i="52" s="1"/>
  <c r="R674" i="52"/>
  <c r="R665" i="52"/>
  <c r="M20" i="39"/>
  <c r="I217" i="59"/>
  <c r="I219" i="59" s="1"/>
  <c r="R20" i="39"/>
  <c r="I50" i="59"/>
  <c r="I52" i="59" s="1"/>
  <c r="N20" i="39"/>
  <c r="I155" i="59"/>
  <c r="I157" i="59" s="1"/>
  <c r="O20" i="39"/>
  <c r="Q20" i="39"/>
  <c r="S20" i="39"/>
  <c r="Q25" i="39"/>
  <c r="I260" i="59"/>
  <c r="I262" i="59" s="1"/>
  <c r="P20" i="39"/>
  <c r="I147" i="59"/>
  <c r="I149" i="59" s="1"/>
  <c r="N25" i="39"/>
  <c r="I252" i="59"/>
  <c r="I254" i="59" s="1"/>
  <c r="I42" i="59"/>
  <c r="I44" i="59" s="1"/>
  <c r="I190" i="59"/>
  <c r="I192" i="59" s="1"/>
  <c r="I85" i="59"/>
  <c r="I87" i="59" s="1"/>
  <c r="I182" i="59"/>
  <c r="I184" i="59" s="1"/>
  <c r="R25" i="39"/>
  <c r="I225" i="59"/>
  <c r="I227" i="59" s="1"/>
  <c r="I120" i="59"/>
  <c r="I122" i="59" s="1"/>
  <c r="M25" i="39"/>
  <c r="S25" i="39"/>
  <c r="I112" i="59"/>
  <c r="I114" i="59" s="1"/>
  <c r="O25" i="39"/>
  <c r="P25" i="39"/>
  <c r="I77" i="59"/>
  <c r="I79" i="59" s="1"/>
  <c r="I273" i="59"/>
  <c r="S402" i="52" l="1"/>
  <c r="Q777" i="52"/>
  <c r="R732" i="52" s="1"/>
  <c r="Q552" i="52"/>
  <c r="R507" i="52" s="1"/>
  <c r="R525" i="52" s="1"/>
  <c r="R488" i="52" s="1"/>
  <c r="O701" i="51"/>
  <c r="R638" i="52"/>
  <c r="O710" i="52"/>
  <c r="Q656" i="51"/>
  <c r="Q692" i="51" s="1"/>
  <c r="R647" i="51" s="1"/>
  <c r="O260" i="52"/>
  <c r="R851" i="52"/>
  <c r="S806" i="52" s="1"/>
  <c r="S290" i="51"/>
  <c r="S317" i="51" s="1"/>
  <c r="O775" i="51"/>
  <c r="S666" i="52"/>
  <c r="S702" i="52" s="1"/>
  <c r="N255" i="52"/>
  <c r="N191" i="52" s="1"/>
  <c r="N866" i="52" s="1"/>
  <c r="N40" i="52" s="1"/>
  <c r="N65" i="52" s="1"/>
  <c r="R701" i="52"/>
  <c r="S656" i="52" s="1"/>
  <c r="N245" i="51"/>
  <c r="N181" i="51" s="1"/>
  <c r="N856" i="51" s="1"/>
  <c r="N40" i="51" s="1"/>
  <c r="N65" i="51" s="1"/>
  <c r="R776" i="52"/>
  <c r="S731" i="52" s="1"/>
  <c r="O630" i="52"/>
  <c r="P585" i="52" s="1"/>
  <c r="Q251" i="52"/>
  <c r="R206" i="52" s="1"/>
  <c r="R476" i="52"/>
  <c r="S431" i="52" s="1"/>
  <c r="O770" i="51"/>
  <c r="P725" i="51" s="1"/>
  <c r="I276" i="59"/>
  <c r="I98" i="59"/>
  <c r="I168" i="59"/>
  <c r="I203" i="59"/>
  <c r="K375" i="60"/>
  <c r="I277" i="59"/>
  <c r="I274" i="59"/>
  <c r="I278" i="59" s="1"/>
  <c r="K273" i="59"/>
  <c r="I238" i="59"/>
  <c r="I101" i="59"/>
  <c r="I206" i="59"/>
  <c r="I66" i="59"/>
  <c r="I171" i="59"/>
  <c r="I133" i="59"/>
  <c r="I241" i="59"/>
  <c r="I136" i="59"/>
  <c r="I63" i="59"/>
  <c r="O845" i="51"/>
  <c r="O781" i="51" s="1"/>
  <c r="O783" i="51" s="1"/>
  <c r="R617" i="51"/>
  <c r="S572" i="51" s="1"/>
  <c r="Q327" i="52"/>
  <c r="R282" i="52" s="1"/>
  <c r="S616" i="51"/>
  <c r="R691" i="51"/>
  <c r="S646" i="51" s="1"/>
  <c r="Q627" i="52"/>
  <c r="R582" i="52" s="1"/>
  <c r="R591" i="52" s="1"/>
  <c r="Q852" i="52"/>
  <c r="R807" i="52" s="1"/>
  <c r="O560" i="52"/>
  <c r="R326" i="52"/>
  <c r="S281" i="52" s="1"/>
  <c r="O705" i="52"/>
  <c r="P660" i="52" s="1"/>
  <c r="S590" i="52"/>
  <c r="S599" i="52"/>
  <c r="N861" i="52"/>
  <c r="O509" i="51"/>
  <c r="O477" i="51" s="1"/>
  <c r="O476" i="51"/>
  <c r="N851" i="51"/>
  <c r="O320" i="51"/>
  <c r="O635" i="52"/>
  <c r="O434" i="51"/>
  <c r="O402" i="51" s="1"/>
  <c r="O401" i="51"/>
  <c r="Q497" i="51"/>
  <c r="R355" i="51"/>
  <c r="R364" i="51"/>
  <c r="S739" i="51"/>
  <c r="S730" i="51"/>
  <c r="R806" i="51"/>
  <c r="R815" i="51"/>
  <c r="R778" i="51" s="1"/>
  <c r="R656" i="55"/>
  <c r="Q651" i="55"/>
  <c r="Q653" i="55" s="1"/>
  <c r="S515" i="52"/>
  <c r="S524" i="52"/>
  <c r="M868" i="52"/>
  <c r="M38" i="52"/>
  <c r="O250" i="51"/>
  <c r="R740" i="51"/>
  <c r="R703" i="51" s="1"/>
  <c r="R731" i="51"/>
  <c r="O550" i="51"/>
  <c r="R441" i="52"/>
  <c r="R450" i="52"/>
  <c r="R413" i="52" s="1"/>
  <c r="S365" i="52"/>
  <c r="S374" i="52"/>
  <c r="N862" i="52"/>
  <c r="N185" i="52"/>
  <c r="R430" i="51"/>
  <c r="R439" i="51"/>
  <c r="N852" i="51"/>
  <c r="N175" i="51"/>
  <c r="O819" i="52"/>
  <c r="O787" i="52" s="1"/>
  <c r="O786" i="52"/>
  <c r="Q431" i="51"/>
  <c r="Q440" i="51"/>
  <c r="Q403" i="51" s="1"/>
  <c r="S814" i="51"/>
  <c r="S805" i="51"/>
  <c r="O369" i="52"/>
  <c r="O337" i="52" s="1"/>
  <c r="O336" i="52"/>
  <c r="O444" i="52"/>
  <c r="O412" i="52" s="1"/>
  <c r="O411" i="52"/>
  <c r="M26" i="38"/>
  <c r="M28" i="38" s="1"/>
  <c r="M71" i="22" s="1"/>
  <c r="M43" i="51"/>
  <c r="D43" i="51" s="1"/>
  <c r="D48" i="23" s="1"/>
  <c r="M63" i="51"/>
  <c r="M42" i="51"/>
  <c r="M12" i="38"/>
  <c r="M17" i="38" s="1"/>
  <c r="M63" i="22" s="1"/>
  <c r="M61" i="22"/>
  <c r="P252" i="52"/>
  <c r="O519" i="52"/>
  <c r="O487" i="52" s="1"/>
  <c r="O486" i="52"/>
  <c r="O700" i="51"/>
  <c r="O780" i="52"/>
  <c r="R280" i="51"/>
  <c r="R289" i="51"/>
  <c r="R253" i="51" s="1"/>
  <c r="O659" i="51"/>
  <c r="O627" i="51" s="1"/>
  <c r="O626" i="51"/>
  <c r="Q365" i="51"/>
  <c r="Q328" i="51" s="1"/>
  <c r="Q356" i="51"/>
  <c r="R514" i="51"/>
  <c r="R505" i="51"/>
  <c r="O620" i="51"/>
  <c r="O359" i="51"/>
  <c r="O327" i="51" s="1"/>
  <c r="O326" i="51"/>
  <c r="Q206" i="51"/>
  <c r="Q215" i="51"/>
  <c r="Q178" i="51" s="1"/>
  <c r="O330" i="52"/>
  <c r="R214" i="51"/>
  <c r="R205" i="51"/>
  <c r="R26" i="39"/>
  <c r="R27" i="39" s="1"/>
  <c r="S26" i="39"/>
  <c r="S27" i="39" s="1"/>
  <c r="O19" i="39"/>
  <c r="M19" i="39"/>
  <c r="M21" i="39"/>
  <c r="N19" i="39"/>
  <c r="O26" i="39"/>
  <c r="O27" i="39" s="1"/>
  <c r="Q19" i="39"/>
  <c r="M26" i="39"/>
  <c r="M27" i="39" s="1"/>
  <c r="N26" i="39"/>
  <c r="N27" i="39" s="1"/>
  <c r="P26" i="39"/>
  <c r="P27" i="39" s="1"/>
  <c r="O21" i="39"/>
  <c r="S19" i="39"/>
  <c r="P21" i="39"/>
  <c r="R21" i="39"/>
  <c r="Q21" i="39"/>
  <c r="S21" i="39"/>
  <c r="R19" i="39"/>
  <c r="N21" i="39"/>
  <c r="P19" i="39"/>
  <c r="Q26" i="39"/>
  <c r="Q27" i="39" s="1"/>
  <c r="R23" i="39" l="1"/>
  <c r="R516" i="52"/>
  <c r="O641" i="52"/>
  <c r="O643" i="52" s="1"/>
  <c r="O566" i="52"/>
  <c r="O568" i="52" s="1"/>
  <c r="O200" i="51"/>
  <c r="O176" i="51" s="1"/>
  <c r="S551" i="52"/>
  <c r="R391" i="51"/>
  <c r="S346" i="51" s="1"/>
  <c r="O706" i="51"/>
  <c r="O708" i="51" s="1"/>
  <c r="O410" i="52"/>
  <c r="P800" i="51"/>
  <c r="P809" i="51" s="1"/>
  <c r="O210" i="52"/>
  <c r="O219" i="52" s="1"/>
  <c r="O187" i="52" s="1"/>
  <c r="R767" i="51"/>
  <c r="S722" i="51" s="1"/>
  <c r="O555" i="52"/>
  <c r="P510" i="52" s="1"/>
  <c r="R316" i="51"/>
  <c r="S271" i="51" s="1"/>
  <c r="S766" i="51"/>
  <c r="P23" i="39"/>
  <c r="P29" i="39" s="1"/>
  <c r="P21" i="22" s="1"/>
  <c r="R241" i="51"/>
  <c r="S196" i="51" s="1"/>
  <c r="O335" i="52"/>
  <c r="O785" i="52"/>
  <c r="O545" i="51"/>
  <c r="O481" i="51" s="1"/>
  <c r="O483" i="51" s="1"/>
  <c r="Q392" i="51"/>
  <c r="R347" i="51" s="1"/>
  <c r="Q242" i="51"/>
  <c r="R197" i="51" s="1"/>
  <c r="O400" i="51"/>
  <c r="O625" i="51"/>
  <c r="S401" i="52"/>
  <c r="S841" i="51"/>
  <c r="S626" i="52"/>
  <c r="K379" i="60"/>
  <c r="K381" i="60" s="1"/>
  <c r="Q23" i="39"/>
  <c r="Q29" i="39" s="1"/>
  <c r="Q21" i="22" s="1"/>
  <c r="O23" i="39"/>
  <c r="O29" i="39" s="1"/>
  <c r="O21" i="22" s="1"/>
  <c r="K327" i="60"/>
  <c r="K331" i="60" s="1"/>
  <c r="K333" i="60" s="1"/>
  <c r="I239" i="59"/>
  <c r="I243" i="59" s="1"/>
  <c r="I242" i="59"/>
  <c r="K238" i="59"/>
  <c r="K279" i="60"/>
  <c r="I207" i="59"/>
  <c r="K203" i="59"/>
  <c r="I204" i="59"/>
  <c r="I208" i="59" s="1"/>
  <c r="I134" i="59"/>
  <c r="I138" i="59" s="1"/>
  <c r="K133" i="59"/>
  <c r="I137" i="59"/>
  <c r="K183" i="60"/>
  <c r="I64" i="59"/>
  <c r="I68" i="59" s="1"/>
  <c r="K87" i="60"/>
  <c r="K63" i="59"/>
  <c r="I67" i="59"/>
  <c r="S23" i="39"/>
  <c r="S29" i="39" s="1"/>
  <c r="S21" i="22" s="1"/>
  <c r="I172" i="59"/>
  <c r="K168" i="59"/>
  <c r="K231" i="60"/>
  <c r="I169" i="59"/>
  <c r="I173" i="59" s="1"/>
  <c r="N23" i="39"/>
  <c r="N29" i="39" s="1"/>
  <c r="N21" i="22" s="1"/>
  <c r="R29" i="39"/>
  <c r="R21" i="22" s="1"/>
  <c r="M23" i="39"/>
  <c r="M29" i="39" s="1"/>
  <c r="M21" i="22" s="1"/>
  <c r="K277" i="59"/>
  <c r="J273" i="59"/>
  <c r="K135" i="60"/>
  <c r="I102" i="59"/>
  <c r="K98" i="59"/>
  <c r="I99" i="59"/>
  <c r="I103" i="59" s="1"/>
  <c r="R842" i="51"/>
  <c r="S797" i="51" s="1"/>
  <c r="R477" i="52"/>
  <c r="S432" i="52" s="1"/>
  <c r="S441" i="52" s="1"/>
  <c r="N183" i="51"/>
  <c r="R541" i="51"/>
  <c r="S496" i="51" s="1"/>
  <c r="R552" i="52"/>
  <c r="S507" i="52" s="1"/>
  <c r="Q467" i="51"/>
  <c r="R422" i="51" s="1"/>
  <c r="R466" i="51"/>
  <c r="S421" i="51" s="1"/>
  <c r="R600" i="52"/>
  <c r="R563" i="52" s="1"/>
  <c r="O475" i="51"/>
  <c r="R750" i="52"/>
  <c r="R713" i="52" s="1"/>
  <c r="R741" i="52"/>
  <c r="N35" i="51"/>
  <c r="N858" i="51"/>
  <c r="S740" i="52"/>
  <c r="S749" i="52"/>
  <c r="R215" i="52"/>
  <c r="R224" i="52"/>
  <c r="R656" i="51"/>
  <c r="R665" i="51"/>
  <c r="O485" i="52"/>
  <c r="O405" i="52"/>
  <c r="N850" i="51"/>
  <c r="N36" i="51"/>
  <c r="N36" i="52"/>
  <c r="N860" i="52"/>
  <c r="P594" i="52"/>
  <c r="P562" i="52" s="1"/>
  <c r="P561" i="52"/>
  <c r="Q506" i="51"/>
  <c r="Q515" i="51"/>
  <c r="Q478" i="51" s="1"/>
  <c r="Q853" i="51" s="1"/>
  <c r="Q37" i="51" s="1"/>
  <c r="Q62" i="51" s="1"/>
  <c r="O695" i="51"/>
  <c r="Q207" i="52"/>
  <c r="P734" i="51"/>
  <c r="P702" i="51" s="1"/>
  <c r="P701" i="51"/>
  <c r="M42" i="52"/>
  <c r="M63" i="52"/>
  <c r="M43" i="52"/>
  <c r="D43" i="52" s="1"/>
  <c r="D68" i="23" s="1"/>
  <c r="S655" i="51"/>
  <c r="S664" i="51"/>
  <c r="R665" i="55"/>
  <c r="R648" i="55" s="1"/>
  <c r="R647" i="55"/>
  <c r="O470" i="51"/>
  <c r="S665" i="52"/>
  <c r="S674" i="52"/>
  <c r="S449" i="52"/>
  <c r="S440" i="52"/>
  <c r="S815" i="52"/>
  <c r="S824" i="52"/>
  <c r="S290" i="52"/>
  <c r="S299" i="52"/>
  <c r="R291" i="52"/>
  <c r="R300" i="52"/>
  <c r="R263" i="52" s="1"/>
  <c r="O395" i="51"/>
  <c r="P735" i="52"/>
  <c r="O716" i="52"/>
  <c r="O718" i="52" s="1"/>
  <c r="N193" i="52"/>
  <c r="O556" i="51"/>
  <c r="O558" i="51" s="1"/>
  <c r="P575" i="51"/>
  <c r="P285" i="52"/>
  <c r="O266" i="52"/>
  <c r="O268" i="52" s="1"/>
  <c r="O325" i="51"/>
  <c r="P669" i="52"/>
  <c r="P637" i="52" s="1"/>
  <c r="P636" i="52"/>
  <c r="O480" i="52"/>
  <c r="O855" i="52"/>
  <c r="O209" i="51"/>
  <c r="O177" i="51" s="1"/>
  <c r="P275" i="51"/>
  <c r="O256" i="51"/>
  <c r="O258" i="51" s="1"/>
  <c r="N35" i="52"/>
  <c r="N868" i="52"/>
  <c r="R825" i="52"/>
  <c r="R788" i="52" s="1"/>
  <c r="R816" i="52"/>
  <c r="S590" i="51"/>
  <c r="S581" i="51"/>
  <c r="O186" i="52" l="1"/>
  <c r="R251" i="52"/>
  <c r="S206" i="52" s="1"/>
  <c r="P500" i="51"/>
  <c r="P509" i="51" s="1"/>
  <c r="P477" i="51" s="1"/>
  <c r="P705" i="52"/>
  <c r="P641" i="52" s="1"/>
  <c r="P643" i="52" s="1"/>
  <c r="P776" i="51"/>
  <c r="S691" i="51"/>
  <c r="P777" i="51"/>
  <c r="P845" i="51"/>
  <c r="P781" i="51" s="1"/>
  <c r="S851" i="52"/>
  <c r="R777" i="52"/>
  <c r="S732" i="52" s="1"/>
  <c r="R683" i="55"/>
  <c r="S656" i="55" s="1"/>
  <c r="O491" i="52"/>
  <c r="O493" i="52" s="1"/>
  <c r="S476" i="52"/>
  <c r="S776" i="52"/>
  <c r="S450" i="52"/>
  <c r="S477" i="52" s="1"/>
  <c r="R852" i="52"/>
  <c r="S807" i="52" s="1"/>
  <c r="P630" i="52"/>
  <c r="Q585" i="52" s="1"/>
  <c r="Q542" i="51"/>
  <c r="R497" i="51" s="1"/>
  <c r="K67" i="59"/>
  <c r="J63" i="59"/>
  <c r="J98" i="59"/>
  <c r="K102" i="59"/>
  <c r="K91" i="60"/>
  <c r="K93" i="60" s="1"/>
  <c r="J203" i="59"/>
  <c r="K207" i="59"/>
  <c r="K139" i="60"/>
  <c r="K141" i="60" s="1"/>
  <c r="K235" i="60"/>
  <c r="K237" i="60" s="1"/>
  <c r="K187" i="60"/>
  <c r="K189" i="60" s="1"/>
  <c r="K242" i="59"/>
  <c r="J238" i="59"/>
  <c r="J133" i="59"/>
  <c r="K137" i="59"/>
  <c r="L375" i="60"/>
  <c r="J277" i="59"/>
  <c r="J168" i="59"/>
  <c r="K172" i="59"/>
  <c r="K283" i="60"/>
  <c r="K285" i="60" s="1"/>
  <c r="O245" i="51"/>
  <c r="O181" i="51" s="1"/>
  <c r="O183" i="51" s="1"/>
  <c r="S326" i="52"/>
  <c r="P560" i="52"/>
  <c r="P700" i="51"/>
  <c r="S617" i="51"/>
  <c r="P635" i="52"/>
  <c r="S701" i="52"/>
  <c r="R627" i="52"/>
  <c r="S582" i="52" s="1"/>
  <c r="S591" i="52" s="1"/>
  <c r="P551" i="51"/>
  <c r="P584" i="51"/>
  <c r="P552" i="51" s="1"/>
  <c r="O416" i="52"/>
  <c r="O418" i="52" s="1"/>
  <c r="P435" i="52"/>
  <c r="N61" i="51"/>
  <c r="N34" i="51"/>
  <c r="N67" i="22" s="1"/>
  <c r="P810" i="52"/>
  <c r="O791" i="52"/>
  <c r="O793" i="52" s="1"/>
  <c r="N42" i="52"/>
  <c r="N60" i="52"/>
  <c r="N57" i="52" s="1"/>
  <c r="P744" i="52"/>
  <c r="P712" i="52" s="1"/>
  <c r="P711" i="52"/>
  <c r="S205" i="51"/>
  <c r="S214" i="51"/>
  <c r="P770" i="51"/>
  <c r="N91" i="26"/>
  <c r="N79" i="22" s="1"/>
  <c r="N60" i="51"/>
  <c r="N57" i="51" s="1"/>
  <c r="N57" i="39"/>
  <c r="N39" i="22" s="1"/>
  <c r="N427" i="50"/>
  <c r="N42" i="51"/>
  <c r="N92" i="38"/>
  <c r="S525" i="52"/>
  <c r="S516" i="52"/>
  <c r="S815" i="51"/>
  <c r="S806" i="51"/>
  <c r="P350" i="51"/>
  <c r="O331" i="51"/>
  <c r="O333" i="51" s="1"/>
  <c r="P360" i="52"/>
  <c r="O341" i="52"/>
  <c r="O343" i="52" s="1"/>
  <c r="P284" i="51"/>
  <c r="P252" i="51" s="1"/>
  <c r="P251" i="51"/>
  <c r="S505" i="51"/>
  <c r="S514" i="51"/>
  <c r="S731" i="51"/>
  <c r="S740" i="51"/>
  <c r="O851" i="51"/>
  <c r="R327" i="52"/>
  <c r="P425" i="51"/>
  <c r="O406" i="51"/>
  <c r="O408" i="51" s="1"/>
  <c r="Q225" i="52"/>
  <c r="Q188" i="52" s="1"/>
  <c r="Q863" i="52" s="1"/>
  <c r="Q37" i="52" s="1"/>
  <c r="Q62" i="52" s="1"/>
  <c r="Q216" i="52"/>
  <c r="O861" i="52"/>
  <c r="P650" i="51"/>
  <c r="O631" i="51"/>
  <c r="O633" i="51" s="1"/>
  <c r="P519" i="52"/>
  <c r="P487" i="52" s="1"/>
  <c r="P486" i="52"/>
  <c r="S430" i="51"/>
  <c r="S439" i="51"/>
  <c r="S280" i="51"/>
  <c r="S289" i="51"/>
  <c r="O175" i="51"/>
  <c r="O852" i="51"/>
  <c r="P294" i="52"/>
  <c r="P262" i="52" s="1"/>
  <c r="P261" i="52"/>
  <c r="O255" i="52"/>
  <c r="R692" i="51"/>
  <c r="R628" i="51"/>
  <c r="O862" i="52"/>
  <c r="O185" i="52"/>
  <c r="N34" i="52"/>
  <c r="N77" i="22" s="1"/>
  <c r="N61" i="52"/>
  <c r="R215" i="51"/>
  <c r="R178" i="51" s="1"/>
  <c r="R206" i="51"/>
  <c r="R440" i="51"/>
  <c r="R403" i="51" s="1"/>
  <c r="R431" i="51"/>
  <c r="S355" i="51"/>
  <c r="S364" i="51"/>
  <c r="R365" i="51"/>
  <c r="R328" i="51" s="1"/>
  <c r="R356" i="51"/>
  <c r="I287" i="59"/>
  <c r="I284" i="59"/>
  <c r="I288" i="59"/>
  <c r="I282" i="59"/>
  <c r="I285" i="59"/>
  <c r="I286" i="59"/>
  <c r="I283" i="59"/>
  <c r="P476" i="51" l="1"/>
  <c r="P475" i="51" s="1"/>
  <c r="R651" i="55"/>
  <c r="R653" i="55" s="1"/>
  <c r="Q800" i="51"/>
  <c r="Q809" i="51" s="1"/>
  <c r="Q777" i="51" s="1"/>
  <c r="P566" i="52"/>
  <c r="P568" i="52" s="1"/>
  <c r="P783" i="51"/>
  <c r="Q660" i="52"/>
  <c r="Q636" i="52" s="1"/>
  <c r="P775" i="51"/>
  <c r="P550" i="51"/>
  <c r="S541" i="51"/>
  <c r="P710" i="52"/>
  <c r="R392" i="51"/>
  <c r="S347" i="51" s="1"/>
  <c r="Q252" i="52"/>
  <c r="R207" i="52" s="1"/>
  <c r="S552" i="52"/>
  <c r="S466" i="51"/>
  <c r="S842" i="51"/>
  <c r="S316" i="51"/>
  <c r="P200" i="51"/>
  <c r="P176" i="51" s="1"/>
  <c r="P320" i="51"/>
  <c r="P256" i="51" s="1"/>
  <c r="P258" i="51" s="1"/>
  <c r="S767" i="51"/>
  <c r="J172" i="59"/>
  <c r="L231" i="60"/>
  <c r="L279" i="60"/>
  <c r="J207" i="59"/>
  <c r="L379" i="60"/>
  <c r="L381" i="60" s="1"/>
  <c r="M375" i="60"/>
  <c r="M379" i="60" s="1"/>
  <c r="M381" i="60" s="1"/>
  <c r="L87" i="60"/>
  <c r="J67" i="59"/>
  <c r="L135" i="60"/>
  <c r="J102" i="59"/>
  <c r="J137" i="59"/>
  <c r="L183" i="60"/>
  <c r="J242" i="59"/>
  <c r="L327" i="60"/>
  <c r="P260" i="52"/>
  <c r="P620" i="51"/>
  <c r="P556" i="51" s="1"/>
  <c r="P558" i="51" s="1"/>
  <c r="P485" i="52"/>
  <c r="S241" i="51"/>
  <c r="S391" i="51"/>
  <c r="S600" i="52"/>
  <c r="S627" i="52" s="1"/>
  <c r="N59" i="52"/>
  <c r="R467" i="51"/>
  <c r="S422" i="51" s="1"/>
  <c r="S647" i="51"/>
  <c r="S647" i="55"/>
  <c r="S665" i="55"/>
  <c r="S648" i="55" s="1"/>
  <c r="O35" i="51"/>
  <c r="S215" i="52"/>
  <c r="S224" i="52"/>
  <c r="P210" i="52"/>
  <c r="O191" i="52"/>
  <c r="N477" i="50"/>
  <c r="N215" i="55"/>
  <c r="P819" i="52"/>
  <c r="P787" i="52" s="1"/>
  <c r="P786" i="52"/>
  <c r="P369" i="52"/>
  <c r="P337" i="52" s="1"/>
  <c r="P336" i="52"/>
  <c r="O35" i="52"/>
  <c r="P545" i="51"/>
  <c r="P359" i="51"/>
  <c r="P327" i="51" s="1"/>
  <c r="P326" i="51"/>
  <c r="P330" i="52"/>
  <c r="P555" i="52"/>
  <c r="P780" i="52"/>
  <c r="O856" i="51"/>
  <c r="O40" i="51" s="1"/>
  <c r="O65" i="51" s="1"/>
  <c r="O36" i="51"/>
  <c r="O850" i="51"/>
  <c r="P434" i="51"/>
  <c r="P402" i="51" s="1"/>
  <c r="P401" i="51"/>
  <c r="Q725" i="51"/>
  <c r="P706" i="51"/>
  <c r="P708" i="51" s="1"/>
  <c r="N59" i="51"/>
  <c r="S750" i="52"/>
  <c r="S741" i="52"/>
  <c r="O36" i="52"/>
  <c r="O860" i="52"/>
  <c r="P659" i="51"/>
  <c r="P627" i="51" s="1"/>
  <c r="P626" i="51"/>
  <c r="Q594" i="52"/>
  <c r="Q562" i="52" s="1"/>
  <c r="Q561" i="52"/>
  <c r="S282" i="52"/>
  <c r="P250" i="51"/>
  <c r="P444" i="52"/>
  <c r="P412" i="52" s="1"/>
  <c r="P411" i="52"/>
  <c r="R506" i="51"/>
  <c r="R515" i="51"/>
  <c r="S816" i="52"/>
  <c r="S825" i="52"/>
  <c r="R242" i="51"/>
  <c r="Q776" i="51" l="1"/>
  <c r="Q775" i="51" s="1"/>
  <c r="Q669" i="52"/>
  <c r="Q637" i="52" s="1"/>
  <c r="Q635" i="52" s="1"/>
  <c r="Q575" i="51"/>
  <c r="Q584" i="51" s="1"/>
  <c r="Q552" i="51" s="1"/>
  <c r="P209" i="51"/>
  <c r="P177" i="51" s="1"/>
  <c r="P852" i="51" s="1"/>
  <c r="P855" i="52"/>
  <c r="P791" i="52" s="1"/>
  <c r="P793" i="52" s="1"/>
  <c r="P695" i="51"/>
  <c r="P631" i="51" s="1"/>
  <c r="P633" i="51" s="1"/>
  <c r="Q275" i="51"/>
  <c r="Q284" i="51" s="1"/>
  <c r="Q252" i="51" s="1"/>
  <c r="S777" i="52"/>
  <c r="S852" i="52"/>
  <c r="S251" i="52"/>
  <c r="P410" i="52"/>
  <c r="P470" i="51"/>
  <c r="Q425" i="51" s="1"/>
  <c r="L91" i="60"/>
  <c r="L93" i="60" s="1"/>
  <c r="M87" i="60"/>
  <c r="M91" i="60" s="1"/>
  <c r="M93" i="60" s="1"/>
  <c r="L187" i="60"/>
  <c r="L189" i="60" s="1"/>
  <c r="M183" i="60"/>
  <c r="M187" i="60" s="1"/>
  <c r="M189" i="60" s="1"/>
  <c r="M327" i="60"/>
  <c r="M331" i="60" s="1"/>
  <c r="M333" i="60" s="1"/>
  <c r="L331" i="60"/>
  <c r="L333" i="60" s="1"/>
  <c r="L283" i="60"/>
  <c r="L285" i="60" s="1"/>
  <c r="M279" i="60"/>
  <c r="M283" i="60" s="1"/>
  <c r="M285" i="60" s="1"/>
  <c r="L235" i="60"/>
  <c r="L237" i="60" s="1"/>
  <c r="M231" i="60"/>
  <c r="M235" i="60" s="1"/>
  <c r="M237" i="60" s="1"/>
  <c r="L139" i="60"/>
  <c r="L141" i="60" s="1"/>
  <c r="M135" i="60"/>
  <c r="M139" i="60" s="1"/>
  <c r="M141" i="60" s="1"/>
  <c r="P395" i="51"/>
  <c r="P331" i="51" s="1"/>
  <c r="P333" i="51" s="1"/>
  <c r="P325" i="51"/>
  <c r="Q845" i="51"/>
  <c r="R800" i="51" s="1"/>
  <c r="Q630" i="52"/>
  <c r="Q566" i="52" s="1"/>
  <c r="Q568" i="52" s="1"/>
  <c r="S300" i="52"/>
  <c r="S291" i="52"/>
  <c r="O61" i="52"/>
  <c r="O34" i="52"/>
  <c r="O77" i="22" s="1"/>
  <c r="O61" i="51"/>
  <c r="O34" i="51"/>
  <c r="O67" i="22" s="1"/>
  <c r="R542" i="51"/>
  <c r="R478" i="51"/>
  <c r="R853" i="51" s="1"/>
  <c r="R37" i="51" s="1"/>
  <c r="R62" i="51" s="1"/>
  <c r="S197" i="51"/>
  <c r="Q560" i="52"/>
  <c r="R216" i="52"/>
  <c r="R225" i="52"/>
  <c r="R188" i="52" s="1"/>
  <c r="R863" i="52" s="1"/>
  <c r="R37" i="52" s="1"/>
  <c r="R62" i="52" s="1"/>
  <c r="P785" i="52"/>
  <c r="S656" i="51"/>
  <c r="S665" i="51"/>
  <c r="P480" i="52"/>
  <c r="O60" i="52"/>
  <c r="O57" i="52" s="1"/>
  <c r="N286" i="55"/>
  <c r="N48" i="55"/>
  <c r="Q735" i="52"/>
  <c r="P716" i="52"/>
  <c r="P718" i="52" s="1"/>
  <c r="O92" i="38"/>
  <c r="O57" i="39"/>
  <c r="O39" i="22" s="1"/>
  <c r="O42" i="51"/>
  <c r="O60" i="51"/>
  <c r="O57" i="51" s="1"/>
  <c r="O91" i="26"/>
  <c r="O79" i="22" s="1"/>
  <c r="S431" i="51"/>
  <c r="S440" i="51"/>
  <c r="Q500" i="51"/>
  <c r="P481" i="51"/>
  <c r="P483" i="51" s="1"/>
  <c r="P625" i="51"/>
  <c r="Q734" i="51"/>
  <c r="Q702" i="51" s="1"/>
  <c r="Q701" i="51"/>
  <c r="P400" i="51"/>
  <c r="P491" i="52"/>
  <c r="P493" i="52" s="1"/>
  <c r="Q510" i="52"/>
  <c r="P851" i="51"/>
  <c r="P405" i="52"/>
  <c r="O866" i="52"/>
  <c r="O193" i="52"/>
  <c r="O858" i="51"/>
  <c r="Q285" i="52"/>
  <c r="P266" i="52"/>
  <c r="P268" i="52" s="1"/>
  <c r="P335" i="52"/>
  <c r="P219" i="52"/>
  <c r="P187" i="52" s="1"/>
  <c r="P186" i="52"/>
  <c r="S683" i="55"/>
  <c r="S651" i="55" s="1"/>
  <c r="S653" i="55" s="1"/>
  <c r="D653" i="55" s="1"/>
  <c r="D89" i="23" s="1"/>
  <c r="S356" i="51"/>
  <c r="S365" i="51"/>
  <c r="P175" i="51" l="1"/>
  <c r="Q551" i="51"/>
  <c r="Q550" i="51" s="1"/>
  <c r="Q810" i="52"/>
  <c r="Q786" i="52" s="1"/>
  <c r="Q705" i="52"/>
  <c r="R660" i="52" s="1"/>
  <c r="Q251" i="51"/>
  <c r="Q250" i="51" s="1"/>
  <c r="Q650" i="51"/>
  <c r="Q626" i="51" s="1"/>
  <c r="Q781" i="51"/>
  <c r="Q783" i="51" s="1"/>
  <c r="P406" i="51"/>
  <c r="P408" i="51" s="1"/>
  <c r="P245" i="51"/>
  <c r="P181" i="51" s="1"/>
  <c r="R585" i="52"/>
  <c r="R594" i="52" s="1"/>
  <c r="R562" i="52" s="1"/>
  <c r="R252" i="52"/>
  <c r="S207" i="52" s="1"/>
  <c r="Q350" i="51"/>
  <c r="Q326" i="51" s="1"/>
  <c r="S692" i="51"/>
  <c r="S327" i="52"/>
  <c r="S392" i="51"/>
  <c r="S467" i="51"/>
  <c r="P861" i="52"/>
  <c r="P36" i="51"/>
  <c r="P850" i="51"/>
  <c r="P35" i="51"/>
  <c r="O59" i="51"/>
  <c r="N49" i="55"/>
  <c r="N30" i="55" s="1"/>
  <c r="N41" i="55" s="1"/>
  <c r="O73" i="55"/>
  <c r="Q294" i="52"/>
  <c r="Q262" i="52" s="1"/>
  <c r="Q261" i="52"/>
  <c r="Q519" i="52"/>
  <c r="Q487" i="52" s="1"/>
  <c r="Q486" i="52"/>
  <c r="Q509" i="51"/>
  <c r="Q477" i="51" s="1"/>
  <c r="Q476" i="51"/>
  <c r="Q744" i="52"/>
  <c r="Q712" i="52" s="1"/>
  <c r="Q711" i="52"/>
  <c r="Q320" i="51"/>
  <c r="S497" i="51"/>
  <c r="Q434" i="51"/>
  <c r="Q402" i="51" s="1"/>
  <c r="Q401" i="51"/>
  <c r="Q435" i="52"/>
  <c r="P416" i="52"/>
  <c r="P418" i="52" s="1"/>
  <c r="O59" i="52"/>
  <c r="P255" i="52"/>
  <c r="O40" i="52"/>
  <c r="O868" i="52"/>
  <c r="Q770" i="51"/>
  <c r="R809" i="51"/>
  <c r="R777" i="51" s="1"/>
  <c r="R776" i="51"/>
  <c r="S215" i="51"/>
  <c r="S206" i="51"/>
  <c r="Q620" i="51"/>
  <c r="P862" i="52"/>
  <c r="P185" i="52"/>
  <c r="Q360" i="52"/>
  <c r="P341" i="52"/>
  <c r="P343" i="52" s="1"/>
  <c r="Q700" i="51"/>
  <c r="N29" i="55"/>
  <c r="Q819" i="52" l="1"/>
  <c r="Q787" i="52" s="1"/>
  <c r="Q785" i="52" s="1"/>
  <c r="Q641" i="52"/>
  <c r="Q643" i="52" s="1"/>
  <c r="Q659" i="51"/>
  <c r="Q627" i="51" s="1"/>
  <c r="Q625" i="51" s="1"/>
  <c r="R561" i="52"/>
  <c r="R560" i="52" s="1"/>
  <c r="Q200" i="51"/>
  <c r="Q176" i="51" s="1"/>
  <c r="Q359" i="51"/>
  <c r="Q327" i="51" s="1"/>
  <c r="Q325" i="51" s="1"/>
  <c r="S242" i="51"/>
  <c r="Q475" i="51"/>
  <c r="Q330" i="52"/>
  <c r="R285" i="52" s="1"/>
  <c r="R630" i="52"/>
  <c r="R566" i="52" s="1"/>
  <c r="N51" i="55"/>
  <c r="Q260" i="52"/>
  <c r="Q545" i="51"/>
  <c r="Q481" i="51" s="1"/>
  <c r="Q483" i="51" s="1"/>
  <c r="O65" i="52"/>
  <c r="O42" i="52"/>
  <c r="P34" i="51"/>
  <c r="P67" i="22" s="1"/>
  <c r="P61" i="51"/>
  <c r="Q369" i="52"/>
  <c r="Q337" i="52" s="1"/>
  <c r="Q336" i="52"/>
  <c r="Q210" i="52"/>
  <c r="P191" i="52"/>
  <c r="Q470" i="51"/>
  <c r="R275" i="51"/>
  <c r="Q256" i="51"/>
  <c r="Q258" i="51" s="1"/>
  <c r="Q485" i="52"/>
  <c r="S506" i="51"/>
  <c r="S515" i="51"/>
  <c r="Q400" i="51"/>
  <c r="Q555" i="52"/>
  <c r="O144" i="55"/>
  <c r="O46" i="55" s="1"/>
  <c r="O27" i="55" s="1"/>
  <c r="O45" i="55"/>
  <c r="P856" i="51"/>
  <c r="P183" i="51"/>
  <c r="R845" i="51"/>
  <c r="Q780" i="52"/>
  <c r="P860" i="52"/>
  <c r="P36" i="52"/>
  <c r="R775" i="51"/>
  <c r="Q710" i="52"/>
  <c r="P35" i="52"/>
  <c r="Q444" i="52"/>
  <c r="Q412" i="52" s="1"/>
  <c r="Q411" i="52"/>
  <c r="S216" i="52"/>
  <c r="S225" i="52"/>
  <c r="N33" i="55"/>
  <c r="N40" i="55"/>
  <c r="R575" i="51"/>
  <c r="Q556" i="51"/>
  <c r="Q558" i="51" s="1"/>
  <c r="R725" i="51"/>
  <c r="Q706" i="51"/>
  <c r="Q708" i="51" s="1"/>
  <c r="R669" i="52"/>
  <c r="R637" i="52" s="1"/>
  <c r="R636" i="52"/>
  <c r="P91" i="26"/>
  <c r="P79" i="22" s="1"/>
  <c r="P57" i="39"/>
  <c r="P39" i="22" s="1"/>
  <c r="P60" i="51"/>
  <c r="P57" i="51" s="1"/>
  <c r="Q209" i="51" l="1"/>
  <c r="Q177" i="51" s="1"/>
  <c r="Q855" i="52"/>
  <c r="R810" i="52" s="1"/>
  <c r="R568" i="52"/>
  <c r="Q695" i="51"/>
  <c r="R650" i="51" s="1"/>
  <c r="Q266" i="52"/>
  <c r="Q268" i="52" s="1"/>
  <c r="Q395" i="51"/>
  <c r="R350" i="51" s="1"/>
  <c r="S585" i="52"/>
  <c r="S603" i="52" s="1"/>
  <c r="S563" i="52" s="1"/>
  <c r="R500" i="51"/>
  <c r="R509" i="51" s="1"/>
  <c r="R477" i="51" s="1"/>
  <c r="S542" i="51"/>
  <c r="Q410" i="52"/>
  <c r="S252" i="52"/>
  <c r="P34" i="52"/>
  <c r="P77" i="22" s="1"/>
  <c r="P61" i="52"/>
  <c r="P59" i="51"/>
  <c r="R705" i="52"/>
  <c r="P60" i="52"/>
  <c r="P57" i="52" s="1"/>
  <c r="R735" i="52"/>
  <c r="Q716" i="52"/>
  <c r="Q718" i="52" s="1"/>
  <c r="R425" i="51"/>
  <c r="Q406" i="51"/>
  <c r="Q408" i="51" s="1"/>
  <c r="P40" i="51"/>
  <c r="P858" i="51"/>
  <c r="R284" i="51"/>
  <c r="R252" i="51" s="1"/>
  <c r="R251" i="51"/>
  <c r="R635" i="52"/>
  <c r="Q851" i="51"/>
  <c r="P866" i="52"/>
  <c r="P193" i="52"/>
  <c r="R819" i="52"/>
  <c r="R787" i="52" s="1"/>
  <c r="R786" i="52"/>
  <c r="R294" i="52"/>
  <c r="R262" i="52" s="1"/>
  <c r="R261" i="52"/>
  <c r="Q245" i="51"/>
  <c r="O26" i="55"/>
  <c r="Q219" i="52"/>
  <c r="Q187" i="52" s="1"/>
  <c r="Q186" i="52"/>
  <c r="R734" i="51"/>
  <c r="R702" i="51" s="1"/>
  <c r="R701" i="51"/>
  <c r="Q175" i="51"/>
  <c r="Q852" i="51"/>
  <c r="R510" i="52"/>
  <c r="Q491" i="52"/>
  <c r="Q493" i="52" s="1"/>
  <c r="Q405" i="52"/>
  <c r="O45" i="22"/>
  <c r="O38" i="55"/>
  <c r="R584" i="51"/>
  <c r="R552" i="51" s="1"/>
  <c r="R551" i="51"/>
  <c r="Q480" i="52"/>
  <c r="S800" i="51"/>
  <c r="R781" i="51"/>
  <c r="R783" i="51" s="1"/>
  <c r="Q335" i="52"/>
  <c r="Q791" i="52" l="1"/>
  <c r="Q793" i="52" s="1"/>
  <c r="Q631" i="51"/>
  <c r="Q633" i="51" s="1"/>
  <c r="Q331" i="51"/>
  <c r="Q333" i="51" s="1"/>
  <c r="R770" i="51"/>
  <c r="R706" i="51" s="1"/>
  <c r="R708" i="51" s="1"/>
  <c r="R476" i="51"/>
  <c r="S561" i="52"/>
  <c r="S594" i="52"/>
  <c r="S562" i="52" s="1"/>
  <c r="R620" i="51"/>
  <c r="R556" i="51" s="1"/>
  <c r="R558" i="51" s="1"/>
  <c r="R260" i="52"/>
  <c r="R250" i="51"/>
  <c r="R855" i="52"/>
  <c r="S810" i="52" s="1"/>
  <c r="R545" i="51"/>
  <c r="R481" i="51" s="1"/>
  <c r="R483" i="51" s="1"/>
  <c r="R550" i="51"/>
  <c r="Q255" i="52"/>
  <c r="Q191" i="52" s="1"/>
  <c r="Q193" i="52" s="1"/>
  <c r="Q341" i="52"/>
  <c r="Q343" i="52" s="1"/>
  <c r="R360" i="52"/>
  <c r="Q35" i="51"/>
  <c r="R434" i="51"/>
  <c r="R402" i="51" s="1"/>
  <c r="R401" i="51"/>
  <c r="R435" i="52"/>
  <c r="Q416" i="52"/>
  <c r="Q418" i="52" s="1"/>
  <c r="R519" i="52"/>
  <c r="R487" i="52" s="1"/>
  <c r="R486" i="52"/>
  <c r="R744" i="52"/>
  <c r="R712" i="52" s="1"/>
  <c r="R711" i="52"/>
  <c r="S809" i="51"/>
  <c r="S777" i="51" s="1"/>
  <c r="S818" i="51"/>
  <c r="S778" i="51" s="1"/>
  <c r="S776" i="51"/>
  <c r="R700" i="51"/>
  <c r="R785" i="52"/>
  <c r="R320" i="51"/>
  <c r="R200" i="51"/>
  <c r="Q181" i="51"/>
  <c r="P40" i="52"/>
  <c r="P868" i="52"/>
  <c r="S660" i="52"/>
  <c r="R641" i="52"/>
  <c r="R643" i="52" s="1"/>
  <c r="R359" i="51"/>
  <c r="R327" i="51" s="1"/>
  <c r="R326" i="51"/>
  <c r="O37" i="55"/>
  <c r="O427" i="50"/>
  <c r="R475" i="51"/>
  <c r="R659" i="51"/>
  <c r="R627" i="51" s="1"/>
  <c r="R626" i="51"/>
  <c r="Q185" i="52"/>
  <c r="Q862" i="52"/>
  <c r="P65" i="51"/>
  <c r="P92" i="38"/>
  <c r="P42" i="51"/>
  <c r="Q861" i="52"/>
  <c r="Q36" i="51"/>
  <c r="Q850" i="51"/>
  <c r="R330" i="52"/>
  <c r="P59" i="52"/>
  <c r="S575" i="51" l="1"/>
  <c r="S584" i="51" s="1"/>
  <c r="S552" i="51" s="1"/>
  <c r="S725" i="51"/>
  <c r="S734" i="51" s="1"/>
  <c r="S702" i="51" s="1"/>
  <c r="R210" i="52"/>
  <c r="R219" i="52" s="1"/>
  <c r="R187" i="52" s="1"/>
  <c r="R791" i="52"/>
  <c r="R793" i="52" s="1"/>
  <c r="R485" i="52"/>
  <c r="S500" i="51"/>
  <c r="S509" i="51" s="1"/>
  <c r="S477" i="51" s="1"/>
  <c r="S560" i="52"/>
  <c r="R555" i="52"/>
  <c r="R491" i="52" s="1"/>
  <c r="R493" i="52" s="1"/>
  <c r="S630" i="52"/>
  <c r="S566" i="52" s="1"/>
  <c r="S568" i="52" s="1"/>
  <c r="D568" i="52" s="1"/>
  <c r="D75" i="23" s="1"/>
  <c r="R325" i="51"/>
  <c r="R400" i="51"/>
  <c r="Q866" i="52"/>
  <c r="Q40" i="52" s="1"/>
  <c r="Q65" i="52" s="1"/>
  <c r="R780" i="52"/>
  <c r="R716" i="52" s="1"/>
  <c r="R718" i="52" s="1"/>
  <c r="R710" i="52"/>
  <c r="R395" i="51"/>
  <c r="R331" i="51" s="1"/>
  <c r="R333" i="51" s="1"/>
  <c r="S845" i="51"/>
  <c r="S781" i="51" s="1"/>
  <c r="S783" i="51" s="1"/>
  <c r="D783" i="51" s="1"/>
  <c r="D58" i="23" s="1"/>
  <c r="R470" i="51"/>
  <c r="R406" i="51" s="1"/>
  <c r="R408" i="51" s="1"/>
  <c r="R695" i="51"/>
  <c r="S650" i="51" s="1"/>
  <c r="S775" i="51"/>
  <c r="Q856" i="51"/>
  <c r="Q183" i="51"/>
  <c r="R444" i="52"/>
  <c r="R412" i="52" s="1"/>
  <c r="R411" i="52"/>
  <c r="Q34" i="51"/>
  <c r="Q67" i="22" s="1"/>
  <c r="Q61" i="51"/>
  <c r="Q36" i="52"/>
  <c r="Q860" i="52"/>
  <c r="R209" i="51"/>
  <c r="R177" i="51" s="1"/>
  <c r="R176" i="51"/>
  <c r="S819" i="52"/>
  <c r="S787" i="52" s="1"/>
  <c r="S828" i="52"/>
  <c r="S788" i="52" s="1"/>
  <c r="S786" i="52"/>
  <c r="R625" i="51"/>
  <c r="S678" i="52"/>
  <c r="S638" i="52" s="1"/>
  <c r="S669" i="52"/>
  <c r="S637" i="52" s="1"/>
  <c r="S636" i="52"/>
  <c r="Q57" i="39"/>
  <c r="Q39" i="22" s="1"/>
  <c r="Q91" i="26"/>
  <c r="Q79" i="22" s="1"/>
  <c r="Q60" i="51"/>
  <c r="Q57" i="51" s="1"/>
  <c r="S275" i="51"/>
  <c r="R256" i="51"/>
  <c r="R258" i="51" s="1"/>
  <c r="R369" i="52"/>
  <c r="R337" i="52" s="1"/>
  <c r="R336" i="52"/>
  <c r="Q35" i="52"/>
  <c r="S285" i="52"/>
  <c r="R266" i="52"/>
  <c r="R268" i="52" s="1"/>
  <c r="O215" i="55"/>
  <c r="O477" i="50"/>
  <c r="P65" i="52"/>
  <c r="P42" i="52"/>
  <c r="R186" i="52" l="1"/>
  <c r="S350" i="51"/>
  <c r="S368" i="51" s="1"/>
  <c r="S328" i="51" s="1"/>
  <c r="S510" i="52"/>
  <c r="S486" i="52" s="1"/>
  <c r="S743" i="51"/>
  <c r="S703" i="51" s="1"/>
  <c r="S701" i="51"/>
  <c r="S700" i="51" s="1"/>
  <c r="S735" i="52"/>
  <c r="S744" i="52" s="1"/>
  <c r="S712" i="52" s="1"/>
  <c r="S551" i="51"/>
  <c r="S550" i="51" s="1"/>
  <c r="S593" i="51"/>
  <c r="S553" i="51" s="1"/>
  <c r="S476" i="51"/>
  <c r="S475" i="51" s="1"/>
  <c r="S518" i="51"/>
  <c r="S478" i="51" s="1"/>
  <c r="R631" i="51"/>
  <c r="R633" i="51" s="1"/>
  <c r="Q868" i="52"/>
  <c r="S785" i="52"/>
  <c r="S425" i="51"/>
  <c r="S443" i="51" s="1"/>
  <c r="S403" i="51" s="1"/>
  <c r="R405" i="52"/>
  <c r="S360" i="52" s="1"/>
  <c r="S705" i="52"/>
  <c r="S641" i="52" s="1"/>
  <c r="S643" i="52" s="1"/>
  <c r="D643" i="52" s="1"/>
  <c r="D76" i="23" s="1"/>
  <c r="R335" i="52"/>
  <c r="R245" i="51"/>
  <c r="S200" i="51" s="1"/>
  <c r="R255" i="52"/>
  <c r="S210" i="52" s="1"/>
  <c r="R851" i="51"/>
  <c r="R480" i="52"/>
  <c r="O48" i="55"/>
  <c r="O286" i="55"/>
  <c r="R861" i="52"/>
  <c r="R410" i="52"/>
  <c r="R852" i="51"/>
  <c r="R175" i="51"/>
  <c r="S303" i="52"/>
  <c r="S263" i="52" s="1"/>
  <c r="S294" i="52"/>
  <c r="S262" i="52" s="1"/>
  <c r="S261" i="52"/>
  <c r="R862" i="52"/>
  <c r="R185" i="52"/>
  <c r="Q40" i="51"/>
  <c r="Q858" i="51"/>
  <c r="S635" i="52"/>
  <c r="S668" i="51"/>
  <c r="S628" i="51" s="1"/>
  <c r="S659" i="51"/>
  <c r="S627" i="51" s="1"/>
  <c r="S626" i="51"/>
  <c r="Q61" i="52"/>
  <c r="Q34" i="52"/>
  <c r="Q77" i="22" s="1"/>
  <c r="S284" i="51"/>
  <c r="S252" i="51" s="1"/>
  <c r="S293" i="51"/>
  <c r="S253" i="51" s="1"/>
  <c r="S251" i="51"/>
  <c r="Q42" i="52"/>
  <c r="Q60" i="52"/>
  <c r="Q57" i="52" s="1"/>
  <c r="S519" i="52"/>
  <c r="S487" i="52" s="1"/>
  <c r="S528" i="52"/>
  <c r="S488" i="52" s="1"/>
  <c r="S855" i="52"/>
  <c r="S791" i="52" s="1"/>
  <c r="S793" i="52" s="1"/>
  <c r="D793" i="52" s="1"/>
  <c r="D78" i="23" s="1"/>
  <c r="Q59" i="51"/>
  <c r="S326" i="51" l="1"/>
  <c r="S359" i="51"/>
  <c r="S327" i="51" s="1"/>
  <c r="S770" i="51"/>
  <c r="S706" i="51" s="1"/>
  <c r="S708" i="51" s="1"/>
  <c r="D708" i="51" s="1"/>
  <c r="D57" i="23" s="1"/>
  <c r="S434" i="51"/>
  <c r="S402" i="51" s="1"/>
  <c r="S711" i="52"/>
  <c r="S710" i="52" s="1"/>
  <c r="S545" i="51"/>
  <c r="S481" i="51" s="1"/>
  <c r="S483" i="51" s="1"/>
  <c r="D483" i="51" s="1"/>
  <c r="D54" i="23" s="1"/>
  <c r="S753" i="52"/>
  <c r="S713" i="52" s="1"/>
  <c r="S620" i="51"/>
  <c r="S556" i="51" s="1"/>
  <c r="S558" i="51" s="1"/>
  <c r="D558" i="51" s="1"/>
  <c r="D55" i="23" s="1"/>
  <c r="S625" i="51"/>
  <c r="S555" i="52"/>
  <c r="S491" i="52" s="1"/>
  <c r="S493" i="52" s="1"/>
  <c r="D493" i="52" s="1"/>
  <c r="D74" i="23" s="1"/>
  <c r="R181" i="51"/>
  <c r="R856" i="51" s="1"/>
  <c r="R40" i="51" s="1"/>
  <c r="R65" i="51" s="1"/>
  <c r="S401" i="51"/>
  <c r="R341" i="52"/>
  <c r="R343" i="52" s="1"/>
  <c r="S260" i="52"/>
  <c r="R191" i="52"/>
  <c r="R193" i="52" s="1"/>
  <c r="S320" i="51"/>
  <c r="S256" i="51" s="1"/>
  <c r="S258" i="51" s="1"/>
  <c r="D258" i="51" s="1"/>
  <c r="D51" i="23" s="1"/>
  <c r="Q42" i="51"/>
  <c r="Q65" i="51"/>
  <c r="Q92" i="38"/>
  <c r="R36" i="51"/>
  <c r="R850" i="51"/>
  <c r="R35" i="52"/>
  <c r="S218" i="51"/>
  <c r="S178" i="51" s="1"/>
  <c r="S853" i="51" s="1"/>
  <c r="S37" i="51" s="1"/>
  <c r="S62" i="51" s="1"/>
  <c r="S209" i="51"/>
  <c r="S177" i="51" s="1"/>
  <c r="S176" i="51"/>
  <c r="S250" i="51"/>
  <c r="R36" i="52"/>
  <c r="R860" i="52"/>
  <c r="S435" i="52"/>
  <c r="R416" i="52"/>
  <c r="R418" i="52" s="1"/>
  <c r="S780" i="52"/>
  <c r="S716" i="52" s="1"/>
  <c r="S228" i="52"/>
  <c r="S188" i="52" s="1"/>
  <c r="S219" i="52"/>
  <c r="S187" i="52" s="1"/>
  <c r="S186" i="52"/>
  <c r="S378" i="52"/>
  <c r="S338" i="52" s="1"/>
  <c r="S369" i="52"/>
  <c r="S337" i="52" s="1"/>
  <c r="S336" i="52"/>
  <c r="S485" i="52"/>
  <c r="Q59" i="52"/>
  <c r="P73" i="55"/>
  <c r="O49" i="55"/>
  <c r="O30" i="55" s="1"/>
  <c r="O41" i="55" s="1"/>
  <c r="R35" i="51"/>
  <c r="S330" i="52"/>
  <c r="S266" i="52" s="1"/>
  <c r="S268" i="52" s="1"/>
  <c r="D268" i="52" s="1"/>
  <c r="D71" i="23" s="1"/>
  <c r="O29" i="55"/>
  <c r="S695" i="51"/>
  <c r="S631" i="51" s="1"/>
  <c r="S633" i="51" s="1"/>
  <c r="D633" i="51" s="1"/>
  <c r="D56" i="23" s="1"/>
  <c r="S325" i="51" l="1"/>
  <c r="S395" i="51"/>
  <c r="S331" i="51" s="1"/>
  <c r="S333" i="51" s="1"/>
  <c r="D333" i="51" s="1"/>
  <c r="D52" i="23" s="1"/>
  <c r="S718" i="52"/>
  <c r="D718" i="52" s="1"/>
  <c r="D77" i="23" s="1"/>
  <c r="S470" i="51"/>
  <c r="S406" i="51" s="1"/>
  <c r="S408" i="51" s="1"/>
  <c r="D408" i="51" s="1"/>
  <c r="D53" i="23" s="1"/>
  <c r="S400" i="51"/>
  <c r="R858" i="51"/>
  <c r="R183" i="51"/>
  <c r="S335" i="52"/>
  <c r="R866" i="52"/>
  <c r="R40" i="52" s="1"/>
  <c r="R65" i="52" s="1"/>
  <c r="S255" i="52"/>
  <c r="S191" i="52" s="1"/>
  <c r="S193" i="52" s="1"/>
  <c r="D193" i="52" s="1"/>
  <c r="D70" i="23" s="1"/>
  <c r="P45" i="55"/>
  <c r="P144" i="55"/>
  <c r="P46" i="55" s="1"/>
  <c r="P27" i="55" s="1"/>
  <c r="R60" i="52"/>
  <c r="R57" i="52" s="1"/>
  <c r="O51" i="55"/>
  <c r="O40" i="55"/>
  <c r="O33" i="55"/>
  <c r="S185" i="52"/>
  <c r="R61" i="51"/>
  <c r="R34" i="51"/>
  <c r="R67" i="22" s="1"/>
  <c r="S851" i="51"/>
  <c r="S245" i="51"/>
  <c r="S181" i="51" s="1"/>
  <c r="R61" i="52"/>
  <c r="R34" i="52"/>
  <c r="R77" i="22" s="1"/>
  <c r="S405" i="52"/>
  <c r="S341" i="52" s="1"/>
  <c r="S343" i="52" s="1"/>
  <c r="D343" i="52" s="1"/>
  <c r="D72" i="23" s="1"/>
  <c r="S175" i="51"/>
  <c r="S852" i="51"/>
  <c r="R91" i="26"/>
  <c r="R79" i="22" s="1"/>
  <c r="R57" i="39"/>
  <c r="R39" i="22" s="1"/>
  <c r="R60" i="51"/>
  <c r="R57" i="51" s="1"/>
  <c r="R42" i="51"/>
  <c r="R92" i="38"/>
  <c r="S444" i="52"/>
  <c r="S412" i="52" s="1"/>
  <c r="S453" i="52"/>
  <c r="S413" i="52" s="1"/>
  <c r="S863" i="52" s="1"/>
  <c r="S37" i="52" s="1"/>
  <c r="S62" i="52" s="1"/>
  <c r="S411" i="52"/>
  <c r="S861" i="52" s="1"/>
  <c r="S856" i="51" l="1"/>
  <c r="S40" i="51" s="1"/>
  <c r="S65" i="51" s="1"/>
  <c r="R42" i="52"/>
  <c r="R868" i="52"/>
  <c r="R59" i="51"/>
  <c r="S480" i="52"/>
  <c r="S416" i="52" s="1"/>
  <c r="S866" i="52" s="1"/>
  <c r="S40" i="52" s="1"/>
  <c r="S65" i="52" s="1"/>
  <c r="S35" i="52"/>
  <c r="S410" i="52"/>
  <c r="R59" i="52"/>
  <c r="S862" i="52"/>
  <c r="P38" i="55"/>
  <c r="P45" i="22"/>
  <c r="S183" i="51"/>
  <c r="D183" i="51" s="1"/>
  <c r="D50" i="23" s="1"/>
  <c r="P26" i="55"/>
  <c r="S36" i="51"/>
  <c r="S850" i="51"/>
  <c r="S35" i="51"/>
  <c r="S858" i="51"/>
  <c r="D858" i="51" s="1"/>
  <c r="D59" i="23" s="1"/>
  <c r="S418" i="52" l="1"/>
  <c r="D418" i="52" s="1"/>
  <c r="D73" i="23" s="1"/>
  <c r="S868" i="52"/>
  <c r="D868" i="52" s="1"/>
  <c r="D79" i="23" s="1"/>
  <c r="S60" i="52"/>
  <c r="S57" i="52" s="1"/>
  <c r="S91" i="26"/>
  <c r="S79" i="22" s="1"/>
  <c r="S57" i="39"/>
  <c r="S39" i="22" s="1"/>
  <c r="S60" i="51"/>
  <c r="S57" i="51" s="1"/>
  <c r="S92" i="38"/>
  <c r="S42" i="51"/>
  <c r="D42" i="51" s="1"/>
  <c r="D47" i="23" s="1"/>
  <c r="S36" i="52"/>
  <c r="S42" i="52" s="1"/>
  <c r="D42" i="52" s="1"/>
  <c r="D67" i="23" s="1"/>
  <c r="S860" i="52"/>
  <c r="S34" i="51"/>
  <c r="S67" i="22" s="1"/>
  <c r="S61" i="51"/>
  <c r="P37" i="55"/>
  <c r="P427" i="50"/>
  <c r="S59" i="51" l="1"/>
  <c r="P215" i="55"/>
  <c r="P477" i="50"/>
  <c r="S34" i="52"/>
  <c r="S77" i="22" s="1"/>
  <c r="S61" i="52"/>
  <c r="S59" i="52" s="1"/>
  <c r="P48" i="55" l="1"/>
  <c r="P286" i="55"/>
  <c r="Q73" i="55" l="1"/>
  <c r="P49" i="55"/>
  <c r="P30" i="55" s="1"/>
  <c r="P41" i="55" s="1"/>
  <c r="P29" i="55"/>
  <c r="P51" i="55" l="1"/>
  <c r="P40" i="55"/>
  <c r="P33" i="55"/>
  <c r="Q45" i="55"/>
  <c r="Q144" i="55"/>
  <c r="Q46" i="55" s="1"/>
  <c r="Q27" i="55" s="1"/>
  <c r="Q26" i="55" l="1"/>
  <c r="Q38" i="55"/>
  <c r="Q45" i="22"/>
  <c r="Q37" i="55" l="1"/>
  <c r="Q427" i="50"/>
  <c r="Q215" i="55" l="1"/>
  <c r="Q477" i="50"/>
  <c r="Q48" i="55" l="1"/>
  <c r="Q286" i="55"/>
  <c r="Q29" i="55" l="1"/>
  <c r="R73" i="55"/>
  <c r="Q49" i="55"/>
  <c r="Q30" i="55" s="1"/>
  <c r="Q41" i="55" s="1"/>
  <c r="R45" i="55" l="1"/>
  <c r="R144" i="55"/>
  <c r="R46" i="55" s="1"/>
  <c r="R27" i="55" s="1"/>
  <c r="Q51" i="55"/>
  <c r="Q33" i="55"/>
  <c r="Q40" i="55"/>
  <c r="R45" i="22" l="1"/>
  <c r="R38" i="55"/>
  <c r="R26" i="55"/>
  <c r="R37" i="55" l="1"/>
  <c r="R427" i="50"/>
  <c r="R215" i="55" l="1"/>
  <c r="R477" i="50"/>
  <c r="R48" i="55" l="1"/>
  <c r="R286" i="55"/>
  <c r="S73" i="55" l="1"/>
  <c r="R49" i="55"/>
  <c r="R30" i="55" s="1"/>
  <c r="R41" i="55" s="1"/>
  <c r="R29" i="55"/>
  <c r="R51" i="55" l="1"/>
  <c r="R40" i="55"/>
  <c r="R33" i="55"/>
  <c r="S144" i="55"/>
  <c r="S46" i="55" s="1"/>
  <c r="S27" i="55" s="1"/>
  <c r="S45" i="55"/>
  <c r="S45" i="22" l="1"/>
  <c r="S38" i="55"/>
  <c r="S26" i="55"/>
  <c r="S37" i="55" l="1"/>
  <c r="S427" i="50"/>
  <c r="S215" i="55" l="1"/>
  <c r="S477" i="50"/>
  <c r="S48" i="55" l="1"/>
  <c r="S286" i="55"/>
  <c r="S49" i="55" s="1"/>
  <c r="S30" i="55" s="1"/>
  <c r="S41" i="55" s="1"/>
  <c r="S29" i="55" l="1"/>
  <c r="S51" i="55"/>
  <c r="D51" i="55" s="1"/>
  <c r="D87" i="23" s="1"/>
  <c r="S33" i="55" l="1"/>
  <c r="D33" i="55" s="1"/>
  <c r="D86" i="23" s="1"/>
  <c r="D15" i="23" s="1"/>
  <c r="C2" i="23" s="1"/>
  <c r="S40" i="55"/>
  <c r="C2" i="39" l="1"/>
  <c r="C2" i="38"/>
  <c r="C2" i="55"/>
  <c r="C2" i="26"/>
  <c r="C2" i="30"/>
  <c r="C2" i="24"/>
  <c r="C2" i="22"/>
  <c r="C2" i="51"/>
  <c r="C2" i="18"/>
  <c r="C2" i="50"/>
  <c r="C2" i="52"/>
</calcChain>
</file>

<file path=xl/sharedStrings.xml><?xml version="1.0" encoding="utf-8"?>
<sst xmlns="http://schemas.openxmlformats.org/spreadsheetml/2006/main" count="6028" uniqueCount="517">
  <si>
    <t>Nominal $</t>
  </si>
  <si>
    <t>Total</t>
  </si>
  <si>
    <t>Deferred tax balance relating to assets disposed</t>
  </si>
  <si>
    <t>%</t>
  </si>
  <si>
    <t>Deferred tax</t>
  </si>
  <si>
    <t>Years</t>
  </si>
  <si>
    <t>Closing tax asset value</t>
  </si>
  <si>
    <t>Tax depreciation</t>
  </si>
  <si>
    <t>Opening tax asset value</t>
  </si>
  <si>
    <t>Value</t>
  </si>
  <si>
    <t>Units</t>
  </si>
  <si>
    <t>Closing balance</t>
  </si>
  <si>
    <t>Disposals</t>
  </si>
  <si>
    <t>Additions</t>
  </si>
  <si>
    <t>Revaluation</t>
  </si>
  <si>
    <t>Depreciation</t>
  </si>
  <si>
    <t>Opening balance</t>
  </si>
  <si>
    <t>Remaining life</t>
  </si>
  <si>
    <t>Asset replacement and renewal</t>
  </si>
  <si>
    <t>Summary</t>
  </si>
  <si>
    <t>Weighted average remaining useful life</t>
  </si>
  <si>
    <t>Non-network assets</t>
  </si>
  <si>
    <t>Other network assets</t>
  </si>
  <si>
    <t>Distribution switchgear</t>
  </si>
  <si>
    <t>Distribution substations and transformers</t>
  </si>
  <si>
    <t>Distribution and LV cables</t>
  </si>
  <si>
    <t>Distribution and LV lines</t>
  </si>
  <si>
    <t>Zone substations</t>
  </si>
  <si>
    <t>Subtransmission cables</t>
  </si>
  <si>
    <t>Subtransmission lines</t>
  </si>
  <si>
    <t>Existing assets</t>
  </si>
  <si>
    <t>RAB</t>
  </si>
  <si>
    <t>General</t>
  </si>
  <si>
    <t>dd/mm/yyyy</t>
  </si>
  <si>
    <t>Cost of capital</t>
  </si>
  <si>
    <t>Inflation rate</t>
  </si>
  <si>
    <t>TF</t>
  </si>
  <si>
    <t>TFrev</t>
  </si>
  <si>
    <t>Forecast operating expenditure</t>
  </si>
  <si>
    <t>Corporate tax rate</t>
  </si>
  <si>
    <t>Opening tax losses in the first year of the next period</t>
  </si>
  <si>
    <t>Positive permanent differences</t>
  </si>
  <si>
    <t>Negative permanent differences</t>
  </si>
  <si>
    <t>Leverage</t>
  </si>
  <si>
    <t>Cost of debt</t>
  </si>
  <si>
    <t>Adjustment to opening unamortised initial differences in asset values for sold or acquired assets</t>
  </si>
  <si>
    <t>Weighted average remaining useful life of relevant assets</t>
  </si>
  <si>
    <t>Positive temporary differences</t>
  </si>
  <si>
    <t>Negative temporary differences</t>
  </si>
  <si>
    <t>Deferred tax balance relating to assets acquired in disclosure year</t>
  </si>
  <si>
    <t>Cost allocation adjustment</t>
  </si>
  <si>
    <t>Opening or closing RAB values for ID years</t>
  </si>
  <si>
    <t>Total value of commissioned assets</t>
  </si>
  <si>
    <t>PVVCA</t>
  </si>
  <si>
    <t>Revaluation rate</t>
  </si>
  <si>
    <t>Remaining asset lives</t>
  </si>
  <si>
    <t>Opening or closing RAB values for ID years without revaluations</t>
  </si>
  <si>
    <t>RAB proportionate investment</t>
  </si>
  <si>
    <t>Disposals without revaluations</t>
  </si>
  <si>
    <t>Weighted average remaining life of assets based on RAB excluding revaluations</t>
  </si>
  <si>
    <t>Deferred tax balance relating to assets disposed of in disclosure year</t>
  </si>
  <si>
    <t>This sheet has been deliberately left blank.</t>
  </si>
  <si>
    <t>Period beginning</t>
  </si>
  <si>
    <t>Period ending</t>
  </si>
  <si>
    <t>Regulatory year</t>
  </si>
  <si>
    <t>Relevant period</t>
  </si>
  <si>
    <t>Current period</t>
  </si>
  <si>
    <t>Assessment period</t>
  </si>
  <si>
    <t>CPP period</t>
  </si>
  <si>
    <t>Model start date</t>
  </si>
  <si>
    <t>Other</t>
  </si>
  <si>
    <t>CPP Financial Model inputs</t>
  </si>
  <si>
    <t>Pre tax cost of debt</t>
  </si>
  <si>
    <t>Risk-Free Rate</t>
  </si>
  <si>
    <t>Debt Premium</t>
  </si>
  <si>
    <t>Debt Issuance Costs</t>
  </si>
  <si>
    <t>Average Corporate Tax Rate</t>
  </si>
  <si>
    <t>Post-tax Cost of Equity</t>
  </si>
  <si>
    <t>Equity Beta</t>
  </si>
  <si>
    <t>#.##</t>
  </si>
  <si>
    <t>Tax Adjusted Market Risk Premium</t>
  </si>
  <si>
    <t>Average Investor Tax Rate</t>
  </si>
  <si>
    <t>WACC</t>
  </si>
  <si>
    <t>Leverage (D/V)</t>
  </si>
  <si>
    <t>Standard deviation (67th Percentile)</t>
  </si>
  <si>
    <t>Pre-Tax Cost of Debt</t>
  </si>
  <si>
    <t>Vanilla WACC (67th Percentile)</t>
  </si>
  <si>
    <t xml:space="preserve">Cost of capital </t>
  </si>
  <si>
    <t>Outputs</t>
  </si>
  <si>
    <t>Ok/Error</t>
  </si>
  <si>
    <t>Error check 1</t>
  </si>
  <si>
    <t>Error check 2</t>
  </si>
  <si>
    <t>Error check 3</t>
  </si>
  <si>
    <t>Error check 4</t>
  </si>
  <si>
    <t>Error checks</t>
  </si>
  <si>
    <t>Inputs</t>
  </si>
  <si>
    <t>Calculations</t>
  </si>
  <si>
    <t>Model check</t>
  </si>
  <si>
    <t>Error check 5</t>
  </si>
  <si>
    <t>Error check 6</t>
  </si>
  <si>
    <t>Error check 7</t>
  </si>
  <si>
    <t>Error check 8</t>
  </si>
  <si>
    <t>Error check 10</t>
  </si>
  <si>
    <t>Error check 9</t>
  </si>
  <si>
    <t>Error check 11</t>
  </si>
  <si>
    <t>RTAV of assets commissioned</t>
  </si>
  <si>
    <t>RTAV of asset disposals</t>
  </si>
  <si>
    <t>Adjusted depreciation</t>
  </si>
  <si>
    <t>Timing factors</t>
  </si>
  <si>
    <t>Timing factor days</t>
  </si>
  <si>
    <t>Days</t>
  </si>
  <si>
    <t>Days in year</t>
  </si>
  <si>
    <t>Term credit spread differential allowance</t>
  </si>
  <si>
    <t>Tax differences</t>
  </si>
  <si>
    <t>Inflators</t>
  </si>
  <si>
    <t>CPI Inflator</t>
  </si>
  <si>
    <t>Adjusted RAB</t>
  </si>
  <si>
    <t>Opening deferred tax</t>
  </si>
  <si>
    <t>Amortisation of initial differences in asset values</t>
  </si>
  <si>
    <t>Historical data</t>
  </si>
  <si>
    <t>Spare 1</t>
  </si>
  <si>
    <t>Spare 2</t>
  </si>
  <si>
    <t>Spare 3</t>
  </si>
  <si>
    <t>Spare 4</t>
  </si>
  <si>
    <t>Spare 5</t>
  </si>
  <si>
    <t>Weighted average remaining asset life</t>
  </si>
  <si>
    <t>Adjustment for assets acquired</t>
  </si>
  <si>
    <t>Adjustment for assets disposed</t>
  </si>
  <si>
    <t>Tax effect of adjusted depreciation</t>
  </si>
  <si>
    <t>Tax effect of total tax depreciation</t>
  </si>
  <si>
    <t>Tax effect of amortisation of initial differences in asset values</t>
  </si>
  <si>
    <t>Deferred tax cost allocation adjustment</t>
  </si>
  <si>
    <t>Closing deferred tax</t>
  </si>
  <si>
    <t>Tax effect of other temporary differences</t>
  </si>
  <si>
    <t>Value of commissioned assets</t>
  </si>
  <si>
    <t>Deferred tax balance relating to assets acquired</t>
  </si>
  <si>
    <t>Original tenor of qualifying debt</t>
  </si>
  <si>
    <t>Spread</t>
  </si>
  <si>
    <t>Term</t>
  </si>
  <si>
    <t>Tax losses</t>
  </si>
  <si>
    <t>Opening tax losses</t>
  </si>
  <si>
    <t>RTAV</t>
  </si>
  <si>
    <t>Error check 12</t>
  </si>
  <si>
    <t>Error check 13</t>
  </si>
  <si>
    <t>Commissioned assets</t>
  </si>
  <si>
    <t>Useful life</t>
  </si>
  <si>
    <t>RY20 opening balance</t>
  </si>
  <si>
    <t>Error check 14</t>
  </si>
  <si>
    <t>DV rate</t>
  </si>
  <si>
    <t>Summary - Existing assets</t>
  </si>
  <si>
    <t>Income not included in regulatory profit/(loss) before tax but taxable</t>
  </si>
  <si>
    <t>Expenditure or loss in regulatory profit/(loss) before tax but not deductible</t>
  </si>
  <si>
    <t>Operating expenditure</t>
  </si>
  <si>
    <t>System operations and network support</t>
  </si>
  <si>
    <t>Routine and corrective maintenance and inspection</t>
  </si>
  <si>
    <t>Vegetation management</t>
  </si>
  <si>
    <t>Service interruptions and emergencies</t>
  </si>
  <si>
    <t>Revaluations</t>
  </si>
  <si>
    <t>Asset lives for CPP commissioned assets</t>
  </si>
  <si>
    <t>Diminishing value depreciation rates for RTAV</t>
  </si>
  <si>
    <t>Summary - Commissioned assets</t>
  </si>
  <si>
    <t>RAB and Adjusted RAB</t>
  </si>
  <si>
    <t>Error check 15</t>
  </si>
  <si>
    <t>Error check 16</t>
  </si>
  <si>
    <t>Error check 17</t>
  </si>
  <si>
    <t>Error check 18</t>
  </si>
  <si>
    <t>Error check 19</t>
  </si>
  <si>
    <t>Total network opex</t>
  </si>
  <si>
    <t xml:space="preserve">Business support </t>
  </si>
  <si>
    <t>Total non-network opex</t>
  </si>
  <si>
    <t>Total operating expenditure</t>
  </si>
  <si>
    <t>Doubtful Debt Provision</t>
  </si>
  <si>
    <t>Employee Entitlements &amp; Provisions</t>
  </si>
  <si>
    <t>IM reference</t>
  </si>
  <si>
    <t>IM 5.3.15 (2)</t>
  </si>
  <si>
    <t>IM 5.3.15 (4)</t>
  </si>
  <si>
    <t>Expenditure or loss deductible but not in regulatory profit/(loss) before tax</t>
  </si>
  <si>
    <t>IM 5.3.19 (2)</t>
  </si>
  <si>
    <t>IM 5.3.19 (5)</t>
  </si>
  <si>
    <t>IM 5.3.19 (3)</t>
  </si>
  <si>
    <t>IM 5.3.19 (6)</t>
  </si>
  <si>
    <t>IM 5.3.19 (1)</t>
  </si>
  <si>
    <t>IM 5.3.20 (3)</t>
  </si>
  <si>
    <t>IM 5.3.20 (2)</t>
  </si>
  <si>
    <t>IM 5.3.20 (4)</t>
  </si>
  <si>
    <t>Values are forecast using a base trend approach, where the average for RY15-RY19 is extrapolated using CPI.</t>
  </si>
  <si>
    <t>Discretionary discounts and customer rebates</t>
  </si>
  <si>
    <t>Values are forecast using RY19 as a base and increase each period using CPI. Note the reversal is done in the calculations sheet.</t>
  </si>
  <si>
    <t>Expenditure or loss in regulatory profit/(loss) before tax but not deductible (excl reversal)</t>
  </si>
  <si>
    <t>Income not included in regulatory profit/(loss) before tax but taxable (excl reversal)</t>
  </si>
  <si>
    <t>Income included in regulatory profit/(loss) before tax but not deductible (excl reversal)</t>
  </si>
  <si>
    <t>Expenditure or loss deductible but not in regulatory profit/(loss) before tax (excl reversal)</t>
  </si>
  <si>
    <t>IM 5.3.2 (4)(a)</t>
  </si>
  <si>
    <t>IM 5.3.2 (4)(b)</t>
  </si>
  <si>
    <t>IM 5.3.2 (4)(d)</t>
  </si>
  <si>
    <t>IM 5.3.22 (1)</t>
  </si>
  <si>
    <t>IM 5.3.2 (6)</t>
  </si>
  <si>
    <t>IM 2.3.3 (6)</t>
  </si>
  <si>
    <t>IM 5.3.20 (5)</t>
  </si>
  <si>
    <t>IM 5.3.15 (2)(a)</t>
  </si>
  <si>
    <t>IM 5.3.15 (2)(b)</t>
  </si>
  <si>
    <t>IM 5.3.15 (4)(a)</t>
  </si>
  <si>
    <t>IM 5.3.15 (4)(b)</t>
  </si>
  <si>
    <t>IM 5.3.20 (4)(a)</t>
  </si>
  <si>
    <t>IM 5.3.20 (4)(b)</t>
  </si>
  <si>
    <t>IM 5.3.20 (5)(a)</t>
  </si>
  <si>
    <t>IM 5.3.20 (5)(b)</t>
  </si>
  <si>
    <t>IM 1.1.4 (2)</t>
  </si>
  <si>
    <t>IM 5.3.14 (3)(a)</t>
  </si>
  <si>
    <t>IM 5.3.24 (1)(a)</t>
  </si>
  <si>
    <t>Term credit spread difference</t>
  </si>
  <si>
    <t>IM 5.3.24 (1)</t>
  </si>
  <si>
    <t>IM 5.3.24 (1)(b)</t>
  </si>
  <si>
    <t>IM 5.3.23 (1)</t>
  </si>
  <si>
    <t>Term credit spread differencial allowance</t>
  </si>
  <si>
    <t>IM 5.3.23 (1)(a)</t>
  </si>
  <si>
    <t>IM 5.3.23 (1)(d)</t>
  </si>
  <si>
    <t>IM 5.3.23 (1)(c)</t>
  </si>
  <si>
    <t>IM 5.3.23 (1)(b)</t>
  </si>
  <si>
    <t>Leverage (C)</t>
  </si>
  <si>
    <t>Book value of qualifying debt as at date of issue</t>
  </si>
  <si>
    <t>Book value of qualifying suppliers total interest bearing debt at balance date</t>
  </si>
  <si>
    <t>Book value of qualifying suppliers total interest bearing debt at balance date (B)</t>
  </si>
  <si>
    <t>Average of opening and closing RAB values (D)</t>
  </si>
  <si>
    <t>Term credit spread difference and debt issuance costs re-adjustments (A)</t>
  </si>
  <si>
    <t>Debt issuance costs re-adjustments</t>
  </si>
  <si>
    <t>IM 5.3.23 (2)</t>
  </si>
  <si>
    <t>TCSD spread</t>
  </si>
  <si>
    <t>Debt issuance cost re-adjustment input #1</t>
  </si>
  <si>
    <t>Debt issuance cost re-adjustment input #2</t>
  </si>
  <si>
    <t>IM 5.3.17 (1)</t>
  </si>
  <si>
    <t>IM 5.3.17 (2)</t>
  </si>
  <si>
    <t>IM 5.3.17 (4)</t>
  </si>
  <si>
    <t>IM 5.3.17 (6)</t>
  </si>
  <si>
    <t>IM 5.3.17 (5)</t>
  </si>
  <si>
    <t>Asset allocation ratio</t>
  </si>
  <si>
    <t>IM 5.3.21 (4)</t>
  </si>
  <si>
    <t>IM 5.3.21 (1)</t>
  </si>
  <si>
    <t>IM 5.3.21 (2)</t>
  </si>
  <si>
    <t>RY15</t>
  </si>
  <si>
    <t>RY14</t>
  </si>
  <si>
    <t>RY16</t>
  </si>
  <si>
    <t>RY17</t>
  </si>
  <si>
    <t>RY18</t>
  </si>
  <si>
    <t>RY19</t>
  </si>
  <si>
    <t>RY20</t>
  </si>
  <si>
    <t>RY21</t>
  </si>
  <si>
    <t>RY22</t>
  </si>
  <si>
    <t>RY11</t>
  </si>
  <si>
    <t>RY12</t>
  </si>
  <si>
    <t>RY13</t>
  </si>
  <si>
    <t>RY23</t>
  </si>
  <si>
    <t>RY24</t>
  </si>
  <si>
    <t>RY25</t>
  </si>
  <si>
    <t>RY26</t>
  </si>
  <si>
    <t>Customer contributions</t>
  </si>
  <si>
    <t>Years spread over</t>
  </si>
  <si>
    <t>Positive temporary difference</t>
  </si>
  <si>
    <t>Opening balance (as at 1 April 2014)</t>
  </si>
  <si>
    <t>Amortisation of customer contributions</t>
  </si>
  <si>
    <t>Deferred Tax impact of CIW Income</t>
  </si>
  <si>
    <t>IM 2.4.2 (1)</t>
  </si>
  <si>
    <t>IM 2.4.1 (3)</t>
  </si>
  <si>
    <t>Vanilla WACC (mid-point)</t>
  </si>
  <si>
    <t>IM 5.3.6 (1)</t>
  </si>
  <si>
    <t>IM 5.3.7 (2)</t>
  </si>
  <si>
    <t>IM 5.3.10 (2)</t>
  </si>
  <si>
    <t>IM 5.3.10 (4)</t>
  </si>
  <si>
    <t>IM 5.3.11</t>
  </si>
  <si>
    <t>IM 5.3.6 (3)</t>
  </si>
  <si>
    <t xml:space="preserve">IM 5.3.6 (3)(c) </t>
  </si>
  <si>
    <t>IM 5.3.7 (4)</t>
  </si>
  <si>
    <t>Unallocated RAB</t>
  </si>
  <si>
    <t>Assets</t>
  </si>
  <si>
    <t>CPP inflation rate</t>
  </si>
  <si>
    <t>IM 5.3.4 (9)</t>
  </si>
  <si>
    <t>IM 5.3.16 (3)</t>
  </si>
  <si>
    <t>IM 5.3.16 (4)(a)</t>
  </si>
  <si>
    <t>IM 5.3.16 (4)(b)</t>
  </si>
  <si>
    <t>Disposed assets</t>
  </si>
  <si>
    <t>Proportion of disclosure year</t>
  </si>
  <si>
    <t>RAB proportionate investment - Average date of…</t>
  </si>
  <si>
    <t>Inflation indices</t>
  </si>
  <si>
    <t>An overview of the Aurora Energy CPP Model (the CPP Model Suite) is provided on this worksheet</t>
  </si>
  <si>
    <t>Overview</t>
  </si>
  <si>
    <t xml:space="preserve">Aurora Energy Limited (Aurora Energy) has identified a programme of work required to renew ageing infrastructure and to support accelerating residential and commercial development in the Queenstown Lakes District. Funding this expenditure is the purpose of the proposed CPP application.  </t>
  </si>
  <si>
    <t>Under the proposed plan, Aurora Energy would invest in replacing and upgrading ageing equipment on the network. Major areas of spend would be on poles, cross arms, overhead lines and underground cables, protection systems and zone substation transformers.</t>
  </si>
  <si>
    <t>Figure 1 provides an illustrative overview of the CPP Model Suite.</t>
  </si>
  <si>
    <t>Figure 1: Aurora Energy CPP Model Suite</t>
  </si>
  <si>
    <t>Figure 2: Model structure</t>
  </si>
  <si>
    <t>Input model</t>
  </si>
  <si>
    <t>Description</t>
  </si>
  <si>
    <t>Definitions</t>
  </si>
  <si>
    <t>Definition</t>
  </si>
  <si>
    <t>CPP Model Suite</t>
  </si>
  <si>
    <t>Refers to the suite of workbooks used to calculate the BBAR and MAR for the CPP regulatory period. The CPP Model Suite consists of three models (described below):
- CPP Financial Model
- Supporting Model - Other
- Supporting Model - Expenditure.</t>
  </si>
  <si>
    <t>CPP Financial Model</t>
  </si>
  <si>
    <t xml:space="preserve">The CPP Financial Model is used to calculate the BBAR and the MAR for the CPP regulatory period. </t>
  </si>
  <si>
    <t>Supporting Model - Other</t>
  </si>
  <si>
    <t>The 'Supporting Model - Other' workbook is used to calculate inputs for the CPP Financial Model, including: 
- RAB, RTAV + deferred tax roll forwards
- Regulatory tax calculations 
- Cost of capital.</t>
  </si>
  <si>
    <t>Supporting Model - Expenditure</t>
  </si>
  <si>
    <t>Shading</t>
  </si>
  <si>
    <t>Colour</t>
  </si>
  <si>
    <t>Interpretation</t>
  </si>
  <si>
    <t>Identifies input cells (ie where values are sourced from another workbook within the CPP Model Suite or from an external source)</t>
  </si>
  <si>
    <t>The purpose of this workbook (the Supporting Model - Other) is to calculate inputs required in the CPP Financial Model.</t>
  </si>
  <si>
    <t>Identifies cells where labels can be entered. These labels then flow through the rest of the model.</t>
  </si>
  <si>
    <t>Structure of this model &gt; Supporting Model - Other</t>
  </si>
  <si>
    <t>Figure 2 provides an illustrative overview of the structure of the Supporting Model - Other.</t>
  </si>
  <si>
    <t>Information Disclosures</t>
  </si>
  <si>
    <t>RAB model</t>
  </si>
  <si>
    <t>3. Supporting Model - Expenditure</t>
  </si>
  <si>
    <t>RTAV model</t>
  </si>
  <si>
    <t>CPI Model (DPP3 Final Decision)</t>
  </si>
  <si>
    <t>Aurora's historical and forecast RAB model, covers the period RY10-RY30.</t>
  </si>
  <si>
    <t>Historical and forecast expendiutre data is sourced from the 'Supporting Model - Expenditure' workbook. Further detail on the sources of inputs is provided in that workbook.</t>
  </si>
  <si>
    <t>Allocated adjusted RAB</t>
  </si>
  <si>
    <t>Allocated RAB</t>
  </si>
  <si>
    <t>Assets not directly attributed</t>
  </si>
  <si>
    <t>Assets not directly attributable</t>
  </si>
  <si>
    <t>Depreciation in year commissioned</t>
  </si>
  <si>
    <t>Error check 20</t>
  </si>
  <si>
    <t>Unallocated adjusted RAB</t>
  </si>
  <si>
    <t>Forecast value</t>
  </si>
  <si>
    <t>Historical value</t>
  </si>
  <si>
    <t>IM 5.3.19 (1)(c)</t>
  </si>
  <si>
    <t>Opening DT balance for assets with no RTAV</t>
  </si>
  <si>
    <t xml:space="preserve">Table 1: Allocation of asset values </t>
  </si>
  <si>
    <t>Value allocated ($000s)</t>
  </si>
  <si>
    <t>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</si>
  <si>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</si>
  <si>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</si>
  <si>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</si>
  <si>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</si>
  <si>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</si>
  <si>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Total closing RAB value</t>
  </si>
  <si>
    <t>Table 2: Report supporting allocations of asset values (non-public)</t>
  </si>
  <si>
    <t xml:space="preserve">This able requires additional detail on the asset allocation methodology applied in allocating asset values that are not directly attributable, to support the information provided in Table 1.
</t>
  </si>
  <si>
    <t>Asset description</t>
  </si>
  <si>
    <t>Allocation methodology type</t>
  </si>
  <si>
    <t>Allocator</t>
  </si>
  <si>
    <t>Allocator type</t>
  </si>
  <si>
    <t>Allocator Metric (%)</t>
  </si>
  <si>
    <t>Value allocated ($000)</t>
  </si>
  <si>
    <t>OVABAA allocation increase ($000)</t>
  </si>
  <si>
    <t>Non-electricity distribution services</t>
  </si>
  <si>
    <t>Arm's length deduction</t>
  </si>
  <si>
    <t>Subtotal not directly attributable</t>
  </si>
  <si>
    <t>Total regulated service asset value not directory attributable</t>
  </si>
  <si>
    <t>* include additional rows if needed</t>
  </si>
  <si>
    <t xml:space="preserve">Table 3: Allocation of operating costs </t>
  </si>
  <si>
    <t xml:space="preserve"> </t>
  </si>
  <si>
    <t>OVABAA allocation increase ($000s)</t>
  </si>
  <si>
    <t>Business support</t>
  </si>
  <si>
    <t xml:space="preserve">Operating costs directly attributable </t>
  </si>
  <si>
    <t>Operating costs not directly attributable</t>
  </si>
  <si>
    <t>Table 4: Report supporting allocation of operating costs (non-public)</t>
  </si>
  <si>
    <t>Cost description</t>
  </si>
  <si>
    <t>Cost allocator</t>
  </si>
  <si>
    <t>OVABAA allocation increase
($000)</t>
  </si>
  <si>
    <t>Table 5:  Rationale for selecting proxy allocator</t>
  </si>
  <si>
    <t>Tables 5a and 5b must be completed for each line item where proxy allocated is used</t>
  </si>
  <si>
    <t>Table 5a: Rationale for selecting proxy allocator for asset values</t>
  </si>
  <si>
    <t>Rationale for selecting proxy allocator</t>
  </si>
  <si>
    <t>Table 5b: Rationale for selecting proxy allocator for operating expenses</t>
  </si>
  <si>
    <t>The 'Supporting Model - Expenditure' workbook takes historical and forecast capital and operating expenditure by project and re-organises the data into CPP expenditure and asset categories for asset roll forwards, price path calculations and various output tables for the CPP proposal. The workbook also includes the Schedule E tables.</t>
  </si>
  <si>
    <t>Aurora's information disclosures RY15-RY19</t>
  </si>
  <si>
    <t>Summary of Aurora's regulatory tax asset base.</t>
  </si>
  <si>
    <t>The model used to calculate CPI for DPP3 final decision. Sourced from the Commerce Commission's website. Workbook titled 'CPI-model-EDB-DPP3-final-determination-27-November-2019.xlsx'.</t>
  </si>
  <si>
    <t xml:space="preserve">Over the forecast period, Aurora plans to make investments in the network to improve reliability and prepare for the future. The proposed expenditure has been developed to address six key aspects: safety, reliability, growth, resilience, future technology and customer service.
</t>
  </si>
  <si>
    <t>Entertainment Expenditure (50% thereof will be non deductible)</t>
  </si>
  <si>
    <t>Opening unamortised initial differences in asset values for most recent ID year</t>
  </si>
  <si>
    <t>Amortisation of initial differences</t>
  </si>
  <si>
    <t>Forecast adjustments</t>
  </si>
  <si>
    <t>Assets not directly attributable and not allocated to EDS</t>
  </si>
  <si>
    <t>Assets not directly attributed and not allocated to EDS</t>
  </si>
  <si>
    <t>Non-network assets not directly attributable</t>
  </si>
  <si>
    <t>Non-network assets directly attributable</t>
  </si>
  <si>
    <t>For year ended: 31/03/20</t>
  </si>
  <si>
    <t>Source: 5g Not Directly Attributal workings.xlsx</t>
  </si>
  <si>
    <t>Source: March 2019 Tax Detailed FAR for PWC (Final).xlsx</t>
  </si>
  <si>
    <t>Source: 3. Supporting Model - Expenditure, CPP model output</t>
  </si>
  <si>
    <t>Source: IM Schedule A Table A.2</t>
  </si>
  <si>
    <t>Source: Aurora information disclosures schedule 5a</t>
  </si>
  <si>
    <t>IM 4.4.5 (3)(a)</t>
  </si>
  <si>
    <t>IM 4.4.4</t>
  </si>
  <si>
    <t>IM 4.4.3</t>
  </si>
  <si>
    <t>IM 4.4.2 (1)</t>
  </si>
  <si>
    <t>IM 4.4.2 (2)&amp;(3)</t>
  </si>
  <si>
    <t>IM 4.4.2 (4)</t>
  </si>
  <si>
    <t>IM 4.4.2 (5)</t>
  </si>
  <si>
    <t>IM 4.4.2 (6)</t>
  </si>
  <si>
    <t>IM 4.4.2 (7)</t>
  </si>
  <si>
    <t>IM 4.4.1 (3)</t>
  </si>
  <si>
    <t>IM 4.4.5 (5)(b)</t>
  </si>
  <si>
    <t>IM 4.4.1 (1)</t>
  </si>
  <si>
    <t>IM 4.4.5 (5)</t>
  </si>
  <si>
    <t>Source: CPI-model-EDB-DPP3-final-determination-27-November-2019.xlsx</t>
  </si>
  <si>
    <t>Assets with a remaining life of nil</t>
  </si>
  <si>
    <t>Assets with a remaning life of nil</t>
  </si>
  <si>
    <t>Source: Pro-rated based on RAB disposals</t>
  </si>
  <si>
    <t>Assets with a remaining life of nil.</t>
  </si>
  <si>
    <t>Operating leases</t>
  </si>
  <si>
    <t>Income included in regulatory profit/(loss) before tax but not taxable</t>
  </si>
  <si>
    <t>Commissioned assets - ROU assets</t>
  </si>
  <si>
    <t>ROU assets</t>
  </si>
  <si>
    <t>1.1.4 (2)</t>
  </si>
  <si>
    <t>Tax asset value</t>
  </si>
  <si>
    <t>Opening RTAV</t>
  </si>
  <si>
    <t>RTAV - shared assets</t>
  </si>
  <si>
    <t>Existing shared assets</t>
  </si>
  <si>
    <t>Opening deferred tax related to ROU commissioned assets</t>
  </si>
  <si>
    <t>Deferred tax balance relating to forecast ROU assets</t>
  </si>
  <si>
    <t>Opening deferred tax for most recent ID year (pre ROU adj)</t>
  </si>
  <si>
    <t>Allocation %s</t>
  </si>
  <si>
    <t>Proportion of non-network assets allocated to EDS</t>
  </si>
  <si>
    <t>Source: RY19 ID Schedule 5g</t>
  </si>
  <si>
    <t>TAV of assets commissioned</t>
  </si>
  <si>
    <t>TAV of asset disposals</t>
  </si>
  <si>
    <t>Revaluations and depreciation of ROU assets</t>
  </si>
  <si>
    <t>CPP inflation rate used for forecasting</t>
  </si>
  <si>
    <t>ABAA</t>
  </si>
  <si>
    <t>Causal</t>
  </si>
  <si>
    <t>For year ended: 31/03/19</t>
  </si>
  <si>
    <t>For year ended: 31/03/21</t>
  </si>
  <si>
    <t>For year ended: 31/03/22</t>
  </si>
  <si>
    <t>For year ended: 31/03/23</t>
  </si>
  <si>
    <t>For year ended: 31/03/24</t>
  </si>
  <si>
    <t>For year ended: 31/03/25</t>
  </si>
  <si>
    <t>For year ended: 31/03/26</t>
  </si>
  <si>
    <t>2019 check</t>
  </si>
  <si>
    <t>2020 check</t>
  </si>
  <si>
    <t>2021 check</t>
  </si>
  <si>
    <t>2022 check</t>
  </si>
  <si>
    <t>2023 check</t>
  </si>
  <si>
    <t>2024 check</t>
  </si>
  <si>
    <t>2025 check</t>
  </si>
  <si>
    <t>2026 check</t>
  </si>
  <si>
    <t>Relates to Corporate shared services provided by Aurora to Delta Utility Services</t>
  </si>
  <si>
    <t>Labour hours</t>
  </si>
  <si>
    <t>All costs are Directly Attributable</t>
  </si>
  <si>
    <t>A causal allocator is used</t>
  </si>
  <si>
    <t>Closing regulatory tax asset value</t>
  </si>
  <si>
    <t>Opening regulatory tax asset value</t>
  </si>
  <si>
    <t>IT</t>
  </si>
  <si>
    <t>Facilities</t>
  </si>
  <si>
    <t>Source: RAB model Year Ended 31.03.2019 (Final).xlsx</t>
  </si>
  <si>
    <t>Overview of the Aurora Energy CPP Model Suite</t>
  </si>
  <si>
    <t>0000</t>
  </si>
  <si>
    <t>Z000</t>
  </si>
  <si>
    <t>Z001</t>
  </si>
  <si>
    <t>Z002</t>
  </si>
  <si>
    <t>Z003</t>
  </si>
  <si>
    <t>Z004</t>
  </si>
  <si>
    <t>Z005</t>
  </si>
  <si>
    <t>Z006</t>
  </si>
  <si>
    <t>Z007</t>
  </si>
  <si>
    <t>Z008</t>
  </si>
  <si>
    <t>Z009</t>
  </si>
  <si>
    <t>Z010</t>
  </si>
  <si>
    <t>Z011</t>
  </si>
  <si>
    <t>Z012</t>
  </si>
  <si>
    <t>Z013</t>
  </si>
  <si>
    <t>Z014</t>
  </si>
  <si>
    <t>Z015</t>
  </si>
  <si>
    <t>Z016</t>
  </si>
  <si>
    <t>Z017</t>
  </si>
  <si>
    <t>Z018</t>
  </si>
  <si>
    <t>Z019</t>
  </si>
  <si>
    <t>Z020</t>
  </si>
  <si>
    <t>Z021</t>
  </si>
  <si>
    <t>Z022</t>
  </si>
  <si>
    <t>Z023</t>
  </si>
  <si>
    <t>Z024</t>
  </si>
  <si>
    <t>Z025</t>
  </si>
  <si>
    <t>Z026</t>
  </si>
  <si>
    <t>Z027</t>
  </si>
  <si>
    <t>Z028</t>
  </si>
  <si>
    <t>Z029</t>
  </si>
  <si>
    <t>Z030</t>
  </si>
  <si>
    <t>Z031</t>
  </si>
  <si>
    <t>Z032</t>
  </si>
  <si>
    <t>Z033</t>
  </si>
  <si>
    <t>Z034</t>
  </si>
  <si>
    <t>Z035</t>
  </si>
  <si>
    <t>Z036</t>
  </si>
  <si>
    <t>Z037</t>
  </si>
  <si>
    <t>Z038</t>
  </si>
  <si>
    <t>Z039</t>
  </si>
  <si>
    <t>Z040</t>
  </si>
  <si>
    <t>Z041</t>
  </si>
  <si>
    <t>Z042</t>
  </si>
  <si>
    <t>Z043</t>
  </si>
  <si>
    <t>Z044</t>
  </si>
  <si>
    <t>Z045</t>
  </si>
  <si>
    <t>Z046</t>
  </si>
  <si>
    <t>Z047</t>
  </si>
  <si>
    <t>Z048</t>
  </si>
  <si>
    <t>Z049</t>
  </si>
  <si>
    <t>Z050</t>
  </si>
  <si>
    <t>Z051</t>
  </si>
  <si>
    <t>Z052</t>
  </si>
  <si>
    <t>Z053</t>
  </si>
  <si>
    <t>Z054</t>
  </si>
  <si>
    <t>Z055</t>
  </si>
  <si>
    <t>Z056</t>
  </si>
  <si>
    <t>Z057</t>
  </si>
  <si>
    <t>Z058</t>
  </si>
  <si>
    <t>Z059</t>
  </si>
  <si>
    <t>Z060</t>
  </si>
  <si>
    <t>Z061</t>
  </si>
  <si>
    <t>Z062</t>
  </si>
  <si>
    <t>Z063</t>
  </si>
  <si>
    <t>Z064</t>
  </si>
  <si>
    <t>ZIMM</t>
  </si>
  <si>
    <t>ZLIN</t>
  </si>
  <si>
    <t>MANU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</si>
</sst>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_(* #,##0.00_);_(* \(#,##0.00\);_(* &quot;-&quot;??_);_(@_)"/>
    <numFmt numFmtId="165" formatCode="_(&quot;$&quot;* #,##0.00_);_(&quot;$&quot;* \(#,##0.00\);_(&quot;$&quot;* &quot;-&quot;??_);_(@_)"/>
    <numFmt numFmtId="166" formatCode="#,##0_);\(#,##0\);&quot;-&quot;_);@_)"/>
    <numFmt numFmtId="167" formatCode="0.00%_);\(0.00%\);&quot;-&quot;_);@_)"/>
    <numFmt numFmtId="168" formatCode="&quot;FY&quot;yy"/>
    <numFmt numFmtId="169" formatCode="#,##0.0_);\(#,##0.0\);&quot;-&quot;_);@_)"/>
    <numFmt numFmtId="170" formatCode="#,##0.00_);\(#,##0.00\);&quot;-&quot;_);@_)"/>
    <numFmt numFmtId="171" formatCode="&quot;Error&quot;;;&quot;Ok&quot;"/>
    <numFmt numFmtId="172" formatCode="_(@_)"/>
    <numFmt numFmtId="173" formatCode="_(* 0_);_(* \(0\);_(* &quot;–&quot;??_);_(@_)"/>
    <numFmt numFmtId="174" formatCode="_(* #,##0_);_(* \(#,##0\);_(* &quot;–&quot;???_);_(* @_)"/>
    <numFmt numFmtId="175" formatCode="_(* #,##0.00_);_(* \(#,##0.00\);_(* &quot;–&quot;???_);_(* @_)"/>
    <numFmt numFmtId="176" formatCode="_(* #,##0.00%_);_(* \(#,##0.00%\);_(* &quot;–&quot;???_);_(* @_)"/>
    <numFmt numFmtId="177" formatCode="_(* #,##0.000_);_(* \(#,##0.000\);_(* &quot;–&quot;??_);_(* @_)"/>
    <numFmt numFmtId="178" formatCode="_(* #,##0.000%_);_(* \(#,##0.000%\);_(* &quot;–&quot;???_);_(* @_)"/>
    <numFmt numFmtId="179" formatCode="_(* #,##0%_);_(* \(#,##0%\);_(* &quot;–&quot;??_);_(* @_)"/>
    <numFmt numFmtId="180" formatCode="d\ mmm\ yy_);d\ mmm\ yy_);&quot; - &quot;_);@_)"/>
    <numFmt numFmtId="181" formatCode="[=0]&quot;Ok&quot;;&quot;Error&quot;"/>
    <numFmt numFmtId="182" formatCode="0%_);\(0%\);&quot;-&quot;_);@_)"/>
    <numFmt numFmtId="183" formatCode="0.000%_);\(0.000%\);&quot;-&quot;_);@_)"/>
    <numFmt numFmtId="184" formatCode="_(* #,##0.0000_);_(* \(#,##0.0000\);_(* &quot;–&quot;??_);_(* @_)"/>
    <numFmt numFmtId="185" formatCode="_(* #,##0.0%_);_(* \(#,##0.0%\);_(* &quot;–&quot;??_);_(* @_)"/>
    <numFmt numFmtId="186" formatCode="_(* #,##0.0_);_(* \(#,##0.0\);_(* &quot;–&quot;???_);_(* @_)"/>
    <numFmt numFmtId="187" formatCode="[$-1409]d\ mmm\ yy;@"/>
    <numFmt numFmtId="188" formatCode="_(* #,##0%_);_(* \(#,##0%\);_(* &quot;–&quot;???_);_(* @_)"/>
    <numFmt numFmtId="189" formatCode="_(\ #,##0_);_ \(#,##0\);_(\ &quot;–&quot;??_);_(\ @_)"/>
    <numFmt numFmtId="190" formatCode="#,##0.00;\(#,##0.00\);\-"/>
    <numFmt numFmtId="191" formatCode="#,##0.0000_);\(#,##0.0000\);&quot;-&quot;_);@_)"/>
    <numFmt numFmtId="192" formatCode="&quot;RY&quot;0"/>
    <numFmt numFmtId="193" formatCode="#,##0.00%\ ;\(#,##0.00%\);\-"/>
    <numFmt numFmtId="194" formatCode="#,##0\ ;\(#,##0\);\-"/>
    <numFmt numFmtId="195" formatCode="#,##0;\(#,##0\);\-"/>
    <numFmt numFmtId="196" formatCode="#,##0.000_);\(#,##0.000\);&quot;-&quot;_);@_)"/>
    <numFmt numFmtId="197" formatCode="0.0%_);\(0.0%\);&quot;-&quot;_);@_)"/>
    <numFmt numFmtId="198" formatCode="#,##0.0000000;\(#,##0.0000000\);\-"/>
  </numFmts>
  <fonts count="54" x14ac:knownFonts="1">
    <font>
      <sz val="11"/>
      <color theme="1"/>
      <name val="Arial"/>
      <family val="2"/>
      <scheme val="minor"/>
    </font>
    <font>
      <sz val="11"/>
      <color theme="1"/>
      <name val="Arial"/>
      <family val="2"/>
      <scheme val="minor"/>
    </font>
    <font>
      <sz val="10"/>
      <name val="Arial"/>
      <family val="2"/>
    </font>
    <font>
      <sz val="10"/>
      <color theme="1"/>
      <name val="Arial"/>
      <family val="2"/>
      <scheme val="minor"/>
    </font>
    <font>
      <b/>
      <sz val="20"/>
      <color theme="2"/>
      <name val="Arial"/>
      <family val="2"/>
      <scheme val="minor"/>
    </font>
    <font>
      <sz val="11"/>
      <color theme="1"/>
      <name val="Calibri"/>
      <family val="2"/>
    </font>
    <font>
      <sz val="11"/>
      <color theme="2"/>
      <name val="Arial"/>
      <family val="2"/>
      <scheme val="minor"/>
    </font>
    <font>
      <i/>
      <sz val="10"/>
      <name val="Arial"/>
      <family val="4"/>
      <scheme val="minor"/>
    </font>
    <font>
      <b/>
      <sz val="10"/>
      <name val="Arial"/>
      <family val="4"/>
      <scheme val="minor"/>
    </font>
    <font>
      <sz val="11"/>
      <name val="Calibri"/>
      <family val="2"/>
    </font>
    <font>
      <sz val="11"/>
      <name val="Arial"/>
      <family val="2"/>
      <scheme val="minor"/>
    </font>
    <font>
      <sz val="10"/>
      <color theme="1"/>
      <name val="Arial"/>
      <family val="2"/>
    </font>
    <font>
      <i/>
      <sz val="10"/>
      <name val="Arial"/>
      <family val="2"/>
    </font>
    <font>
      <b/>
      <sz val="10"/>
      <color theme="1"/>
      <name val="Arial"/>
      <family val="2"/>
    </font>
    <font>
      <b/>
      <sz val="10"/>
      <color theme="0"/>
      <name val="Arial"/>
      <family val="2"/>
    </font>
    <font>
      <b/>
      <i/>
      <sz val="10"/>
      <color theme="0"/>
      <name val="Arial"/>
      <family val="2"/>
    </font>
    <font>
      <b/>
      <sz val="10"/>
      <color theme="5"/>
      <name val="Arial"/>
      <family val="2"/>
    </font>
    <font>
      <sz val="10"/>
      <color rgb="FFC00000"/>
      <name val="Arial"/>
      <family val="2"/>
    </font>
    <font>
      <i/>
      <sz val="10"/>
      <color theme="1"/>
      <name val="Arial"/>
      <family val="2"/>
    </font>
    <font>
      <b/>
      <sz val="10"/>
      <color theme="1"/>
      <name val="Arial"/>
      <family val="2"/>
      <scheme val="minor"/>
    </font>
    <font>
      <b/>
      <sz val="10"/>
      <color theme="3"/>
      <name val="Arial"/>
      <family val="2"/>
    </font>
    <font>
      <sz val="10"/>
      <name val="Arial"/>
      <family val="2"/>
      <scheme val="minor"/>
    </font>
    <font>
      <sz val="10"/>
      <color theme="3"/>
      <name val="Arial"/>
      <family val="2"/>
    </font>
    <font>
      <b/>
      <i/>
      <sz val="10"/>
      <color theme="1"/>
      <name val="Arial"/>
      <family val="2"/>
    </font>
    <font>
      <b/>
      <sz val="10"/>
      <name val="Arial"/>
      <family val="2"/>
    </font>
    <font>
      <b/>
      <sz val="12"/>
      <color rgb="FFF7941E"/>
      <name val="Arial"/>
      <family val="2"/>
    </font>
    <font>
      <b/>
      <sz val="10"/>
      <color rgb="FFF7941E"/>
      <name val="Arial"/>
      <family val="2"/>
    </font>
    <font>
      <sz val="10"/>
      <color rgb="FFF7941E"/>
      <name val="Arial"/>
      <family val="2"/>
    </font>
    <font>
      <i/>
      <sz val="10"/>
      <name val="Arial"/>
      <family val="2"/>
      <scheme val="minor"/>
    </font>
    <font>
      <b/>
      <sz val="10"/>
      <color rgb="FFF7941E"/>
      <name val="Arial"/>
      <family val="2"/>
      <scheme val="minor"/>
    </font>
    <font>
      <sz val="8"/>
      <color theme="1"/>
      <name val="Arial"/>
      <family val="2"/>
    </font>
    <font>
      <sz val="11"/>
      <color theme="9"/>
      <name val="Arial"/>
      <family val="2"/>
      <scheme val="minor"/>
    </font>
    <font>
      <sz val="10"/>
      <color theme="1"/>
      <name val="Arial"/>
      <family val="4"/>
      <scheme val="minor"/>
    </font>
    <font>
      <sz val="10"/>
      <color indexed="8"/>
      <name val="Calibri"/>
      <family val="1"/>
    </font>
    <font>
      <b/>
      <sz val="10"/>
      <name val="Arial"/>
      <family val="2"/>
      <scheme val="minor"/>
    </font>
    <font>
      <sz val="10"/>
      <color rgb="FF0070C0"/>
      <name val="Arial"/>
      <family val="2"/>
      <scheme val="minor"/>
    </font>
    <font>
      <b/>
      <sz val="12"/>
      <name val="Arial"/>
      <family val="2"/>
      <scheme val="minor"/>
    </font>
    <font>
      <b/>
      <sz val="14"/>
      <name val="Arial"/>
      <family val="2"/>
      <scheme val="minor"/>
    </font>
    <font>
      <sz val="10"/>
      <name val="Calibri"/>
      <family val="2"/>
    </font>
    <font>
      <sz val="10"/>
      <color rgb="FF000000"/>
      <name val="Arial"/>
      <family val="2"/>
    </font>
    <font>
      <b/>
      <sz val="10"/>
      <color rgb="FF000000"/>
      <name val="Arial"/>
      <family val="2"/>
    </font>
    <font>
      <b/>
      <sz val="8"/>
      <color rgb="FF000000"/>
      <name val="Arial"/>
      <family val="2"/>
    </font>
    <font>
      <sz val="8"/>
      <color rgb="FF000000"/>
      <name val="Arial"/>
      <family val="2"/>
    </font>
    <font>
      <b/>
      <i/>
      <sz val="10"/>
      <name val="Arial"/>
      <family val="2"/>
    </font>
    <font>
      <sz val="10"/>
      <color indexed="8"/>
      <name val="Arial"/>
      <family val="1"/>
    </font>
    <font>
      <i/>
      <sz val="8"/>
      <name val="Arial"/>
      <family val="2"/>
      <scheme val="minor"/>
    </font>
    <font>
      <b/>
      <sz val="8"/>
      <color theme="1"/>
      <name val="Arial"/>
      <family val="2"/>
    </font>
    <font>
      <b/>
      <sz val="10"/>
      <color indexed="8"/>
      <name val="Arial"/>
      <family val="2"/>
    </font>
    <font>
      <b/>
      <i/>
      <sz val="10"/>
      <color indexed="8"/>
      <name val="Arial"/>
      <family val="2"/>
    </font>
    <font>
      <b/>
      <sz val="14"/>
      <color rgb="FFF7941E"/>
      <name val="Arial"/>
      <family val="2"/>
      <scheme val="minor"/>
    </font>
    <font>
      <sz val="12"/>
      <name val="Arial"/>
      <family val="2"/>
      <scheme val="minor"/>
    </font>
    <font>
      <sz val="10"/>
      <color theme="4" tint="0.39994506668294322"/>
      <name val="Arial"/>
      <family val="2"/>
      <scheme val="minor"/>
    </font>
    <font>
      <sz val="10"/>
      <color theme="2"/>
      <name val="Arial"/>
      <family val="2"/>
    </font>
    <font>
      <sz val="8"/>
      <name val="Arial"/>
      <family val="2"/>
      <scheme val="minor"/>
    </font>
  </fonts>
  <fills count="20">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rgb="FFFFF1CC"/>
        <bgColor indexed="64"/>
      </patternFill>
    </fill>
    <fill>
      <patternFill patternType="solid">
        <fgColor rgb="FFF7941E"/>
        <bgColor indexed="64"/>
      </patternFill>
    </fill>
    <fill>
      <patternFill patternType="solid">
        <fgColor rgb="FFF7941E"/>
        <bgColor rgb="FF00FFFF"/>
      </patternFill>
    </fill>
    <fill>
      <patternFill patternType="solid">
        <fgColor rgb="FFFFFF99"/>
        <bgColor indexed="64"/>
      </patternFill>
    </fill>
    <fill>
      <patternFill patternType="solid">
        <fgColor rgb="FFFFFFFF"/>
        <bgColor rgb="FF000000"/>
      </patternFill>
    </fill>
    <fill>
      <patternFill patternType="solid">
        <fgColor rgb="FFFFF1CC"/>
        <bgColor rgb="FF000000"/>
      </patternFill>
    </fill>
    <fill>
      <patternFill patternType="solid">
        <fgColor theme="5" tint="0.79998168889431442"/>
        <bgColor indexed="64"/>
      </patternFill>
    </fill>
    <fill>
      <patternFill patternType="solid">
        <fgColor rgb="FFFCE4D6"/>
        <bgColor indexed="64"/>
      </patternFill>
    </fill>
    <fill>
      <patternFill patternType="solid">
        <fgColor theme="7" tint="0.79998168889431442"/>
        <bgColor indexed="64"/>
      </patternFill>
    </fill>
    <fill>
      <patternFill patternType="solid">
        <fgColor indexed="43"/>
        <bgColor indexed="64"/>
      </patternFill>
    </fill>
    <fill>
      <patternFill patternType="solid">
        <fgColor theme="9"/>
        <bgColor indexed="64"/>
      </patternFill>
    </fill>
    <fill>
      <patternFill patternType="solid">
        <fgColor rgb="FFFFF2CC"/>
        <bgColor indexed="64"/>
      </patternFill>
    </fill>
    <fill>
      <patternFill patternType="solid">
        <fgColor theme="2"/>
        <bgColor indexed="64"/>
      </patternFill>
    </fill>
    <fill>
      <patternFill patternType="solid">
        <fgColor theme="2"/>
        <bgColor rgb="FF00FFFF"/>
      </patternFill>
    </fill>
  </fills>
  <borders count="28">
    <border>
      <left/>
      <right/>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right/>
      <top style="thin">
        <color theme="7"/>
      </top>
      <bottom style="thin">
        <color theme="7"/>
      </bottom>
      <diagonal/>
    </border>
    <border>
      <left style="thin">
        <color theme="0"/>
      </left>
      <right/>
      <top style="thin">
        <color theme="0"/>
      </top>
      <bottom/>
      <diagonal/>
    </border>
    <border>
      <left/>
      <right/>
      <top style="thin">
        <color theme="0"/>
      </top>
      <bottom/>
      <diagonal/>
    </border>
    <border>
      <left style="thin">
        <color theme="0" tint="-0.34998626667073579"/>
      </left>
      <right style="thin">
        <color theme="0" tint="-0.34998626667073579"/>
      </right>
      <top style="thin">
        <color theme="0" tint="-0.34998626667073579"/>
      </top>
      <bottom/>
      <diagonal/>
    </border>
    <border>
      <left style="thin">
        <color rgb="FFF7941E"/>
      </left>
      <right/>
      <top style="thin">
        <color rgb="FFF7941E"/>
      </top>
      <bottom/>
      <diagonal/>
    </border>
    <border>
      <left/>
      <right/>
      <top style="thin">
        <color rgb="FFF7941E"/>
      </top>
      <bottom/>
      <diagonal/>
    </border>
    <border>
      <left/>
      <right style="thin">
        <color rgb="FFF7941E"/>
      </right>
      <top style="thin">
        <color rgb="FFF7941E"/>
      </top>
      <bottom/>
      <diagonal/>
    </border>
    <border>
      <left style="thin">
        <color rgb="FFF7941E"/>
      </left>
      <right/>
      <top/>
      <bottom/>
      <diagonal/>
    </border>
    <border>
      <left/>
      <right style="thin">
        <color rgb="FFF7941E"/>
      </right>
      <top/>
      <bottom/>
      <diagonal/>
    </border>
    <border>
      <left style="thin">
        <color rgb="FFF7941E"/>
      </left>
      <right/>
      <top/>
      <bottom style="thin">
        <color rgb="FFF7941E"/>
      </bottom>
      <diagonal/>
    </border>
    <border>
      <left/>
      <right/>
      <top/>
      <bottom style="thin">
        <color rgb="FFF7941E"/>
      </bottom>
      <diagonal/>
    </border>
    <border>
      <left/>
      <right style="thin">
        <color rgb="FFF7941E"/>
      </right>
      <top/>
      <bottom style="thin">
        <color rgb="FFF7941E"/>
      </bottom>
      <diagonal/>
    </border>
    <border>
      <left style="thin">
        <color theme="0" tint="-0.34998626667073579"/>
      </left>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9">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2" fillId="0" borderId="0"/>
    <xf numFmtId="9" fontId="3" fillId="0" borderId="0" applyFont="0" applyFill="0" applyBorder="0" applyAlignment="0" applyProtection="0"/>
    <xf numFmtId="49" fontId="4" fillId="0" borderId="0" applyFill="0" applyAlignment="0"/>
    <xf numFmtId="172" fontId="5" fillId="0" borderId="0" applyFont="0" applyFill="0" applyBorder="0" applyAlignment="0" applyProtection="0">
      <alignment horizontal="left"/>
      <protection locked="0"/>
    </xf>
    <xf numFmtId="0" fontId="1" fillId="2" borderId="4" applyNumberFormat="0" applyFill="0" applyAlignment="0"/>
    <xf numFmtId="0" fontId="6" fillId="4" borderId="4" applyNumberFormat="0" applyFill="0" applyAlignment="0">
      <protection locked="0"/>
    </xf>
    <xf numFmtId="49" fontId="7" fillId="0" borderId="0" applyFill="0" applyProtection="0">
      <alignment horizontal="left" indent="1"/>
    </xf>
    <xf numFmtId="0" fontId="8" fillId="5" borderId="4" applyNumberFormat="0" applyFill="0">
      <alignment horizontal="centerContinuous" wrapText="1"/>
    </xf>
    <xf numFmtId="173" fontId="9" fillId="0" borderId="0" applyFont="0" applyFill="0" applyBorder="0" applyAlignment="0" applyProtection="0">
      <alignment horizontal="left"/>
      <protection locked="0"/>
    </xf>
    <xf numFmtId="174" fontId="10" fillId="0" borderId="0" applyFont="0" applyFill="0" applyBorder="0" applyAlignment="0" applyProtection="0"/>
    <xf numFmtId="175" fontId="9" fillId="0" borderId="0" applyFont="0" applyFill="0" applyBorder="0" applyAlignment="0" applyProtection="0">
      <protection locked="0"/>
    </xf>
    <xf numFmtId="176" fontId="9" fillId="0" borderId="0" applyFont="0" applyFill="0" applyBorder="0" applyAlignment="0" applyProtection="0">
      <protection locked="0"/>
    </xf>
    <xf numFmtId="177" fontId="10" fillId="0" borderId="0" applyFont="0" applyFill="0" applyBorder="0" applyAlignment="0" applyProtection="0">
      <alignment vertical="top" wrapText="1"/>
      <protection locked="0"/>
    </xf>
    <xf numFmtId="178" fontId="10" fillId="3" borderId="0" applyFont="0" applyFill="0" applyBorder="0" applyAlignment="0" applyProtection="0"/>
    <xf numFmtId="179" fontId="1" fillId="0" borderId="0" applyFont="0" applyFill="0" applyBorder="0" applyAlignment="0" applyProtection="0"/>
    <xf numFmtId="185" fontId="10" fillId="0" borderId="0" applyFont="0" applyFill="0" applyBorder="0" applyAlignment="0" applyProtection="0">
      <alignment horizontal="center" vertical="top" wrapText="1"/>
    </xf>
    <xf numFmtId="186" fontId="9" fillId="0" borderId="0" applyFont="0" applyFill="0" applyBorder="0" applyAlignment="0" applyProtection="0">
      <protection locked="0"/>
    </xf>
    <xf numFmtId="187" fontId="9" fillId="0" borderId="0" applyFont="0" applyFill="0" applyBorder="0" applyAlignment="0" applyProtection="0">
      <alignment wrapText="1"/>
    </xf>
    <xf numFmtId="184" fontId="9" fillId="0" borderId="0" applyFont="0" applyFill="0" applyBorder="0" applyAlignment="0" applyProtection="0"/>
    <xf numFmtId="188" fontId="31" fillId="4" borderId="4" applyNumberFormat="0" applyFill="0" applyAlignment="0"/>
    <xf numFmtId="0" fontId="32" fillId="0" borderId="0"/>
    <xf numFmtId="0" fontId="21" fillId="9" borderId="0"/>
    <xf numFmtId="189" fontId="33" fillId="0" borderId="0" applyFont="0" applyFill="0" applyBorder="0" applyAlignment="0" applyProtection="0">
      <alignment horizontal="left"/>
      <protection locked="0"/>
    </xf>
    <xf numFmtId="0" fontId="34" fillId="9" borderId="0" applyFill="0" applyBorder="0">
      <alignment horizontal="left"/>
    </xf>
    <xf numFmtId="0" fontId="21" fillId="9" borderId="0" applyFill="0" applyBorder="0">
      <alignment horizontal="left"/>
    </xf>
    <xf numFmtId="0" fontId="36" fillId="9" borderId="0" applyFill="0" applyBorder="0"/>
    <xf numFmtId="0" fontId="34" fillId="9" borderId="0" applyFill="0" applyBorder="0">
      <alignment horizontal="center" wrapText="1"/>
    </xf>
    <xf numFmtId="0" fontId="37" fillId="9" borderId="0" applyFill="0" applyBorder="0"/>
    <xf numFmtId="0" fontId="21" fillId="9" borderId="0" applyAlignment="0"/>
    <xf numFmtId="0" fontId="36" fillId="9" borderId="0" applyBorder="0"/>
    <xf numFmtId="0" fontId="21" fillId="9" borderId="0" applyBorder="0">
      <alignment horizontal="left"/>
    </xf>
    <xf numFmtId="0" fontId="28" fillId="9" borderId="0" applyBorder="0"/>
    <xf numFmtId="190" fontId="38" fillId="9" borderId="0" applyFont="0" applyBorder="0" applyProtection="0">
      <alignment horizontal="right"/>
    </xf>
    <xf numFmtId="0" fontId="34" fillId="9" borderId="0" applyBorder="0">
      <alignment horizontal="left"/>
    </xf>
    <xf numFmtId="0" fontId="35" fillId="0" borderId="18">
      <protection locked="0"/>
    </xf>
    <xf numFmtId="0" fontId="35" fillId="0" borderId="18">
      <alignment horizontal="center"/>
      <protection locked="0"/>
    </xf>
    <xf numFmtId="0" fontId="32" fillId="0" borderId="0">
      <alignment horizontal="left"/>
    </xf>
    <xf numFmtId="0" fontId="21" fillId="9" borderId="18" applyProtection="0">
      <alignment horizontal="center" vertical="center" wrapText="1"/>
    </xf>
    <xf numFmtId="0" fontId="38" fillId="9" borderId="17" applyNumberFormat="0" applyFont="0" applyAlignment="0"/>
    <xf numFmtId="0" fontId="28" fillId="9" borderId="19">
      <alignment horizontal="right"/>
    </xf>
    <xf numFmtId="0" fontId="28" fillId="9" borderId="0" applyBorder="0">
      <alignment horizontal="center" wrapText="1"/>
    </xf>
    <xf numFmtId="187" fontId="44" fillId="0" borderId="0" applyFont="0" applyFill="0" applyBorder="0" applyAlignment="0" applyProtection="0">
      <alignment wrapText="1"/>
    </xf>
    <xf numFmtId="0" fontId="35" fillId="0" borderId="18">
      <protection locked="0"/>
    </xf>
    <xf numFmtId="0" fontId="38" fillId="9" borderId="17" applyNumberFormat="0" applyFont="0" applyAlignment="0"/>
    <xf numFmtId="0" fontId="34" fillId="9" borderId="0" applyBorder="0">
      <alignment horizontal="center" wrapText="1"/>
    </xf>
    <xf numFmtId="0" fontId="37" fillId="9" borderId="0" applyBorder="0"/>
    <xf numFmtId="0" fontId="28" fillId="9" borderId="0" applyBorder="0"/>
    <xf numFmtId="0" fontId="28" fillId="9" borderId="0" applyNumberFormat="0" applyBorder="0" applyProtection="0">
      <alignment horizontal="right"/>
    </xf>
    <xf numFmtId="0" fontId="45" fillId="9" borderId="0" applyNumberFormat="0" applyBorder="0">
      <alignment horizontal="left"/>
    </xf>
    <xf numFmtId="9"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72" fontId="9" fillId="0" borderId="0" applyFont="0" applyFill="0" applyBorder="0" applyAlignment="0" applyProtection="0">
      <alignment horizontal="left"/>
      <protection locked="0"/>
    </xf>
  </cellStyleXfs>
  <cellXfs count="447">
    <xf numFmtId="0" fontId="0" fillId="0" borderId="0" xfId="0"/>
    <xf numFmtId="0" fontId="11" fillId="0" borderId="0" xfId="0" applyFont="1" applyFill="1" applyAlignment="1">
      <alignment horizontal="left"/>
    </xf>
    <xf numFmtId="0" fontId="11" fillId="0" borderId="0" xfId="0" applyFont="1"/>
    <xf numFmtId="0" fontId="12" fillId="0" borderId="0" xfId="0" applyFont="1" applyFill="1" applyAlignment="1">
      <alignment horizontal="left"/>
    </xf>
    <xf numFmtId="171" fontId="12" fillId="0" borderId="0" xfId="0" applyNumberFormat="1" applyFont="1" applyFill="1" applyAlignment="1">
      <alignment horizontal="center"/>
    </xf>
    <xf numFmtId="0" fontId="2" fillId="0" borderId="0" xfId="0" applyFont="1" applyFill="1"/>
    <xf numFmtId="0" fontId="13" fillId="0" borderId="0" xfId="0" applyFont="1"/>
    <xf numFmtId="171" fontId="2" fillId="0" borderId="0" xfId="0" applyNumberFormat="1" applyFont="1" applyFill="1"/>
    <xf numFmtId="0" fontId="16" fillId="0" borderId="0" xfId="0" applyFont="1" applyFill="1" applyBorder="1" applyAlignment="1">
      <alignment horizontal="right"/>
    </xf>
    <xf numFmtId="10" fontId="17" fillId="0" borderId="0" xfId="1" applyNumberFormat="1" applyFont="1" applyFill="1" applyBorder="1"/>
    <xf numFmtId="0" fontId="12" fillId="0" borderId="0" xfId="0" applyFont="1" applyAlignment="1">
      <alignment horizontal="left"/>
    </xf>
    <xf numFmtId="39" fontId="2" fillId="0" borderId="0" xfId="0" applyNumberFormat="1" applyFont="1" applyFill="1" applyBorder="1"/>
    <xf numFmtId="0" fontId="2" fillId="0" borderId="0" xfId="0" applyFont="1"/>
    <xf numFmtId="0" fontId="19" fillId="0" borderId="0" xfId="0" applyFont="1"/>
    <xf numFmtId="0" fontId="3" fillId="0" borderId="0" xfId="0" applyFont="1"/>
    <xf numFmtId="0" fontId="11" fillId="0" borderId="0" xfId="0" applyFont="1" applyBorder="1"/>
    <xf numFmtId="0" fontId="3" fillId="0" borderId="0" xfId="0" applyFont="1" applyBorder="1"/>
    <xf numFmtId="166" fontId="11" fillId="0" borderId="0" xfId="0" applyNumberFormat="1" applyFont="1"/>
    <xf numFmtId="166" fontId="11" fillId="0" borderId="0" xfId="0" applyNumberFormat="1" applyFont="1" applyFill="1" applyBorder="1"/>
    <xf numFmtId="0" fontId="11" fillId="0" borderId="0" xfId="0" applyFont="1" applyFill="1" applyBorder="1"/>
    <xf numFmtId="0" fontId="18" fillId="0" borderId="0" xfId="0" applyFont="1" applyFill="1"/>
    <xf numFmtId="0" fontId="22" fillId="0" borderId="0" xfId="0" applyFont="1" applyFill="1"/>
    <xf numFmtId="167" fontId="11" fillId="0" borderId="0" xfId="0" applyNumberFormat="1" applyFont="1" applyFill="1" applyBorder="1"/>
    <xf numFmtId="167" fontId="11" fillId="0" borderId="0" xfId="0" applyNumberFormat="1" applyFont="1" applyFill="1"/>
    <xf numFmtId="0" fontId="21" fillId="0" borderId="0" xfId="0" applyFont="1" applyBorder="1" applyAlignment="1">
      <alignment horizontal="left" vertical="center"/>
    </xf>
    <xf numFmtId="172" fontId="21" fillId="0" borderId="0" xfId="8" applyFont="1" applyFill="1" applyBorder="1" applyAlignment="1" applyProtection="1">
      <alignment vertical="center" wrapText="1"/>
    </xf>
    <xf numFmtId="0" fontId="18" fillId="0" borderId="0" xfId="0" applyFont="1"/>
    <xf numFmtId="0" fontId="16" fillId="0" borderId="0" xfId="0" applyFont="1"/>
    <xf numFmtId="0" fontId="23" fillId="0" borderId="0" xfId="0" applyFont="1"/>
    <xf numFmtId="166" fontId="2" fillId="6" borderId="2" xfId="0" applyNumberFormat="1" applyFont="1" applyFill="1" applyBorder="1"/>
    <xf numFmtId="0" fontId="24" fillId="0" borderId="0" xfId="0" applyFont="1" applyFill="1"/>
    <xf numFmtId="14" fontId="14" fillId="7" borderId="0" xfId="0" applyNumberFormat="1" applyFont="1" applyFill="1"/>
    <xf numFmtId="15" fontId="14" fillId="8" borderId="0" xfId="0" applyNumberFormat="1" applyFont="1" applyFill="1"/>
    <xf numFmtId="15" fontId="14" fillId="8" borderId="0" xfId="0" applyNumberFormat="1" applyFont="1" applyFill="1" applyAlignment="1">
      <alignment horizontal="right"/>
    </xf>
    <xf numFmtId="15" fontId="14" fillId="8" borderId="5" xfId="0" applyNumberFormat="1" applyFont="1" applyFill="1" applyBorder="1" applyAlignment="1">
      <alignment horizontal="centerContinuous" vertical="center"/>
    </xf>
    <xf numFmtId="15" fontId="14" fillId="8" borderId="6" xfId="0" applyNumberFormat="1" applyFont="1" applyFill="1" applyBorder="1" applyAlignment="1">
      <alignment horizontal="centerContinuous" vertical="center"/>
    </xf>
    <xf numFmtId="0" fontId="25" fillId="0" borderId="0" xfId="0" applyFont="1" applyFill="1"/>
    <xf numFmtId="0" fontId="26" fillId="0" borderId="0" xfId="0" applyFont="1"/>
    <xf numFmtId="0" fontId="14" fillId="7" borderId="0" xfId="0" applyFont="1" applyFill="1" applyBorder="1"/>
    <xf numFmtId="0" fontId="14" fillId="7" borderId="0" xfId="0" applyFont="1" applyFill="1" applyBorder="1" applyAlignment="1">
      <alignment horizontal="left"/>
    </xf>
    <xf numFmtId="181" fontId="11" fillId="0" borderId="3" xfId="0" applyNumberFormat="1" applyFont="1" applyFill="1" applyBorder="1" applyAlignment="1">
      <alignment horizontal="center" vertical="center"/>
    </xf>
    <xf numFmtId="181" fontId="11" fillId="0" borderId="0" xfId="0" applyNumberFormat="1" applyFont="1" applyFill="1" applyAlignment="1">
      <alignment horizontal="right" vertical="center"/>
    </xf>
    <xf numFmtId="181" fontId="11" fillId="0" borderId="0" xfId="0" applyNumberFormat="1" applyFont="1" applyFill="1" applyAlignment="1">
      <alignment horizontal="center" vertical="center"/>
    </xf>
    <xf numFmtId="172" fontId="28" fillId="0" borderId="0" xfId="8" applyFont="1" applyFill="1" applyBorder="1" applyAlignment="1" applyProtection="1">
      <alignment vertical="center" wrapText="1"/>
    </xf>
    <xf numFmtId="0" fontId="14" fillId="8" borderId="0" xfId="0" applyFont="1" applyFill="1"/>
    <xf numFmtId="0" fontId="15" fillId="8" borderId="0" xfId="0" applyFont="1" applyFill="1" applyAlignment="1">
      <alignment horizontal="left"/>
    </xf>
    <xf numFmtId="0" fontId="14" fillId="8" borderId="0" xfId="0" applyFont="1" applyFill="1" applyAlignment="1">
      <alignment horizontal="right"/>
    </xf>
    <xf numFmtId="171" fontId="15" fillId="8" borderId="0" xfId="0" applyNumberFormat="1" applyFont="1" applyFill="1"/>
    <xf numFmtId="0" fontId="14" fillId="8" borderId="0" xfId="0" applyFont="1" applyFill="1" applyBorder="1"/>
    <xf numFmtId="0" fontId="14" fillId="8" borderId="0" xfId="0" applyFont="1" applyFill="1" applyBorder="1" applyAlignment="1">
      <alignment horizontal="left"/>
    </xf>
    <xf numFmtId="0" fontId="14" fillId="8" borderId="0" xfId="0" applyFont="1" applyFill="1" applyBorder="1" applyAlignment="1">
      <alignment horizontal="right"/>
    </xf>
    <xf numFmtId="0" fontId="29" fillId="0" borderId="0" xfId="0" applyFont="1"/>
    <xf numFmtId="0" fontId="11" fillId="0" borderId="2" xfId="0" applyFont="1" applyFill="1" applyBorder="1"/>
    <xf numFmtId="0" fontId="13" fillId="0" borderId="0" xfId="0" applyFont="1" applyFill="1"/>
    <xf numFmtId="170" fontId="11" fillId="0" borderId="0" xfId="0" applyNumberFormat="1" applyFont="1" applyFill="1" applyBorder="1"/>
    <xf numFmtId="0" fontId="3" fillId="0" borderId="0" xfId="0" applyFont="1" applyAlignment="1">
      <alignment horizontal="left" vertical="center" wrapText="1"/>
    </xf>
    <xf numFmtId="0" fontId="21" fillId="0" borderId="0" xfId="0" applyFont="1" applyBorder="1" applyAlignment="1">
      <alignment horizontal="left" vertical="center" wrapText="1"/>
    </xf>
    <xf numFmtId="0" fontId="18" fillId="0" borderId="0" xfId="0" applyFont="1" applyAlignment="1">
      <alignment vertical="center" wrapText="1"/>
    </xf>
    <xf numFmtId="166" fontId="3" fillId="0" borderId="0" xfId="0" applyNumberFormat="1" applyFont="1" applyFill="1" applyAlignment="1">
      <alignment vertical="center" wrapText="1"/>
    </xf>
    <xf numFmtId="0" fontId="30" fillId="0" borderId="0" xfId="0" applyFont="1"/>
    <xf numFmtId="0" fontId="30" fillId="0" borderId="0" xfId="0" applyFont="1" applyFill="1"/>
    <xf numFmtId="0" fontId="26" fillId="0" borderId="0" xfId="0" applyFont="1" applyFill="1"/>
    <xf numFmtId="0" fontId="18" fillId="0" borderId="0" xfId="0" applyFont="1" applyFill="1" applyAlignment="1">
      <alignment horizontal="left"/>
    </xf>
    <xf numFmtId="172" fontId="21" fillId="0" borderId="0" xfId="8" applyFont="1" applyFill="1" applyBorder="1" applyAlignment="1" applyProtection="1">
      <alignment vertical="center"/>
    </xf>
    <xf numFmtId="167" fontId="11" fillId="0" borderId="2" xfId="0" applyNumberFormat="1" applyFont="1" applyFill="1" applyBorder="1"/>
    <xf numFmtId="166" fontId="11" fillId="0" borderId="0" xfId="0" applyNumberFormat="1" applyFont="1" applyFill="1" applyAlignment="1">
      <alignment horizontal="left"/>
    </xf>
    <xf numFmtId="166" fontId="11" fillId="0" borderId="2" xfId="0" applyNumberFormat="1" applyFont="1" applyFill="1" applyBorder="1"/>
    <xf numFmtId="166" fontId="2" fillId="0" borderId="0" xfId="0" applyNumberFormat="1" applyFont="1" applyFill="1" applyBorder="1"/>
    <xf numFmtId="183" fontId="11" fillId="0" borderId="2" xfId="0" applyNumberFormat="1" applyFont="1" applyFill="1" applyBorder="1"/>
    <xf numFmtId="180" fontId="3" fillId="0" borderId="0" xfId="0" applyNumberFormat="1" applyFont="1" applyFill="1" applyAlignment="1">
      <alignment horizontal="left"/>
    </xf>
    <xf numFmtId="191" fontId="11" fillId="0" borderId="0" xfId="0" applyNumberFormat="1" applyFont="1" applyFill="1"/>
    <xf numFmtId="0" fontId="24" fillId="0" borderId="0" xfId="0" applyFont="1" applyFill="1" applyBorder="1"/>
    <xf numFmtId="192" fontId="26" fillId="0" borderId="0" xfId="0" applyNumberFormat="1" applyFont="1" applyFill="1" applyBorder="1" applyAlignment="1">
      <alignment horizontal="right" vertical="center"/>
    </xf>
    <xf numFmtId="0" fontId="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166" fontId="39" fillId="0" borderId="0" xfId="0" applyNumberFormat="1" applyFont="1" applyFill="1" applyBorder="1"/>
    <xf numFmtId="0" fontId="2" fillId="0" borderId="0" xfId="0" applyFont="1" applyFill="1" applyBorder="1"/>
    <xf numFmtId="0" fontId="39" fillId="10" borderId="0" xfId="0" applyFont="1" applyFill="1" applyBorder="1"/>
    <xf numFmtId="0" fontId="39" fillId="0" borderId="0" xfId="0" applyFont="1" applyFill="1" applyBorder="1"/>
    <xf numFmtId="166" fontId="41" fillId="0" borderId="0" xfId="0" applyNumberFormat="1" applyFont="1" applyFill="1" applyBorder="1"/>
    <xf numFmtId="166" fontId="40" fillId="0" borderId="0" xfId="0" applyNumberFormat="1" applyFont="1" applyFill="1" applyBorder="1"/>
    <xf numFmtId="181" fontId="11" fillId="0" borderId="0" xfId="0" applyNumberFormat="1" applyFont="1" applyFill="1" applyBorder="1" applyAlignment="1">
      <alignment horizontal="center" vertical="center"/>
    </xf>
    <xf numFmtId="0" fontId="43" fillId="0" borderId="0" xfId="0" applyFont="1" applyFill="1" applyAlignment="1">
      <alignment horizontal="left"/>
    </xf>
    <xf numFmtId="166" fontId="13" fillId="0" borderId="0" xfId="0" applyNumberFormat="1" applyFont="1" applyFill="1"/>
    <xf numFmtId="166" fontId="13" fillId="0" borderId="0" xfId="0" applyNumberFormat="1" applyFont="1" applyFill="1" applyBorder="1"/>
    <xf numFmtId="166" fontId="13" fillId="0" borderId="0" xfId="0" applyNumberFormat="1" applyFont="1"/>
    <xf numFmtId="0" fontId="23" fillId="0" borderId="0" xfId="0" applyFont="1" applyAlignment="1">
      <alignment horizontal="left"/>
    </xf>
    <xf numFmtId="0" fontId="11" fillId="0" borderId="0" xfId="0" applyFont="1" applyFill="1"/>
    <xf numFmtId="0" fontId="18" fillId="0" borderId="0" xfId="0" applyFont="1" applyAlignment="1">
      <alignment horizontal="left"/>
    </xf>
    <xf numFmtId="166" fontId="11" fillId="6" borderId="2" xfId="0" applyNumberFormat="1" applyFont="1" applyFill="1" applyBorder="1"/>
    <xf numFmtId="166" fontId="11" fillId="0" borderId="0" xfId="0" applyNumberFormat="1" applyFont="1" applyFill="1"/>
    <xf numFmtId="0" fontId="23" fillId="0" borderId="0" xfId="0" applyFont="1" applyFill="1"/>
    <xf numFmtId="0" fontId="11" fillId="12" borderId="0" xfId="0" applyFont="1" applyFill="1"/>
    <xf numFmtId="0" fontId="11" fillId="13" borderId="0" xfId="0" applyFont="1" applyFill="1"/>
    <xf numFmtId="167" fontId="13" fillId="0" borderId="1" xfId="0" applyNumberFormat="1" applyFont="1" applyFill="1" applyBorder="1"/>
    <xf numFmtId="166" fontId="11" fillId="0" borderId="0" xfId="8" applyNumberFormat="1" applyFont="1" applyFill="1" applyBorder="1" applyAlignment="1" applyProtection="1">
      <alignment vertical="top" wrapText="1"/>
    </xf>
    <xf numFmtId="0" fontId="46" fillId="0" borderId="0" xfId="0" applyFont="1"/>
    <xf numFmtId="166" fontId="21" fillId="0" borderId="0" xfId="8" applyNumberFormat="1" applyFont="1" applyFill="1" applyBorder="1" applyAlignment="1" applyProtection="1">
      <alignment vertical="center" wrapText="1"/>
    </xf>
    <xf numFmtId="166" fontId="21" fillId="0" borderId="0" xfId="8" applyNumberFormat="1" applyFont="1" applyFill="1" applyBorder="1" applyAlignment="1" applyProtection="1">
      <alignment vertical="center"/>
    </xf>
    <xf numFmtId="0" fontId="46" fillId="0" borderId="0" xfId="0" applyFont="1" applyFill="1"/>
    <xf numFmtId="166" fontId="11" fillId="6" borderId="7" xfId="0" applyNumberFormat="1" applyFont="1" applyFill="1" applyBorder="1"/>
    <xf numFmtId="166" fontId="34" fillId="0" borderId="0" xfId="8" applyNumberFormat="1" applyFont="1" applyFill="1" applyBorder="1" applyAlignment="1" applyProtection="1">
      <alignment vertical="center" wrapText="1"/>
    </xf>
    <xf numFmtId="0" fontId="19" fillId="0" borderId="0" xfId="0" applyFont="1" applyAlignment="1">
      <alignment horizontal="left" vertical="center" wrapText="1"/>
    </xf>
    <xf numFmtId="170" fontId="11" fillId="0" borderId="2" xfId="0" applyNumberFormat="1" applyFont="1" applyFill="1" applyBorder="1"/>
    <xf numFmtId="49" fontId="28" fillId="0" borderId="0" xfId="11" quotePrefix="1" applyFont="1" applyFill="1" applyAlignment="1" applyProtection="1">
      <alignment horizontal="left" vertical="top"/>
    </xf>
    <xf numFmtId="0" fontId="3" fillId="13" borderId="0" xfId="0" applyFont="1" applyFill="1"/>
    <xf numFmtId="172" fontId="34" fillId="0" borderId="0" xfId="58" applyFont="1" applyFill="1" applyBorder="1" applyAlignment="1" applyProtection="1">
      <alignment vertical="top"/>
    </xf>
    <xf numFmtId="0" fontId="3" fillId="0" borderId="0" xfId="0" applyFont="1" applyAlignment="1">
      <alignment vertical="top"/>
    </xf>
    <xf numFmtId="0" fontId="3" fillId="0" borderId="0" xfId="0" applyFont="1" applyAlignment="1">
      <alignment wrapText="1"/>
    </xf>
    <xf numFmtId="0" fontId="19" fillId="0" borderId="0" xfId="0" applyFont="1" applyBorder="1" applyAlignment="1">
      <alignment vertical="top"/>
    </xf>
    <xf numFmtId="0" fontId="19" fillId="0" borderId="0" xfId="0" applyFont="1" applyAlignment="1">
      <alignment vertical="top"/>
    </xf>
    <xf numFmtId="0" fontId="3" fillId="0" borderId="4" xfId="0" applyFont="1" applyBorder="1" applyAlignment="1">
      <alignment vertical="top"/>
    </xf>
    <xf numFmtId="0" fontId="3" fillId="6" borderId="2" xfId="0" applyFont="1" applyFill="1" applyBorder="1" applyAlignment="1">
      <alignment vertical="top"/>
    </xf>
    <xf numFmtId="172" fontId="49" fillId="0" borderId="0" xfId="7" applyNumberFormat="1" applyFont="1" applyFill="1" applyBorder="1" applyAlignment="1">
      <alignment vertical="top"/>
    </xf>
    <xf numFmtId="166" fontId="11" fillId="13" borderId="0" xfId="0" applyNumberFormat="1" applyFont="1" applyFill="1" applyAlignment="1">
      <alignment horizontal="left"/>
    </xf>
    <xf numFmtId="167" fontId="11" fillId="13" borderId="0" xfId="0" applyNumberFormat="1" applyFont="1" applyFill="1" applyAlignment="1">
      <alignment horizontal="left"/>
    </xf>
    <xf numFmtId="167" fontId="11" fillId="0" borderId="0" xfId="0" applyNumberFormat="1" applyFont="1" applyFill="1" applyAlignment="1">
      <alignment horizontal="left"/>
    </xf>
    <xf numFmtId="0" fontId="14" fillId="8" borderId="0" xfId="0" applyFont="1" applyFill="1" applyBorder="1" applyAlignment="1">
      <alignment horizontal="center"/>
    </xf>
    <xf numFmtId="0" fontId="11" fillId="0" borderId="0" xfId="0" applyFont="1" applyAlignment="1">
      <alignment horizontal="center"/>
    </xf>
    <xf numFmtId="0" fontId="30" fillId="0" borderId="0" xfId="0" applyFont="1" applyAlignment="1">
      <alignment horizontal="center"/>
    </xf>
    <xf numFmtId="0" fontId="14" fillId="7" borderId="0" xfId="0" applyFont="1" applyFill="1" applyBorder="1" applyAlignment="1">
      <alignment horizontal="center"/>
    </xf>
    <xf numFmtId="0" fontId="3" fillId="0" borderId="0" xfId="0" applyFont="1" applyAlignment="1">
      <alignment horizontal="center" vertical="center" wrapText="1"/>
    </xf>
    <xf numFmtId="10" fontId="11" fillId="6" borderId="3" xfId="0" applyNumberFormat="1" applyFont="1" applyFill="1" applyBorder="1"/>
    <xf numFmtId="0" fontId="28" fillId="0" borderId="0" xfId="0" applyFont="1" applyFill="1" applyBorder="1" applyAlignment="1">
      <alignment horizontal="left" vertical="center"/>
    </xf>
    <xf numFmtId="166" fontId="13" fillId="0" borderId="3" xfId="0" applyNumberFormat="1" applyFont="1" applyFill="1" applyBorder="1"/>
    <xf numFmtId="166" fontId="11" fillId="6" borderId="3" xfId="0" applyNumberFormat="1" applyFont="1" applyFill="1" applyBorder="1"/>
    <xf numFmtId="166" fontId="24" fillId="0" borderId="2" xfId="0" applyNumberFormat="1" applyFont="1" applyFill="1" applyBorder="1"/>
    <xf numFmtId="166" fontId="11" fillId="0" borderId="0" xfId="8" applyNumberFormat="1" applyFont="1" applyAlignment="1" applyProtection="1">
      <alignment vertical="top" wrapText="1"/>
    </xf>
    <xf numFmtId="166" fontId="2" fillId="0" borderId="0" xfId="8" applyNumberFormat="1" applyFont="1" applyAlignment="1" applyProtection="1">
      <alignment vertical="center" wrapText="1"/>
    </xf>
    <xf numFmtId="166" fontId="2" fillId="0" borderId="0" xfId="14" applyNumberFormat="1" applyFont="1" applyFill="1" applyBorder="1" applyAlignment="1" applyProtection="1">
      <alignment vertical="top" wrapText="1"/>
    </xf>
    <xf numFmtId="166" fontId="2" fillId="0" borderId="0" xfId="8" applyNumberFormat="1" applyFont="1" applyFill="1" applyAlignment="1" applyProtection="1">
      <alignment vertical="center" wrapText="1"/>
    </xf>
    <xf numFmtId="0" fontId="3" fillId="0" borderId="0" xfId="0" applyFont="1" applyBorder="1" applyAlignment="1">
      <alignment vertical="top"/>
    </xf>
    <xf numFmtId="0" fontId="3" fillId="0" borderId="0" xfId="0" applyFont="1" applyFill="1" applyAlignment="1">
      <alignment horizontal="left" vertical="top" wrapText="1"/>
    </xf>
    <xf numFmtId="0" fontId="3" fillId="0" borderId="0" xfId="0" applyFont="1" applyAlignment="1">
      <alignment vertical="top" wrapText="1"/>
    </xf>
    <xf numFmtId="0" fontId="3" fillId="0" borderId="4" xfId="0" applyFont="1" applyFill="1" applyBorder="1" applyAlignment="1">
      <alignment vertical="top" wrapText="1"/>
    </xf>
    <xf numFmtId="0" fontId="11" fillId="0" borderId="0" xfId="0" applyFont="1" applyFill="1" applyProtection="1"/>
    <xf numFmtId="0" fontId="11" fillId="0" borderId="0" xfId="0" applyFont="1" applyFill="1" applyAlignment="1" applyProtection="1">
      <alignment horizontal="left"/>
    </xf>
    <xf numFmtId="0" fontId="11" fillId="0" borderId="0" xfId="0" applyFont="1" applyProtection="1"/>
    <xf numFmtId="0" fontId="25" fillId="0" borderId="0" xfId="0" applyFont="1" applyFill="1" applyProtection="1"/>
    <xf numFmtId="0" fontId="22" fillId="0" borderId="0" xfId="0" applyFont="1" applyFill="1" applyProtection="1"/>
    <xf numFmtId="171" fontId="12" fillId="0" borderId="0" xfId="0" applyNumberFormat="1" applyFont="1" applyFill="1" applyAlignment="1" applyProtection="1">
      <alignment horizontal="center"/>
    </xf>
    <xf numFmtId="0" fontId="2" fillId="0" borderId="0" xfId="0" applyFont="1" applyFill="1" applyProtection="1"/>
    <xf numFmtId="0" fontId="13" fillId="0" borderId="0" xfId="0" applyFont="1" applyProtection="1"/>
    <xf numFmtId="0" fontId="14" fillId="8" borderId="0" xfId="0" applyFont="1" applyFill="1" applyProtection="1"/>
    <xf numFmtId="0" fontId="15" fillId="8" borderId="0" xfId="0" applyFont="1" applyFill="1" applyAlignment="1" applyProtection="1">
      <alignment horizontal="left"/>
    </xf>
    <xf numFmtId="0" fontId="14" fillId="8" borderId="0" xfId="0" applyFont="1" applyFill="1" applyAlignment="1" applyProtection="1">
      <alignment horizontal="right"/>
    </xf>
    <xf numFmtId="14" fontId="14" fillId="7" borderId="0" xfId="0" applyNumberFormat="1" applyFont="1" applyFill="1" applyProtection="1"/>
    <xf numFmtId="15" fontId="14" fillId="8" borderId="0" xfId="0" applyNumberFormat="1" applyFont="1" applyFill="1" applyProtection="1"/>
    <xf numFmtId="171" fontId="15" fillId="8" borderId="0" xfId="0" applyNumberFormat="1" applyFont="1" applyFill="1" applyProtection="1"/>
    <xf numFmtId="15" fontId="14" fillId="8" borderId="0" xfId="0" applyNumberFormat="1" applyFont="1" applyFill="1" applyAlignment="1" applyProtection="1">
      <alignment horizontal="right"/>
    </xf>
    <xf numFmtId="15" fontId="14" fillId="8" borderId="5" xfId="0" applyNumberFormat="1" applyFont="1" applyFill="1" applyBorder="1" applyAlignment="1" applyProtection="1">
      <alignment horizontal="centerContinuous" vertical="center"/>
    </xf>
    <xf numFmtId="15" fontId="14" fillId="8" borderId="6" xfId="0" applyNumberFormat="1" applyFont="1" applyFill="1" applyBorder="1" applyAlignment="1" applyProtection="1">
      <alignment horizontal="centerContinuous" vertical="center"/>
    </xf>
    <xf numFmtId="0" fontId="12" fillId="0" borderId="0" xfId="0" applyFont="1" applyFill="1" applyAlignment="1" applyProtection="1">
      <alignment horizontal="left"/>
    </xf>
    <xf numFmtId="171" fontId="2" fillId="0" borderId="0" xfId="0" applyNumberFormat="1" applyFont="1" applyFill="1" applyProtection="1"/>
    <xf numFmtId="0" fontId="14" fillId="8" borderId="0" xfId="0" applyFont="1" applyFill="1" applyBorder="1" applyProtection="1"/>
    <xf numFmtId="0" fontId="14" fillId="8" borderId="0" xfId="0" applyFont="1" applyFill="1" applyBorder="1" applyAlignment="1" applyProtection="1">
      <alignment horizontal="left"/>
    </xf>
    <xf numFmtId="0" fontId="14" fillId="8" borderId="0" xfId="0" applyFont="1" applyFill="1" applyBorder="1" applyAlignment="1" applyProtection="1">
      <alignment horizontal="center"/>
    </xf>
    <xf numFmtId="0" fontId="14" fillId="7" borderId="0" xfId="0" applyFont="1" applyFill="1" applyBorder="1" applyAlignment="1" applyProtection="1">
      <alignment horizontal="left"/>
    </xf>
    <xf numFmtId="0" fontId="16" fillId="0" borderId="0" xfId="0" applyFont="1" applyFill="1" applyBorder="1" applyAlignment="1" applyProtection="1">
      <alignment horizontal="right"/>
    </xf>
    <xf numFmtId="0" fontId="3" fillId="0" borderId="0" xfId="0" applyFont="1" applyAlignment="1" applyProtection="1">
      <alignment horizontal="left" vertical="center"/>
    </xf>
    <xf numFmtId="0" fontId="21" fillId="0" borderId="0" xfId="0" applyFont="1" applyFill="1" applyBorder="1" applyAlignment="1" applyProtection="1">
      <alignment horizontal="left" vertical="center" wrapText="1"/>
    </xf>
    <xf numFmtId="166" fontId="11" fillId="0" borderId="0" xfId="0" applyNumberFormat="1" applyFont="1" applyProtection="1"/>
    <xf numFmtId="167" fontId="3" fillId="0" borderId="0" xfId="0" applyNumberFormat="1" applyFont="1" applyFill="1" applyAlignment="1" applyProtection="1">
      <alignment vertical="center" wrapText="1"/>
    </xf>
    <xf numFmtId="167" fontId="3" fillId="0" borderId="0" xfId="0" applyNumberFormat="1" applyFont="1" applyAlignment="1" applyProtection="1">
      <alignment vertical="center" wrapText="1"/>
    </xf>
    <xf numFmtId="0" fontId="3" fillId="0" borderId="0" xfId="0" applyFont="1" applyAlignment="1" applyProtection="1">
      <alignment horizontal="left" vertical="center" wrapText="1"/>
    </xf>
    <xf numFmtId="0" fontId="21" fillId="0" borderId="0" xfId="0" applyFont="1" applyBorder="1" applyAlignment="1" applyProtection="1">
      <alignment horizontal="left" vertical="center" wrapText="1"/>
    </xf>
    <xf numFmtId="0" fontId="18" fillId="0" borderId="0" xfId="0" applyFont="1" applyAlignment="1" applyProtection="1">
      <alignment vertical="center" wrapText="1"/>
    </xf>
    <xf numFmtId="166" fontId="3" fillId="0" borderId="0" xfId="0" applyNumberFormat="1" applyFont="1" applyFill="1" applyAlignment="1" applyProtection="1">
      <alignment vertical="center" wrapText="1"/>
    </xf>
    <xf numFmtId="0" fontId="18" fillId="0" borderId="0" xfId="0" applyFont="1" applyFill="1" applyAlignment="1" applyProtection="1">
      <alignment vertical="center" wrapText="1"/>
    </xf>
    <xf numFmtId="196" fontId="3" fillId="0" borderId="0" xfId="0" applyNumberFormat="1" applyFont="1" applyFill="1" applyAlignment="1" applyProtection="1">
      <alignment vertical="center" wrapText="1"/>
    </xf>
    <xf numFmtId="196" fontId="3" fillId="0" borderId="0" xfId="0" applyNumberFormat="1" applyFont="1" applyAlignment="1" applyProtection="1">
      <alignment vertical="center" wrapText="1"/>
    </xf>
    <xf numFmtId="166" fontId="0" fillId="0" borderId="0" xfId="0" applyNumberFormat="1" applyFill="1" applyProtection="1"/>
    <xf numFmtId="0" fontId="3" fillId="0" borderId="0" xfId="0" applyFont="1" applyAlignment="1" applyProtection="1">
      <alignment vertical="center" wrapText="1"/>
    </xf>
    <xf numFmtId="166" fontId="3" fillId="0" borderId="0" xfId="0" applyNumberFormat="1" applyFont="1" applyAlignment="1" applyProtection="1">
      <alignment vertical="center" wrapText="1"/>
    </xf>
    <xf numFmtId="170" fontId="3" fillId="0" borderId="0" xfId="0" applyNumberFormat="1" applyFont="1" applyFill="1" applyAlignment="1" applyProtection="1">
      <alignment vertical="center" wrapText="1"/>
    </xf>
    <xf numFmtId="197" fontId="3" fillId="0" borderId="0" xfId="0" applyNumberFormat="1" applyFont="1" applyFill="1" applyAlignment="1" applyProtection="1">
      <alignment vertical="center" wrapText="1"/>
    </xf>
    <xf numFmtId="0" fontId="21" fillId="0" borderId="0" xfId="0" applyFont="1" applyBorder="1" applyAlignment="1" applyProtection="1">
      <alignment horizontal="left" vertical="center"/>
    </xf>
    <xf numFmtId="169" fontId="3" fillId="0" borderId="0" xfId="0" applyNumberFormat="1" applyFont="1" applyFill="1" applyAlignment="1" applyProtection="1">
      <alignment vertical="center" wrapText="1"/>
    </xf>
    <xf numFmtId="0" fontId="3" fillId="0" borderId="0" xfId="0" applyFont="1" applyFill="1" applyAlignment="1" applyProtection="1">
      <alignment horizontal="left" vertical="center" wrapText="1"/>
    </xf>
    <xf numFmtId="0" fontId="18" fillId="0" borderId="0" xfId="0" applyFont="1" applyAlignment="1" applyProtection="1">
      <alignment horizontal="left" vertical="center" wrapText="1"/>
    </xf>
    <xf numFmtId="174" fontId="52" fillId="0" borderId="0" xfId="14" applyFont="1" applyAlignment="1" applyProtection="1">
      <alignment vertical="top" wrapText="1"/>
    </xf>
    <xf numFmtId="0" fontId="18" fillId="0" borderId="0" xfId="0" applyFont="1" applyProtection="1"/>
    <xf numFmtId="0" fontId="21" fillId="3" borderId="0" xfId="0" applyFont="1" applyFill="1" applyBorder="1" applyAlignment="1" applyProtection="1">
      <alignment horizontal="left" vertical="center" wrapText="1"/>
    </xf>
    <xf numFmtId="166" fontId="21" fillId="0" borderId="0" xfId="0" applyNumberFormat="1" applyFont="1" applyBorder="1" applyAlignment="1" applyProtection="1">
      <alignment horizontal="left" vertical="center" wrapText="1"/>
    </xf>
    <xf numFmtId="0" fontId="21" fillId="0" borderId="0" xfId="0" applyFont="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0" borderId="0" xfId="0" applyFont="1" applyBorder="1" applyAlignment="1" applyProtection="1">
      <alignment horizontal="left"/>
    </xf>
    <xf numFmtId="166" fontId="21" fillId="0" borderId="0" xfId="0" applyNumberFormat="1" applyFont="1" applyBorder="1" applyAlignment="1" applyProtection="1">
      <alignment horizontal="left"/>
    </xf>
    <xf numFmtId="0" fontId="21" fillId="0" borderId="0" xfId="0" applyFont="1" applyBorder="1" applyAlignment="1" applyProtection="1">
      <alignment horizontal="center"/>
    </xf>
    <xf numFmtId="0" fontId="3" fillId="0" borderId="0" xfId="0" applyFont="1" applyAlignment="1" applyProtection="1">
      <alignment horizontal="left"/>
    </xf>
    <xf numFmtId="0" fontId="21" fillId="0" borderId="0" xfId="0" applyFont="1" applyBorder="1" applyProtection="1"/>
    <xf numFmtId="166" fontId="21" fillId="0" borderId="0" xfId="0" applyNumberFormat="1" applyFont="1" applyBorder="1" applyProtection="1"/>
    <xf numFmtId="0" fontId="3" fillId="0" borderId="0" xfId="0" applyFont="1" applyProtection="1"/>
    <xf numFmtId="0" fontId="3" fillId="0" borderId="0" xfId="0" applyFont="1" applyBorder="1" applyAlignment="1" applyProtection="1">
      <alignment horizontal="left"/>
    </xf>
    <xf numFmtId="0" fontId="3" fillId="0" borderId="0" xfId="0" applyFont="1" applyBorder="1" applyProtection="1"/>
    <xf numFmtId="0" fontId="3" fillId="0" borderId="0" xfId="0" applyFont="1" applyBorder="1" applyAlignment="1" applyProtection="1">
      <alignment horizontal="center"/>
    </xf>
    <xf numFmtId="14" fontId="2" fillId="6" borderId="2" xfId="1" applyNumberFormat="1" applyFont="1" applyFill="1" applyBorder="1" applyAlignment="1" applyProtection="1">
      <alignment horizontal="right"/>
      <protection locked="0"/>
    </xf>
    <xf numFmtId="167" fontId="11" fillId="6" borderId="2" xfId="0" applyNumberFormat="1" applyFont="1" applyFill="1" applyBorder="1" applyProtection="1">
      <protection locked="0"/>
    </xf>
    <xf numFmtId="170" fontId="11" fillId="6" borderId="2" xfId="0" applyNumberFormat="1" applyFont="1" applyFill="1" applyBorder="1" applyProtection="1">
      <protection locked="0"/>
    </xf>
    <xf numFmtId="167" fontId="11" fillId="6" borderId="7" xfId="0" applyNumberFormat="1" applyFont="1" applyFill="1" applyBorder="1" applyProtection="1">
      <protection locked="0"/>
    </xf>
    <xf numFmtId="166" fontId="42" fillId="18" borderId="3" xfId="0" applyNumberFormat="1" applyFont="1" applyFill="1" applyBorder="1" applyProtection="1">
      <protection locked="0"/>
    </xf>
    <xf numFmtId="166" fontId="41" fillId="18" borderId="3" xfId="0" applyNumberFormat="1" applyFont="1" applyFill="1" applyBorder="1" applyProtection="1">
      <protection locked="0"/>
    </xf>
    <xf numFmtId="0" fontId="11" fillId="0" borderId="0" xfId="0" applyFont="1" applyFill="1" applyProtection="1">
      <protection locked="0"/>
    </xf>
    <xf numFmtId="0" fontId="11" fillId="0" borderId="0" xfId="0" applyFont="1" applyProtection="1">
      <protection locked="0"/>
    </xf>
    <xf numFmtId="166" fontId="2" fillId="6" borderId="2" xfId="0" applyNumberFormat="1" applyFont="1" applyFill="1" applyBorder="1" applyProtection="1">
      <protection locked="0"/>
    </xf>
    <xf numFmtId="167" fontId="2" fillId="18" borderId="2" xfId="0" applyNumberFormat="1" applyFont="1" applyFill="1" applyBorder="1" applyProtection="1">
      <protection locked="0"/>
    </xf>
    <xf numFmtId="166" fontId="2" fillId="11" borderId="3" xfId="0" applyNumberFormat="1" applyFont="1" applyFill="1" applyBorder="1" applyProtection="1">
      <protection locked="0"/>
    </xf>
    <xf numFmtId="167" fontId="2" fillId="6" borderId="2" xfId="0" applyNumberFormat="1" applyFont="1" applyFill="1" applyBorder="1" applyProtection="1">
      <protection locked="0"/>
    </xf>
    <xf numFmtId="0" fontId="11" fillId="6" borderId="3" xfId="0" applyFont="1" applyFill="1" applyBorder="1" applyProtection="1">
      <protection locked="0"/>
    </xf>
    <xf numFmtId="182" fontId="11" fillId="6" borderId="2" xfId="0" applyNumberFormat="1" applyFont="1" applyFill="1" applyBorder="1" applyProtection="1">
      <protection locked="0"/>
    </xf>
    <xf numFmtId="166" fontId="11" fillId="6" borderId="2" xfId="0" applyNumberFormat="1" applyFont="1" applyFill="1" applyBorder="1" applyProtection="1">
      <protection locked="0"/>
    </xf>
    <xf numFmtId="166" fontId="11" fillId="18" borderId="2" xfId="0" applyNumberFormat="1" applyFont="1" applyFill="1" applyBorder="1" applyProtection="1">
      <protection locked="0"/>
    </xf>
    <xf numFmtId="166" fontId="13" fillId="6" borderId="2" xfId="0" applyNumberFormat="1" applyFont="1" applyFill="1" applyBorder="1" applyProtection="1">
      <protection locked="0"/>
    </xf>
    <xf numFmtId="167" fontId="11" fillId="18" borderId="2" xfId="0" applyNumberFormat="1" applyFont="1" applyFill="1" applyBorder="1" applyProtection="1">
      <protection locked="0"/>
    </xf>
    <xf numFmtId="167" fontId="11" fillId="18" borderId="7" xfId="0" applyNumberFormat="1" applyFont="1" applyFill="1" applyBorder="1" applyProtection="1">
      <protection locked="0"/>
    </xf>
    <xf numFmtId="167" fontId="11" fillId="18" borderId="3" xfId="0" applyNumberFormat="1" applyFont="1" applyFill="1" applyBorder="1" applyProtection="1">
      <protection locked="0"/>
    </xf>
    <xf numFmtId="169" fontId="11" fillId="19" borderId="2" xfId="0" applyNumberFormat="1" applyFont="1" applyFill="1" applyBorder="1" applyProtection="1">
      <protection locked="0"/>
    </xf>
    <xf numFmtId="169" fontId="11" fillId="19" borderId="16" xfId="0" applyNumberFormat="1" applyFont="1" applyFill="1" applyBorder="1" applyProtection="1">
      <protection locked="0"/>
    </xf>
    <xf numFmtId="169" fontId="11" fillId="18" borderId="2" xfId="0" applyNumberFormat="1" applyFont="1" applyFill="1" applyBorder="1" applyProtection="1">
      <protection locked="0"/>
    </xf>
    <xf numFmtId="166" fontId="11" fillId="19" borderId="2" xfId="0" applyNumberFormat="1" applyFont="1" applyFill="1" applyBorder="1" applyProtection="1">
      <protection locked="0"/>
    </xf>
    <xf numFmtId="183" fontId="11" fillId="6" borderId="2" xfId="0" applyNumberFormat="1" applyFont="1" applyFill="1" applyBorder="1" applyProtection="1">
      <protection locked="0"/>
    </xf>
    <xf numFmtId="166" fontId="11" fillId="6" borderId="7" xfId="0" applyNumberFormat="1" applyFont="1" applyFill="1" applyBorder="1" applyProtection="1">
      <protection locked="0"/>
    </xf>
    <xf numFmtId="0" fontId="25" fillId="0" borderId="0" xfId="0" applyFont="1" applyFill="1" applyProtection="1">
      <protection hidden="1"/>
    </xf>
    <xf numFmtId="15" fontId="14" fillId="8" borderId="0" xfId="0" applyNumberFormat="1" applyFont="1" applyFill="1" applyProtection="1">
      <protection hidden="1"/>
    </xf>
    <xf numFmtId="15" fontId="14" fillId="8" borderId="0" xfId="0" applyNumberFormat="1" applyFont="1" applyFill="1" applyAlignment="1" applyProtection="1">
      <alignment horizontal="right"/>
      <protection hidden="1"/>
    </xf>
    <xf numFmtId="15" fontId="14" fillId="8" borderId="5" xfId="0" applyNumberFormat="1" applyFont="1" applyFill="1" applyBorder="1" applyAlignment="1" applyProtection="1">
      <alignment horizontal="centerContinuous" vertical="center"/>
      <protection hidden="1"/>
    </xf>
    <xf numFmtId="15" fontId="14" fillId="8" borderId="6" xfId="0" applyNumberFormat="1" applyFont="1" applyFill="1" applyBorder="1" applyAlignment="1" applyProtection="1">
      <alignment horizontal="centerContinuous" vertical="center"/>
      <protection hidden="1"/>
    </xf>
    <xf numFmtId="0" fontId="11" fillId="0" borderId="0" xfId="0" applyFont="1" applyFill="1" applyProtection="1">
      <protection hidden="1"/>
    </xf>
    <xf numFmtId="0" fontId="11" fillId="0" borderId="0" xfId="0" applyFont="1" applyFill="1" applyAlignment="1" applyProtection="1">
      <alignment horizontal="left"/>
      <protection hidden="1"/>
    </xf>
    <xf numFmtId="0" fontId="11" fillId="0" borderId="0" xfId="0" applyFont="1" applyProtection="1">
      <protection hidden="1"/>
    </xf>
    <xf numFmtId="0" fontId="22" fillId="0" borderId="0" xfId="0" applyFont="1" applyFill="1" applyProtection="1">
      <protection hidden="1"/>
    </xf>
    <xf numFmtId="171" fontId="12" fillId="0" borderId="0" xfId="0" applyNumberFormat="1" applyFont="1" applyFill="1" applyAlignment="1" applyProtection="1">
      <alignment horizontal="center"/>
      <protection hidden="1"/>
    </xf>
    <xf numFmtId="0" fontId="2" fillId="0" borderId="0" xfId="0" applyFont="1" applyFill="1" applyProtection="1">
      <protection hidden="1"/>
    </xf>
    <xf numFmtId="0" fontId="13" fillId="0" borderId="0" xfId="0" applyFont="1" applyProtection="1">
      <protection hidden="1"/>
    </xf>
    <xf numFmtId="0" fontId="14" fillId="8" borderId="0" xfId="0" applyFont="1" applyFill="1" applyProtection="1">
      <protection hidden="1"/>
    </xf>
    <xf numFmtId="0" fontId="15" fillId="8" borderId="0" xfId="0" applyFont="1" applyFill="1" applyAlignment="1" applyProtection="1">
      <alignment horizontal="left"/>
      <protection hidden="1"/>
    </xf>
    <xf numFmtId="0" fontId="14" fillId="8" borderId="0" xfId="0" applyFont="1" applyFill="1" applyAlignment="1" applyProtection="1">
      <alignment horizontal="right"/>
      <protection hidden="1"/>
    </xf>
    <xf numFmtId="14" fontId="14" fillId="7" borderId="0" xfId="0" applyNumberFormat="1" applyFont="1" applyFill="1" applyProtection="1">
      <protection hidden="1"/>
    </xf>
    <xf numFmtId="171" fontId="15" fillId="8" borderId="0" xfId="0" applyNumberFormat="1" applyFont="1" applyFill="1" applyProtection="1">
      <protection hidden="1"/>
    </xf>
    <xf numFmtId="0" fontId="12" fillId="0" borderId="0" xfId="0" applyFont="1" applyFill="1" applyAlignment="1" applyProtection="1">
      <alignment horizontal="left"/>
      <protection hidden="1"/>
    </xf>
    <xf numFmtId="171" fontId="2" fillId="0" borderId="0" xfId="0" applyNumberFormat="1" applyFont="1" applyFill="1" applyProtection="1">
      <protection hidden="1"/>
    </xf>
    <xf numFmtId="0" fontId="14" fillId="8" borderId="0" xfId="0" applyFont="1" applyFill="1" applyBorder="1" applyProtection="1">
      <protection hidden="1"/>
    </xf>
    <xf numFmtId="0" fontId="14" fillId="8" borderId="0" xfId="0" applyFont="1" applyFill="1" applyBorder="1" applyAlignment="1" applyProtection="1">
      <alignment horizontal="left"/>
      <protection hidden="1"/>
    </xf>
    <xf numFmtId="0" fontId="14" fillId="8" borderId="0" xfId="0" applyFont="1" applyFill="1" applyBorder="1" applyAlignment="1" applyProtection="1">
      <alignment horizontal="center"/>
      <protection hidden="1"/>
    </xf>
    <xf numFmtId="0" fontId="14" fillId="7" borderId="0" xfId="0" applyFont="1" applyFill="1" applyBorder="1" applyAlignment="1" applyProtection="1">
      <alignment horizontal="left"/>
      <protection hidden="1"/>
    </xf>
    <xf numFmtId="0" fontId="16" fillId="0" borderId="0" xfId="0" applyFont="1" applyFill="1" applyBorder="1" applyAlignment="1" applyProtection="1">
      <alignment horizontal="right"/>
      <protection hidden="1"/>
    </xf>
    <xf numFmtId="0" fontId="11" fillId="0" borderId="0" xfId="0" applyFont="1" applyFill="1" applyBorder="1" applyProtection="1">
      <protection hidden="1"/>
    </xf>
    <xf numFmtId="166" fontId="11" fillId="0" borderId="0" xfId="0" applyNumberFormat="1" applyFont="1" applyFill="1" applyProtection="1">
      <protection hidden="1"/>
    </xf>
    <xf numFmtId="166" fontId="11" fillId="0" borderId="0" xfId="0" applyNumberFormat="1" applyFont="1" applyProtection="1">
      <protection hidden="1"/>
    </xf>
    <xf numFmtId="0" fontId="26" fillId="0" borderId="0" xfId="0" applyFont="1" applyProtection="1">
      <protection hidden="1"/>
    </xf>
    <xf numFmtId="167" fontId="11" fillId="0" borderId="0" xfId="0" applyNumberFormat="1" applyFont="1" applyFill="1" applyProtection="1">
      <protection hidden="1"/>
    </xf>
    <xf numFmtId="167" fontId="11" fillId="0" borderId="0" xfId="0" applyNumberFormat="1" applyFont="1" applyProtection="1">
      <protection hidden="1"/>
    </xf>
    <xf numFmtId="0" fontId="11" fillId="0" borderId="0" xfId="0" applyFont="1" applyBorder="1" applyProtection="1">
      <protection hidden="1"/>
    </xf>
    <xf numFmtId="169" fontId="11" fillId="0" borderId="0" xfId="0" applyNumberFormat="1" applyFont="1" applyFill="1" applyProtection="1">
      <protection hidden="1"/>
    </xf>
    <xf numFmtId="0" fontId="18" fillId="0" borderId="0" xfId="0" applyFont="1" applyFill="1" applyProtection="1">
      <protection hidden="1"/>
    </xf>
    <xf numFmtId="0" fontId="11" fillId="0" borderId="0" xfId="0" applyFont="1" applyAlignment="1" applyProtection="1">
      <alignment vertical="center"/>
      <protection hidden="1"/>
    </xf>
    <xf numFmtId="166" fontId="11" fillId="0" borderId="0" xfId="0" applyNumberFormat="1" applyFont="1" applyFill="1" applyBorder="1" applyProtection="1">
      <protection hidden="1"/>
    </xf>
    <xf numFmtId="166" fontId="11" fillId="0" borderId="0" xfId="0" applyNumberFormat="1" applyFont="1" applyFill="1" applyAlignment="1" applyProtection="1">
      <alignment horizontal="left"/>
      <protection hidden="1"/>
    </xf>
    <xf numFmtId="0" fontId="13" fillId="0" borderId="0" xfId="0" applyFont="1" applyFill="1" applyProtection="1">
      <protection hidden="1"/>
    </xf>
    <xf numFmtId="0" fontId="43" fillId="0" borderId="0" xfId="0" applyFont="1" applyFill="1" applyAlignment="1" applyProtection="1">
      <alignment horizontal="left"/>
      <protection hidden="1"/>
    </xf>
    <xf numFmtId="167" fontId="13" fillId="0" borderId="0" xfId="0" applyNumberFormat="1" applyFont="1" applyFill="1" applyProtection="1">
      <protection hidden="1"/>
    </xf>
    <xf numFmtId="166" fontId="13" fillId="0" borderId="1" xfId="0" applyNumberFormat="1" applyFont="1" applyFill="1" applyBorder="1" applyProtection="1">
      <protection hidden="1"/>
    </xf>
    <xf numFmtId="166" fontId="2" fillId="0" borderId="0" xfId="0" applyNumberFormat="1" applyFont="1" applyFill="1" applyBorder="1" applyProtection="1">
      <protection hidden="1"/>
    </xf>
    <xf numFmtId="0" fontId="23" fillId="0" borderId="0" xfId="0" applyFont="1" applyFill="1" applyProtection="1">
      <protection hidden="1"/>
    </xf>
    <xf numFmtId="181" fontId="11" fillId="0" borderId="3" xfId="0" applyNumberFormat="1" applyFont="1" applyFill="1" applyBorder="1" applyAlignment="1" applyProtection="1">
      <alignment horizontal="center" vertical="center"/>
      <protection hidden="1"/>
    </xf>
    <xf numFmtId="181" fontId="11" fillId="0" borderId="0" xfId="0" applyNumberFormat="1" applyFont="1" applyFill="1" applyBorder="1" applyAlignment="1" applyProtection="1">
      <alignment horizontal="center" vertical="center"/>
      <protection hidden="1"/>
    </xf>
    <xf numFmtId="181" fontId="11" fillId="0" borderId="0" xfId="0" applyNumberFormat="1" applyFont="1" applyFill="1" applyAlignment="1" applyProtection="1">
      <alignment horizontal="right" vertical="center"/>
      <protection hidden="1"/>
    </xf>
    <xf numFmtId="0" fontId="26" fillId="0" borderId="0" xfId="0" applyFont="1" applyFill="1" applyProtection="1">
      <protection hidden="1"/>
    </xf>
    <xf numFmtId="0" fontId="14" fillId="7" borderId="0" xfId="0" applyFont="1" applyFill="1" applyBorder="1" applyProtection="1">
      <protection hidden="1"/>
    </xf>
    <xf numFmtId="0" fontId="14" fillId="7" borderId="0" xfId="0" applyFont="1" applyFill="1" applyBorder="1" applyAlignment="1" applyProtection="1">
      <alignment horizontal="right"/>
      <protection hidden="1"/>
    </xf>
    <xf numFmtId="0" fontId="27" fillId="0" borderId="0" xfId="0" applyFont="1" applyFill="1" applyProtection="1">
      <protection hidden="1"/>
    </xf>
    <xf numFmtId="166" fontId="13" fillId="0" borderId="0" xfId="0" applyNumberFormat="1" applyFont="1" applyFill="1" applyProtection="1">
      <protection hidden="1"/>
    </xf>
    <xf numFmtId="166" fontId="26" fillId="0" borderId="0" xfId="0" applyNumberFormat="1" applyFont="1" applyFill="1" applyProtection="1">
      <protection hidden="1"/>
    </xf>
    <xf numFmtId="0" fontId="20" fillId="0" borderId="0" xfId="0" applyFont="1" applyFill="1" applyProtection="1">
      <protection hidden="1"/>
    </xf>
    <xf numFmtId="166" fontId="13" fillId="0" borderId="0" xfId="0" applyNumberFormat="1" applyFont="1" applyFill="1" applyBorder="1" applyProtection="1">
      <protection hidden="1"/>
    </xf>
    <xf numFmtId="0" fontId="27" fillId="0" borderId="8" xfId="0" applyFont="1" applyFill="1" applyBorder="1" applyProtection="1">
      <protection hidden="1"/>
    </xf>
    <xf numFmtId="0" fontId="18" fillId="0" borderId="9" xfId="0" applyFont="1" applyFill="1" applyBorder="1" applyProtection="1">
      <protection hidden="1"/>
    </xf>
    <xf numFmtId="0" fontId="11" fillId="0" borderId="9" xfId="0" applyFont="1" applyFill="1" applyBorder="1" applyProtection="1">
      <protection hidden="1"/>
    </xf>
    <xf numFmtId="0" fontId="11" fillId="0" borderId="10" xfId="0" applyFont="1" applyFill="1" applyBorder="1" applyProtection="1">
      <protection hidden="1"/>
    </xf>
    <xf numFmtId="168" fontId="11" fillId="0" borderId="11" xfId="0" applyNumberFormat="1" applyFont="1" applyFill="1" applyBorder="1" applyAlignment="1" applyProtection="1">
      <alignment horizontal="left"/>
      <protection hidden="1"/>
    </xf>
    <xf numFmtId="0" fontId="18" fillId="0" borderId="0" xfId="0" applyFont="1" applyFill="1" applyBorder="1" applyProtection="1">
      <protection hidden="1"/>
    </xf>
    <xf numFmtId="166" fontId="11" fillId="0" borderId="3" xfId="0" applyNumberFormat="1" applyFont="1" applyFill="1" applyBorder="1" applyProtection="1">
      <protection hidden="1"/>
    </xf>
    <xf numFmtId="166" fontId="11" fillId="0" borderId="12" xfId="0" applyNumberFormat="1" applyFont="1" applyFill="1" applyBorder="1" applyProtection="1">
      <protection hidden="1"/>
    </xf>
    <xf numFmtId="0" fontId="11" fillId="0" borderId="11" xfId="0" applyFont="1" applyFill="1" applyBorder="1" applyProtection="1">
      <protection hidden="1"/>
    </xf>
    <xf numFmtId="0" fontId="11" fillId="0" borderId="12" xfId="0" applyFont="1" applyFill="1" applyBorder="1" applyProtection="1">
      <protection hidden="1"/>
    </xf>
    <xf numFmtId="0" fontId="27" fillId="0" borderId="11" xfId="0" applyFont="1" applyFill="1" applyBorder="1" applyProtection="1">
      <protection hidden="1"/>
    </xf>
    <xf numFmtId="168" fontId="11" fillId="0" borderId="13" xfId="0" applyNumberFormat="1" applyFont="1" applyFill="1" applyBorder="1" applyAlignment="1" applyProtection="1">
      <alignment horizontal="left"/>
      <protection hidden="1"/>
    </xf>
    <xf numFmtId="0" fontId="18" fillId="0" borderId="14" xfId="0" applyFont="1" applyFill="1" applyBorder="1" applyProtection="1">
      <protection hidden="1"/>
    </xf>
    <xf numFmtId="0" fontId="11" fillId="0" borderId="14" xfId="0" applyFont="1" applyFill="1" applyBorder="1" applyProtection="1">
      <protection hidden="1"/>
    </xf>
    <xf numFmtId="166" fontId="11" fillId="0" borderId="14" xfId="0" applyNumberFormat="1" applyFont="1" applyFill="1" applyBorder="1" applyProtection="1">
      <protection hidden="1"/>
    </xf>
    <xf numFmtId="166" fontId="11" fillId="0" borderId="15" xfId="0" applyNumberFormat="1" applyFont="1" applyFill="1" applyBorder="1" applyProtection="1">
      <protection hidden="1"/>
    </xf>
    <xf numFmtId="0" fontId="18" fillId="0" borderId="0" xfId="0" applyFont="1" applyProtection="1">
      <protection hidden="1"/>
    </xf>
    <xf numFmtId="0" fontId="24" fillId="0" borderId="0" xfId="0" applyFont="1" applyFill="1" applyProtection="1">
      <protection hidden="1"/>
    </xf>
    <xf numFmtId="169" fontId="11" fillId="0" borderId="2" xfId="0" applyNumberFormat="1" applyFont="1" applyFill="1" applyBorder="1" applyProtection="1">
      <protection hidden="1"/>
    </xf>
    <xf numFmtId="166" fontId="11" fillId="0" borderId="2" xfId="0" applyNumberFormat="1" applyFont="1" applyFill="1" applyBorder="1" applyProtection="1">
      <protection hidden="1"/>
    </xf>
    <xf numFmtId="166" fontId="13" fillId="0" borderId="2" xfId="0" applyNumberFormat="1" applyFont="1" applyFill="1" applyBorder="1" applyProtection="1">
      <protection hidden="1"/>
    </xf>
    <xf numFmtId="0" fontId="14" fillId="8" borderId="0" xfId="0" applyFont="1" applyFill="1" applyBorder="1" applyAlignment="1" applyProtection="1">
      <alignment horizontal="right"/>
      <protection hidden="1"/>
    </xf>
    <xf numFmtId="0" fontId="47" fillId="0" borderId="0" xfId="0" applyFont="1" applyProtection="1">
      <protection hidden="1"/>
    </xf>
    <xf numFmtId="0" fontId="48" fillId="0" borderId="0" xfId="0" applyFont="1" applyFill="1" applyProtection="1">
      <protection hidden="1"/>
    </xf>
    <xf numFmtId="166" fontId="47" fillId="0" borderId="1" xfId="0" applyNumberFormat="1" applyFont="1" applyFill="1" applyBorder="1" applyProtection="1">
      <protection hidden="1"/>
    </xf>
    <xf numFmtId="0" fontId="47" fillId="0" borderId="0" xfId="0" applyFont="1" applyFill="1" applyProtection="1">
      <protection hidden="1"/>
    </xf>
    <xf numFmtId="166" fontId="47" fillId="0" borderId="0" xfId="0" applyNumberFormat="1" applyFont="1" applyFill="1" applyProtection="1">
      <protection hidden="1"/>
    </xf>
    <xf numFmtId="167" fontId="11" fillId="0" borderId="0" xfId="0" applyNumberFormat="1" applyFont="1" applyFill="1" applyAlignment="1" applyProtection="1">
      <alignment horizontal="left"/>
      <protection hidden="1"/>
    </xf>
    <xf numFmtId="167" fontId="11" fillId="0" borderId="0" xfId="0" applyNumberFormat="1" applyFont="1" applyFill="1" applyBorder="1" applyProtection="1">
      <protection hidden="1"/>
    </xf>
    <xf numFmtId="167" fontId="13" fillId="0" borderId="0" xfId="0" applyNumberFormat="1" applyFont="1" applyProtection="1">
      <protection hidden="1"/>
    </xf>
    <xf numFmtId="166" fontId="13" fillId="0" borderId="1" xfId="0" applyNumberFormat="1" applyFont="1" applyBorder="1" applyProtection="1">
      <protection hidden="1"/>
    </xf>
    <xf numFmtId="166" fontId="21" fillId="0" borderId="0" xfId="8" applyNumberFormat="1" applyFont="1" applyFill="1" applyBorder="1" applyAlignment="1" applyProtection="1">
      <alignment vertical="center" wrapText="1"/>
      <protection hidden="1"/>
    </xf>
    <xf numFmtId="0" fontId="11" fillId="0" borderId="0" xfId="0" applyFont="1" applyFill="1" applyAlignment="1" applyProtection="1">
      <alignment vertical="center"/>
      <protection hidden="1"/>
    </xf>
    <xf numFmtId="0" fontId="13" fillId="0" borderId="0" xfId="0" applyFont="1" applyAlignment="1" applyProtection="1">
      <alignment vertical="center"/>
      <protection hidden="1"/>
    </xf>
    <xf numFmtId="166" fontId="13" fillId="0" borderId="0" xfId="0" applyNumberFormat="1" applyFont="1" applyProtection="1">
      <protection hidden="1"/>
    </xf>
    <xf numFmtId="167" fontId="11" fillId="0" borderId="2" xfId="0" applyNumberFormat="1" applyFont="1" applyFill="1" applyBorder="1" applyProtection="1">
      <protection hidden="1"/>
    </xf>
    <xf numFmtId="197" fontId="11" fillId="0" borderId="0" xfId="0" applyNumberFormat="1" applyFont="1" applyFill="1" applyProtection="1">
      <protection hidden="1"/>
    </xf>
    <xf numFmtId="197" fontId="11" fillId="0" borderId="0" xfId="0" applyNumberFormat="1" applyFont="1" applyProtection="1">
      <protection hidden="1"/>
    </xf>
    <xf numFmtId="167" fontId="11" fillId="0" borderId="11" xfId="0" applyNumberFormat="1" applyFont="1" applyFill="1" applyBorder="1" applyAlignment="1" applyProtection="1">
      <alignment horizontal="left"/>
      <protection hidden="1"/>
    </xf>
    <xf numFmtId="167" fontId="11" fillId="0" borderId="14" xfId="0" applyNumberFormat="1" applyFont="1" applyFill="1" applyBorder="1" applyAlignment="1" applyProtection="1">
      <alignment horizontal="left"/>
      <protection hidden="1"/>
    </xf>
    <xf numFmtId="0" fontId="21" fillId="0" borderId="0" xfId="0" applyFont="1" applyBorder="1" applyAlignment="1" applyProtection="1">
      <alignment horizontal="left" vertical="center"/>
      <protection hidden="1"/>
    </xf>
    <xf numFmtId="166" fontId="11" fillId="0" borderId="0" xfId="8" applyNumberFormat="1" applyFont="1" applyFill="1" applyBorder="1" applyAlignment="1" applyProtection="1">
      <alignment vertical="top" wrapText="1"/>
      <protection hidden="1"/>
    </xf>
    <xf numFmtId="0" fontId="18" fillId="0" borderId="0" xfId="0" applyFont="1" applyAlignment="1" applyProtection="1">
      <alignment horizontal="left" vertical="center" wrapText="1"/>
      <protection hidden="1"/>
    </xf>
    <xf numFmtId="0" fontId="11" fillId="0" borderId="0" xfId="0" applyNumberFormat="1" applyFont="1" applyFill="1" applyProtection="1">
      <protection hidden="1"/>
    </xf>
    <xf numFmtId="191" fontId="11" fillId="0" borderId="0" xfId="0" applyNumberFormat="1" applyFont="1" applyFill="1" applyProtection="1">
      <protection hidden="1"/>
    </xf>
    <xf numFmtId="0" fontId="18" fillId="0" borderId="0" xfId="0" applyFont="1" applyAlignment="1" applyProtection="1">
      <alignment horizontal="left"/>
      <protection hidden="1"/>
    </xf>
    <xf numFmtId="0" fontId="13" fillId="0" borderId="0" xfId="0" quotePrefix="1" applyFont="1" applyFill="1" applyProtection="1">
      <protection hidden="1"/>
    </xf>
    <xf numFmtId="167" fontId="13" fillId="0" borderId="0" xfId="0" applyNumberFormat="1" applyFont="1" applyFill="1" applyBorder="1" applyProtection="1">
      <protection hidden="1"/>
    </xf>
    <xf numFmtId="0" fontId="13" fillId="0" borderId="0" xfId="0" applyFont="1" applyFill="1" applyBorder="1" applyProtection="1">
      <protection hidden="1"/>
    </xf>
    <xf numFmtId="0" fontId="18" fillId="0" borderId="0" xfId="0" applyFont="1" applyFill="1" applyAlignment="1" applyProtection="1">
      <alignment horizontal="left"/>
      <protection hidden="1"/>
    </xf>
    <xf numFmtId="0" fontId="30" fillId="0" borderId="0" xfId="0" applyFont="1" applyFill="1" applyProtection="1">
      <protection hidden="1"/>
    </xf>
    <xf numFmtId="0" fontId="30" fillId="0" borderId="0" xfId="0" applyFont="1" applyProtection="1">
      <protection hidden="1"/>
    </xf>
    <xf numFmtId="0" fontId="46" fillId="0" borderId="0" xfId="0" applyFont="1" applyProtection="1">
      <protection hidden="1"/>
    </xf>
    <xf numFmtId="0" fontId="14" fillId="7" borderId="0" xfId="0" applyFont="1" applyFill="1" applyBorder="1" applyAlignment="1" applyProtection="1">
      <alignment horizontal="center"/>
      <protection hidden="1"/>
    </xf>
    <xf numFmtId="0" fontId="3" fillId="0" borderId="0" xfId="0" applyFont="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18" fillId="0" borderId="0" xfId="0" applyFont="1" applyAlignment="1" applyProtection="1">
      <alignment vertical="center" wrapText="1"/>
      <protection hidden="1"/>
    </xf>
    <xf numFmtId="172" fontId="21" fillId="0" borderId="0" xfId="8" applyFont="1" applyFill="1" applyBorder="1" applyAlignment="1" applyProtection="1">
      <alignment vertical="center" wrapText="1"/>
      <protection hidden="1"/>
    </xf>
    <xf numFmtId="170" fontId="11" fillId="0" borderId="0" xfId="0" applyNumberFormat="1" applyFont="1" applyFill="1" applyProtection="1">
      <protection hidden="1"/>
    </xf>
    <xf numFmtId="0" fontId="18" fillId="0" borderId="0" xfId="0" applyFont="1" applyFill="1" applyAlignment="1" applyProtection="1">
      <alignment vertical="center" wrapText="1"/>
      <protection hidden="1"/>
    </xf>
    <xf numFmtId="166" fontId="3" fillId="0" borderId="0" xfId="0" applyNumberFormat="1" applyFont="1" applyFill="1" applyAlignment="1" applyProtection="1">
      <alignment vertical="center" wrapText="1"/>
      <protection hidden="1"/>
    </xf>
    <xf numFmtId="0" fontId="19" fillId="0" borderId="0" xfId="0" applyFont="1" applyAlignment="1" applyProtection="1">
      <alignment horizontal="left" vertical="center" wrapText="1"/>
      <protection hidden="1"/>
    </xf>
    <xf numFmtId="0" fontId="23" fillId="0" borderId="0" xfId="0" applyFont="1" applyAlignment="1" applyProtection="1">
      <alignment vertical="center" wrapText="1"/>
      <protection hidden="1"/>
    </xf>
    <xf numFmtId="172" fontId="34" fillId="0" borderId="0" xfId="8" applyFont="1" applyFill="1" applyBorder="1" applyAlignment="1" applyProtection="1">
      <alignment vertical="center" wrapText="1"/>
      <protection hidden="1"/>
    </xf>
    <xf numFmtId="166" fontId="19" fillId="0" borderId="1" xfId="0" applyNumberFormat="1" applyFont="1" applyFill="1" applyBorder="1" applyAlignment="1" applyProtection="1">
      <alignment vertical="center" wrapText="1"/>
      <protection hidden="1"/>
    </xf>
    <xf numFmtId="0" fontId="16" fillId="0" borderId="0" xfId="0" applyFont="1" applyProtection="1">
      <protection hidden="1"/>
    </xf>
    <xf numFmtId="0" fontId="23" fillId="0" borderId="0" xfId="0" applyFont="1" applyProtection="1">
      <protection hidden="1"/>
    </xf>
    <xf numFmtId="170" fontId="13" fillId="0" borderId="1" xfId="0" applyNumberFormat="1" applyFont="1" applyFill="1" applyBorder="1" applyProtection="1">
      <protection hidden="1"/>
    </xf>
    <xf numFmtId="0" fontId="46" fillId="0" borderId="0" xfId="0" applyFont="1" applyFill="1" applyProtection="1">
      <protection hidden="1"/>
    </xf>
    <xf numFmtId="169" fontId="3" fillId="0" borderId="0" xfId="0" applyNumberFormat="1" applyFont="1" applyFill="1" applyAlignment="1" applyProtection="1">
      <alignment vertical="center" wrapText="1"/>
      <protection hidden="1"/>
    </xf>
    <xf numFmtId="0" fontId="21" fillId="9" borderId="0" xfId="26" applyBorder="1" applyProtection="1">
      <protection hidden="1"/>
    </xf>
    <xf numFmtId="0" fontId="0" fillId="0" borderId="0" xfId="0" applyProtection="1">
      <protection hidden="1"/>
    </xf>
    <xf numFmtId="0" fontId="37" fillId="9" borderId="0" xfId="32" applyBorder="1" applyProtection="1">
      <protection hidden="1"/>
    </xf>
    <xf numFmtId="0" fontId="21" fillId="9" borderId="0" xfId="26" applyBorder="1" applyAlignment="1" applyProtection="1">
      <alignment horizontal="center" vertical="center" wrapText="1"/>
      <protection hidden="1"/>
    </xf>
    <xf numFmtId="0" fontId="34" fillId="9" borderId="0" xfId="31" applyBorder="1" applyAlignment="1" applyProtection="1">
      <alignment horizontal="center" wrapText="1"/>
      <protection hidden="1"/>
    </xf>
    <xf numFmtId="0" fontId="34" fillId="9" borderId="0" xfId="31" applyBorder="1" applyProtection="1">
      <alignment horizontal="center" wrapText="1"/>
      <protection hidden="1"/>
    </xf>
    <xf numFmtId="0" fontId="21" fillId="9" borderId="0" xfId="26" applyBorder="1" applyAlignment="1" applyProtection="1">
      <alignment horizontal="left"/>
      <protection hidden="1"/>
    </xf>
    <xf numFmtId="0" fontId="36" fillId="9" borderId="0" xfId="30" applyBorder="1" applyProtection="1">
      <protection hidden="1"/>
    </xf>
    <xf numFmtId="0" fontId="21" fillId="9" borderId="0" xfId="26" applyBorder="1" applyAlignment="1" applyProtection="1">
      <alignment horizontal="left" indent="1"/>
      <protection hidden="1"/>
    </xf>
    <xf numFmtId="0" fontId="21" fillId="9" borderId="0" xfId="29" applyBorder="1" applyProtection="1">
      <alignment horizontal="left"/>
      <protection hidden="1"/>
    </xf>
    <xf numFmtId="189" fontId="35" fillId="0" borderId="18" xfId="27" applyFont="1" applyFill="1" applyBorder="1" applyAlignment="1" applyProtection="1">
      <protection hidden="1"/>
    </xf>
    <xf numFmtId="189" fontId="35" fillId="0" borderId="18" xfId="27" applyFont="1" applyBorder="1" applyAlignment="1" applyProtection="1">
      <protection hidden="1"/>
    </xf>
    <xf numFmtId="0" fontId="34" fillId="9" borderId="0" xfId="28" applyBorder="1" applyProtection="1">
      <alignment horizontal="left"/>
      <protection hidden="1"/>
    </xf>
    <xf numFmtId="189" fontId="21" fillId="9" borderId="18" xfId="27" applyFont="1" applyFill="1" applyBorder="1" applyAlignment="1" applyProtection="1">
      <alignment horizontal="right"/>
      <protection hidden="1"/>
    </xf>
    <xf numFmtId="0" fontId="21" fillId="9" borderId="0" xfId="26" applyBorder="1" applyAlignment="1" applyProtection="1">
      <alignment horizontal="right"/>
      <protection hidden="1"/>
    </xf>
    <xf numFmtId="189" fontId="35" fillId="18" borderId="18" xfId="27" applyFont="1" applyFill="1" applyBorder="1" applyAlignment="1" applyProtection="1">
      <protection hidden="1"/>
    </xf>
    <xf numFmtId="189" fontId="21" fillId="9" borderId="17" xfId="27" applyFont="1" applyFill="1" applyBorder="1" applyAlignment="1" applyProtection="1">
      <protection hidden="1"/>
    </xf>
    <xf numFmtId="0" fontId="21" fillId="9" borderId="0" xfId="33" applyFont="1" applyBorder="1" applyProtection="1">
      <protection hidden="1"/>
    </xf>
    <xf numFmtId="0" fontId="37" fillId="9" borderId="0" xfId="33" applyFont="1" applyBorder="1" applyAlignment="1" applyProtection="1">
      <alignment vertical="center"/>
      <protection hidden="1"/>
    </xf>
    <xf numFmtId="0" fontId="34" fillId="9" borderId="0" xfId="34" applyFont="1" applyBorder="1" applyProtection="1">
      <protection hidden="1"/>
    </xf>
    <xf numFmtId="0" fontId="50" fillId="9" borderId="0" xfId="33" applyFont="1" applyBorder="1" applyProtection="1">
      <protection hidden="1"/>
    </xf>
    <xf numFmtId="0" fontId="34" fillId="9" borderId="18" xfId="42" applyFont="1" applyBorder="1" applyAlignment="1" applyProtection="1">
      <alignment horizontal="center" wrapText="1"/>
      <protection hidden="1"/>
    </xf>
    <xf numFmtId="0" fontId="36" fillId="9" borderId="0" xfId="34" applyFont="1" applyBorder="1" applyProtection="1">
      <protection hidden="1"/>
    </xf>
    <xf numFmtId="0" fontId="21" fillId="9" borderId="0" xfId="35" applyFont="1" applyBorder="1" applyProtection="1">
      <alignment horizontal="left"/>
      <protection hidden="1"/>
    </xf>
    <xf numFmtId="0" fontId="35" fillId="0" borderId="18" xfId="39" applyBorder="1" applyProtection="1">
      <protection hidden="1"/>
    </xf>
    <xf numFmtId="0" fontId="35" fillId="0" borderId="18" xfId="40" applyBorder="1" applyProtection="1">
      <alignment horizontal="center"/>
      <protection hidden="1"/>
    </xf>
    <xf numFmtId="193" fontId="35" fillId="0" borderId="18" xfId="39" applyNumberFormat="1" applyBorder="1" applyProtection="1">
      <protection hidden="1"/>
    </xf>
    <xf numFmtId="194" fontId="35" fillId="0" borderId="18" xfId="39" applyNumberFormat="1" applyBorder="1" applyProtection="1">
      <protection hidden="1"/>
    </xf>
    <xf numFmtId="194" fontId="35" fillId="0" borderId="18" xfId="39" applyNumberFormat="1" applyFill="1" applyBorder="1" applyProtection="1">
      <protection hidden="1"/>
    </xf>
    <xf numFmtId="194" fontId="38" fillId="9" borderId="18" xfId="37" applyNumberFormat="1" applyFont="1" applyBorder="1" applyProtection="1">
      <alignment horizontal="right"/>
      <protection hidden="1"/>
    </xf>
    <xf numFmtId="194" fontId="51" fillId="0" borderId="18" xfId="39" applyNumberFormat="1" applyFont="1" applyBorder="1" applyProtection="1">
      <protection hidden="1"/>
    </xf>
    <xf numFmtId="0" fontId="34" fillId="9" borderId="0" xfId="38" applyFont="1" applyBorder="1" applyProtection="1">
      <alignment horizontal="left"/>
      <protection hidden="1"/>
    </xf>
    <xf numFmtId="195" fontId="21" fillId="9" borderId="0" xfId="33" applyNumberFormat="1" applyFont="1" applyBorder="1" applyProtection="1">
      <protection hidden="1"/>
    </xf>
    <xf numFmtId="194" fontId="38" fillId="9" borderId="21" xfId="37" applyNumberFormat="1" applyFont="1" applyBorder="1" applyProtection="1">
      <alignment horizontal="right"/>
      <protection hidden="1"/>
    </xf>
    <xf numFmtId="195" fontId="21" fillId="9" borderId="0" xfId="33" applyNumberFormat="1" applyFont="1" applyBorder="1" applyAlignment="1" applyProtection="1">
      <alignment horizontal="center" vertical="top"/>
      <protection hidden="1"/>
    </xf>
    <xf numFmtId="195" fontId="38" fillId="9" borderId="0" xfId="37" applyNumberFormat="1" applyFont="1" applyBorder="1" applyProtection="1">
      <alignment horizontal="right"/>
      <protection hidden="1"/>
    </xf>
    <xf numFmtId="0" fontId="21" fillId="9" borderId="0" xfId="33" applyBorder="1" applyProtection="1">
      <protection hidden="1"/>
    </xf>
    <xf numFmtId="198" fontId="21" fillId="9" borderId="0" xfId="33" applyNumberFormat="1" applyFont="1" applyBorder="1" applyProtection="1">
      <protection hidden="1"/>
    </xf>
    <xf numFmtId="0" fontId="35" fillId="0" borderId="18" xfId="40" applyBorder="1" applyAlignment="1" applyProtection="1">
      <alignment horizontal="left"/>
      <protection hidden="1"/>
    </xf>
    <xf numFmtId="193" fontId="35" fillId="0" borderId="18" xfId="39" applyNumberFormat="1" applyFill="1" applyBorder="1" applyProtection="1">
      <protection hidden="1"/>
    </xf>
    <xf numFmtId="0" fontId="28" fillId="15" borderId="0" xfId="36" applyFill="1" applyBorder="1" applyProtection="1">
      <protection hidden="1"/>
    </xf>
    <xf numFmtId="0" fontId="21" fillId="15" borderId="0" xfId="35" applyFont="1" applyFill="1" applyBorder="1" applyProtection="1">
      <alignment horizontal="left"/>
      <protection hidden="1"/>
    </xf>
    <xf numFmtId="0" fontId="36" fillId="9" borderId="0" xfId="34" applyBorder="1" applyProtection="1">
      <protection hidden="1"/>
    </xf>
    <xf numFmtId="0" fontId="21" fillId="9" borderId="0" xfId="26" applyBorder="1" applyAlignment="1" applyProtection="1">
      <alignment horizontal="left" vertical="center" wrapText="1"/>
      <protection hidden="1"/>
    </xf>
    <xf numFmtId="0" fontId="21" fillId="9" borderId="0" xfId="26" applyBorder="1" applyAlignment="1" applyProtection="1">
      <alignment horizontal="center"/>
      <protection hidden="1"/>
    </xf>
    <xf numFmtId="0" fontId="21" fillId="9" borderId="0" xfId="26" applyBorder="1" applyAlignment="1" applyProtection="1">
      <alignment vertical="center" wrapText="1"/>
      <protection hidden="1"/>
    </xf>
    <xf numFmtId="0" fontId="34" fillId="9" borderId="21" xfId="31" applyBorder="1" applyAlignment="1" applyProtection="1">
      <alignment horizontal="center" wrapText="1"/>
      <protection hidden="1"/>
    </xf>
    <xf numFmtId="0" fontId="34" fillId="9" borderId="21" xfId="31" applyFill="1" applyBorder="1" applyAlignment="1" applyProtection="1">
      <alignment horizontal="center" wrapText="1"/>
      <protection hidden="1"/>
    </xf>
    <xf numFmtId="0" fontId="21" fillId="9" borderId="0" xfId="26" applyBorder="1" applyAlignment="1" applyProtection="1">
      <protection hidden="1"/>
    </xf>
    <xf numFmtId="189" fontId="38" fillId="9" borderId="18" xfId="27" applyFont="1" applyFill="1" applyBorder="1" applyAlignment="1" applyProtection="1">
      <alignment horizontal="right"/>
      <protection hidden="1"/>
    </xf>
    <xf numFmtId="189" fontId="38" fillId="9" borderId="17" xfId="27" applyFont="1" applyFill="1" applyBorder="1" applyAlignment="1" applyProtection="1">
      <protection hidden="1"/>
    </xf>
    <xf numFmtId="0" fontId="36" fillId="15" borderId="0" xfId="30" applyFill="1" applyBorder="1" applyProtection="1">
      <protection hidden="1"/>
    </xf>
    <xf numFmtId="0" fontId="21" fillId="15" borderId="0" xfId="26" applyFill="1" applyBorder="1" applyProtection="1">
      <protection hidden="1"/>
    </xf>
    <xf numFmtId="0" fontId="21" fillId="9" borderId="0" xfId="26" applyFill="1" applyBorder="1" applyProtection="1">
      <protection hidden="1"/>
    </xf>
    <xf numFmtId="0" fontId="21" fillId="9" borderId="0" xfId="26" applyFill="1" applyBorder="1" applyAlignment="1" applyProtection="1">
      <alignment horizontal="left" vertical="center" wrapText="1"/>
      <protection hidden="1"/>
    </xf>
    <xf numFmtId="181" fontId="30" fillId="0" borderId="0" xfId="0" applyNumberFormat="1" applyFont="1" applyAlignment="1" applyProtection="1">
      <alignment horizontal="center" vertical="center"/>
      <protection hidden="1"/>
    </xf>
    <xf numFmtId="181" fontId="30" fillId="0" borderId="0" xfId="0" applyNumberFormat="1" applyFont="1" applyFill="1" applyAlignment="1" applyProtection="1">
      <alignment horizontal="center" vertical="center"/>
      <protection hidden="1"/>
    </xf>
    <xf numFmtId="0" fontId="37" fillId="9" borderId="0" xfId="33" applyFont="1" applyBorder="1" applyAlignment="1" applyProtection="1">
      <alignment vertical="top"/>
      <protection hidden="1"/>
    </xf>
    <xf numFmtId="0" fontId="34" fillId="9" borderId="0" xfId="33" applyFont="1" applyBorder="1" applyProtection="1">
      <protection hidden="1"/>
    </xf>
    <xf numFmtId="0" fontId="35" fillId="0" borderId="18" xfId="39" applyProtection="1">
      <protection hidden="1"/>
    </xf>
    <xf numFmtId="0" fontId="35" fillId="0" borderId="18" xfId="40" applyProtection="1">
      <alignment horizontal="center"/>
      <protection hidden="1"/>
    </xf>
    <xf numFmtId="193" fontId="35" fillId="0" borderId="18" xfId="39" applyNumberFormat="1" applyProtection="1">
      <protection hidden="1"/>
    </xf>
    <xf numFmtId="194" fontId="35" fillId="0" borderId="18" xfId="39" applyNumberFormat="1" applyProtection="1">
      <protection hidden="1"/>
    </xf>
    <xf numFmtId="0" fontId="35" fillId="0" borderId="18" xfId="40" applyAlignment="1" applyProtection="1">
      <alignment horizontal="left"/>
      <protection hidden="1"/>
    </xf>
    <xf numFmtId="194" fontId="38" fillId="9" borderId="17" xfId="43" applyNumberFormat="1" applyFont="1" applyBorder="1" applyAlignment="1" applyProtection="1">
      <alignment horizontal="right"/>
      <protection hidden="1"/>
    </xf>
    <xf numFmtId="0" fontId="0" fillId="0" borderId="0" xfId="0" applyBorder="1" applyProtection="1">
      <protection hidden="1"/>
    </xf>
    <xf numFmtId="0" fontId="21" fillId="9" borderId="0" xfId="33" applyBorder="1" applyAlignment="1" applyProtection="1">
      <alignment vertical="top" wrapText="1"/>
      <protection hidden="1"/>
    </xf>
    <xf numFmtId="0" fontId="21" fillId="9" borderId="0" xfId="33" applyBorder="1" applyAlignment="1" applyProtection="1">
      <alignment vertical="center"/>
      <protection hidden="1"/>
    </xf>
    <xf numFmtId="0" fontId="37" fillId="9" borderId="0" xfId="34" applyFont="1" applyBorder="1" applyAlignment="1" applyProtection="1">
      <alignment vertical="center"/>
      <protection hidden="1"/>
    </xf>
    <xf numFmtId="0" fontId="21" fillId="9" borderId="0" xfId="33" applyBorder="1" applyAlignment="1" applyProtection="1">
      <alignment horizontal="left" vertical="center" wrapText="1"/>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34" fillId="15" borderId="25" xfId="42" applyFont="1" applyFill="1" applyBorder="1" applyAlignment="1" applyProtection="1">
      <alignment vertical="center" wrapText="1"/>
      <protection hidden="1"/>
    </xf>
    <xf numFmtId="0" fontId="34" fillId="9" borderId="26" xfId="42" applyFont="1" applyBorder="1" applyAlignment="1" applyProtection="1">
      <alignment horizontal="center" vertical="center" wrapText="1"/>
      <protection hidden="1"/>
    </xf>
    <xf numFmtId="0" fontId="34" fillId="9" borderId="27" xfId="42" applyFont="1" applyBorder="1" applyAlignment="1" applyProtection="1">
      <alignment horizontal="center" vertical="center" wrapText="1"/>
      <protection hidden="1"/>
    </xf>
    <xf numFmtId="0" fontId="34" fillId="9" borderId="17" xfId="33" applyFont="1" applyBorder="1" applyAlignment="1" applyProtection="1">
      <alignment vertical="center"/>
      <protection hidden="1"/>
    </xf>
    <xf numFmtId="0" fontId="34" fillId="9" borderId="25" xfId="42" applyFont="1" applyBorder="1" applyAlignment="1" applyProtection="1">
      <alignment horizontal="center" vertical="center" wrapText="1"/>
      <protection hidden="1"/>
    </xf>
    <xf numFmtId="0" fontId="3" fillId="0" borderId="0" xfId="0" applyFont="1" applyBorder="1" applyAlignment="1">
      <alignment vertical="top"/>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vertical="top" wrapText="1"/>
    </xf>
    <xf numFmtId="0" fontId="3" fillId="0" borderId="4" xfId="0" applyFont="1" applyBorder="1" applyAlignment="1">
      <alignment vertical="top" wrapText="1"/>
    </xf>
    <xf numFmtId="0" fontId="3" fillId="0" borderId="4" xfId="0" applyFont="1" applyFill="1" applyBorder="1" applyAlignment="1">
      <alignment vertical="top" wrapText="1"/>
    </xf>
    <xf numFmtId="0" fontId="11" fillId="0" borderId="4" xfId="0" applyFont="1" applyFill="1" applyBorder="1" applyAlignment="1">
      <alignment vertical="top" wrapText="1"/>
    </xf>
    <xf numFmtId="0" fontId="21" fillId="9" borderId="0" xfId="26" applyBorder="1" applyAlignment="1" applyProtection="1">
      <alignment horizontal="left" vertical="center" wrapText="1"/>
      <protection hidden="1"/>
    </xf>
    <xf numFmtId="0" fontId="34" fillId="17" borderId="0" xfId="26" applyFont="1" applyFill="1" applyBorder="1" applyAlignment="1" applyProtection="1">
      <alignment horizontal="left" vertical="center" wrapText="1"/>
      <protection hidden="1"/>
    </xf>
    <xf numFmtId="0" fontId="34" fillId="14" borderId="0" xfId="33" applyFont="1" applyFill="1" applyBorder="1" applyProtection="1">
      <protection hidden="1"/>
    </xf>
    <xf numFmtId="0" fontId="21" fillId="9" borderId="0" xfId="33" applyFont="1" applyBorder="1" applyAlignment="1" applyProtection="1">
      <alignment horizontal="left" wrapText="1"/>
      <protection hidden="1"/>
    </xf>
    <xf numFmtId="0" fontId="34" fillId="15" borderId="20" xfId="42" applyFont="1" applyFill="1" applyBorder="1" applyAlignment="1" applyProtection="1">
      <alignment horizontal="left" vertical="center" wrapText="1"/>
      <protection hidden="1"/>
    </xf>
    <xf numFmtId="0" fontId="34" fillId="16" borderId="21" xfId="42" applyFont="1" applyFill="1" applyBorder="1" applyAlignment="1" applyProtection="1">
      <alignment horizontal="left" vertical="center" wrapText="1"/>
      <protection hidden="1"/>
    </xf>
    <xf numFmtId="0" fontId="34" fillId="9" borderId="18" xfId="42" applyFont="1" applyBorder="1" applyAlignment="1" applyProtection="1">
      <alignment horizontal="center" wrapText="1"/>
      <protection hidden="1"/>
    </xf>
    <xf numFmtId="0" fontId="34" fillId="15" borderId="18" xfId="42" applyFont="1" applyFill="1" applyBorder="1" applyAlignment="1" applyProtection="1">
      <alignment horizontal="center" wrapText="1"/>
      <protection hidden="1"/>
    </xf>
    <xf numFmtId="0" fontId="34" fillId="16" borderId="18" xfId="42" applyFont="1" applyFill="1" applyBorder="1" applyAlignment="1" applyProtection="1">
      <alignment horizontal="center" wrapText="1"/>
      <protection hidden="1"/>
    </xf>
    <xf numFmtId="0" fontId="34" fillId="9" borderId="22" xfId="31" applyBorder="1" applyAlignment="1" applyProtection="1">
      <alignment horizontal="center" vertical="center" wrapText="1"/>
      <protection hidden="1"/>
    </xf>
    <xf numFmtId="0" fontId="34" fillId="9" borderId="23" xfId="31" applyBorder="1" applyAlignment="1" applyProtection="1">
      <alignment horizontal="center" vertical="center" wrapText="1"/>
      <protection hidden="1"/>
    </xf>
    <xf numFmtId="0" fontId="34" fillId="9" borderId="24" xfId="31" applyBorder="1" applyAlignment="1" applyProtection="1">
      <alignment horizontal="center" vertical="center" wrapText="1"/>
      <protection hidden="1"/>
    </xf>
    <xf numFmtId="0" fontId="37" fillId="9" borderId="0" xfId="26" applyFont="1" applyBorder="1" applyAlignment="1" applyProtection="1">
      <alignment horizontal="left" vertical="center" wrapText="1"/>
      <protection hidden="1"/>
    </xf>
    <xf numFmtId="0" fontId="21" fillId="9" borderId="0" xfId="33" applyBorder="1" applyAlignment="1" applyProtection="1">
      <alignment horizontal="left" vertical="top" wrapText="1"/>
      <protection hidden="1"/>
    </xf>
    <xf numFmtId="0" fontId="34" fillId="15" borderId="20" xfId="42" applyFont="1" applyFill="1" applyBorder="1" applyAlignment="1" applyProtection="1">
      <alignment horizontal="left" wrapText="1"/>
      <protection hidden="1"/>
    </xf>
    <xf numFmtId="0" fontId="34" fillId="16" borderId="21" xfId="42" applyFont="1" applyFill="1" applyBorder="1" applyAlignment="1" applyProtection="1">
      <alignment horizontal="left" wrapText="1"/>
      <protection hidden="1"/>
    </xf>
    <xf numFmtId="0" fontId="21" fillId="9" borderId="0" xfId="33" applyBorder="1" applyAlignment="1" applyProtection="1">
      <alignment horizontal="left" vertical="center" wrapText="1"/>
      <protection hidden="1"/>
    </xf>
  </cellXfs>
  <cellStyles count="59">
    <cellStyle name="Comma [0] 2" xfId="14" xr:uid="{00000000-0005-0000-0000-000000000000}"/>
    <cellStyle name="Comma [0] 2 2" xfId="27" xr:uid="{00000000-0005-0000-0000-000001000000}"/>
    <cellStyle name="Comma [1]" xfId="21" xr:uid="{00000000-0005-0000-0000-000002000000}"/>
    <cellStyle name="Comma [2]" xfId="15" xr:uid="{00000000-0005-0000-0000-000003000000}"/>
    <cellStyle name="Comma [3]" xfId="17" xr:uid="{00000000-0005-0000-0000-000004000000}"/>
    <cellStyle name="Comma [4]" xfId="23" xr:uid="{00000000-0005-0000-0000-000005000000}"/>
    <cellStyle name="Comma 2" xfId="3" xr:uid="{00000000-0005-0000-0000-000006000000}"/>
    <cellStyle name="Comma(2)" xfId="37" xr:uid="{00000000-0005-0000-0000-000007000000}"/>
    <cellStyle name="Comment" xfId="51" xr:uid="{6F4FD1C1-991F-474A-A425-74C832D55B2B}"/>
    <cellStyle name="Comment 2" xfId="36" xr:uid="{00000000-0005-0000-0000-000008000000}"/>
    <cellStyle name="Currency 2 2" xfId="56" xr:uid="{7B42B78A-19C1-489D-B2D3-32C0EB726A22}"/>
    <cellStyle name="Data Input" xfId="47" xr:uid="{676AEA91-0DBB-42CC-9012-D64C4EFAC18C}"/>
    <cellStyle name="Data Input 3" xfId="39" xr:uid="{00000000-0005-0000-0000-000009000000}"/>
    <cellStyle name="Data Input Centre" xfId="40" xr:uid="{00000000-0005-0000-0000-00000A000000}"/>
    <cellStyle name="Data Rows" xfId="26" xr:uid="{00000000-0005-0000-0000-00000B000000}"/>
    <cellStyle name="Data Rows 2" xfId="33" xr:uid="{00000000-0005-0000-0000-00000C000000}"/>
    <cellStyle name="Date (short)" xfId="22" xr:uid="{00000000-0005-0000-0000-00000D000000}"/>
    <cellStyle name="Date (short) 2" xfId="46" xr:uid="{90A72D24-136A-40FD-B58B-55E5F9362443}"/>
    <cellStyle name="Explanatory Text 2" xfId="11" xr:uid="{00000000-0005-0000-0000-00000E000000}"/>
    <cellStyle name="Footnote" xfId="53" xr:uid="{CCDEF2DF-A5B4-4665-9A78-05C7116F750F}"/>
    <cellStyle name="Heading1" xfId="32" xr:uid="{00000000-0005-0000-0000-00000F000000}"/>
    <cellStyle name="Heading1 2" xfId="50" xr:uid="{06DE65EF-F6D2-4108-BC49-0BAA75CAEA9F}"/>
    <cellStyle name="Heading2" xfId="30" xr:uid="{00000000-0005-0000-0000-000010000000}"/>
    <cellStyle name="Heading2 2" xfId="34" xr:uid="{00000000-0005-0000-0000-000011000000}"/>
    <cellStyle name="Heading3" xfId="28" xr:uid="{00000000-0005-0000-0000-000012000000}"/>
    <cellStyle name="Heading3 2" xfId="38" xr:uid="{00000000-0005-0000-0000-000013000000}"/>
    <cellStyle name="Heading3 wrap" xfId="31" xr:uid="{00000000-0005-0000-0000-000014000000}"/>
    <cellStyle name="Heading3WrapLow" xfId="49" xr:uid="{15D3A5C6-4FBF-44E3-9AEB-CA81D5366A97}"/>
    <cellStyle name="Heavy Box" xfId="43" xr:uid="{00000000-0005-0000-0000-000015000000}"/>
    <cellStyle name="Heavy Box 2" xfId="48" xr:uid="{43184B2B-1C0D-4F6A-B1BF-3E81D6B7AA22}"/>
    <cellStyle name="Input 2" xfId="10" xr:uid="{00000000-0005-0000-0000-000016000000}"/>
    <cellStyle name="Label" xfId="12" xr:uid="{00000000-0005-0000-0000-000017000000}"/>
    <cellStyle name="Link" xfId="24" xr:uid="{00000000-0005-0000-0000-000018000000}"/>
    <cellStyle name="Normal" xfId="0" builtinId="0"/>
    <cellStyle name="Normal 12 2" xfId="4" xr:uid="{00000000-0005-0000-0000-00001A000000}"/>
    <cellStyle name="Normal 2" xfId="55" xr:uid="{C08934E4-5BC3-47D9-9AB2-5DF70B58D188}"/>
    <cellStyle name="Normal 2 2" xfId="25" xr:uid="{00000000-0005-0000-0000-00001B000000}"/>
    <cellStyle name="Normal 3" xfId="2" xr:uid="{00000000-0005-0000-0000-00001C000000}"/>
    <cellStyle name="Normal 3 2" xfId="5" xr:uid="{00000000-0005-0000-0000-00001D000000}"/>
    <cellStyle name="Normal 3 3" xfId="41" xr:uid="{00000000-0005-0000-0000-00001E000000}"/>
    <cellStyle name="Output 2" xfId="9" xr:uid="{00000000-0005-0000-0000-00001F000000}"/>
    <cellStyle name="Percent" xfId="1" builtinId="5"/>
    <cellStyle name="Percent [0]" xfId="19" xr:uid="{00000000-0005-0000-0000-000021000000}"/>
    <cellStyle name="Percent [1]" xfId="20" xr:uid="{00000000-0005-0000-0000-000022000000}"/>
    <cellStyle name="Percent [2]" xfId="16" xr:uid="{00000000-0005-0000-0000-000023000000}"/>
    <cellStyle name="Percent [3]" xfId="18" xr:uid="{00000000-0005-0000-0000-000024000000}"/>
    <cellStyle name="Percent 2" xfId="6" xr:uid="{00000000-0005-0000-0000-000025000000}"/>
    <cellStyle name="Percent 2 2" xfId="57" xr:uid="{E8540F6B-063B-4CA0-A693-60B71ED75FEA}"/>
    <cellStyle name="Percent 22" xfId="54" xr:uid="{354EE09F-6DA0-497D-81EB-59B77F206754}"/>
    <cellStyle name="plus/less" xfId="52" xr:uid="{BDF9C424-EB19-4C92-A9B8-5962BBB5E716}"/>
    <cellStyle name="RowRef" xfId="44" xr:uid="{F60B8F8B-0A61-4730-8926-B5322FC8EC19}"/>
    <cellStyle name="TableHeading" xfId="42" xr:uid="{00000000-0005-0000-0000-000026000000}"/>
    <cellStyle name="Text" xfId="8" xr:uid="{00000000-0005-0000-0000-000027000000}"/>
    <cellStyle name="Text 2" xfId="35" xr:uid="{00000000-0005-0000-0000-000028000000}"/>
    <cellStyle name="Text 3" xfId="29" xr:uid="{00000000-0005-0000-0000-000029000000}"/>
    <cellStyle name="Text 4" xfId="58" xr:uid="{78C44E84-A896-4BEE-BC12-CB3D7D2F1C6E}"/>
    <cellStyle name="Title 2" xfId="7" xr:uid="{00000000-0005-0000-0000-00002A000000}"/>
    <cellStyle name="Year" xfId="13" xr:uid="{00000000-0005-0000-0000-00002B000000}"/>
    <cellStyle name="Year0" xfId="45" xr:uid="{7FFE35DB-625F-4152-A982-3F77CAF81714}"/>
  </cellStyles>
  <dxfs count="436">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1"/>
        </patternFill>
      </fill>
    </dxf>
    <dxf>
      <font>
        <color rgb="FF00B050"/>
      </font>
    </dxf>
    <dxf>
      <font>
        <color rgb="FFFF0000"/>
      </font>
    </dxf>
    <dxf>
      <fill>
        <patternFill>
          <bgColor theme="1"/>
        </patternFill>
      </fill>
    </dxf>
    <dxf>
      <font>
        <color rgb="FF00B050"/>
      </font>
    </dxf>
    <dxf>
      <font>
        <color rgb="FFFF0000"/>
      </font>
    </dxf>
    <dxf>
      <fill>
        <patternFill>
          <bgColor rgb="FF000000"/>
        </patternFill>
      </fill>
    </dxf>
    <dxf>
      <font>
        <color rgb="FF00B050"/>
      </font>
    </dxf>
    <dxf>
      <font>
        <color rgb="FFFF0000"/>
      </font>
    </dxf>
    <dxf>
      <fill>
        <patternFill>
          <bgColor theme="1"/>
        </patternFill>
      </fill>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1"/>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1"/>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1"/>
        </patternFill>
      </fill>
    </dxf>
    <dxf>
      <font>
        <color rgb="FFFF0000"/>
      </font>
    </dxf>
    <dxf>
      <font>
        <color rgb="FF00B050"/>
      </font>
    </dxf>
    <dxf>
      <font>
        <color rgb="FFFF0000"/>
      </font>
    </dxf>
    <dxf>
      <font>
        <color rgb="FF00B050"/>
      </font>
    </dxf>
    <dxf>
      <font>
        <color rgb="FF00B050"/>
      </font>
    </dxf>
    <dxf>
      <font>
        <color rgb="FFFF0000"/>
      </font>
    </dxf>
    <dxf>
      <fill>
        <patternFill>
          <bgColor theme="1"/>
        </patternFill>
      </fill>
    </dxf>
    <dxf>
      <font>
        <color rgb="FF00B050"/>
      </font>
    </dxf>
    <dxf>
      <font>
        <color rgb="FFFF0000"/>
      </font>
    </dxf>
    <dxf>
      <fill>
        <patternFill>
          <bgColor theme="1"/>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ill>
        <patternFill>
          <bgColor theme="1"/>
        </patternFill>
      </fill>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ill>
        <patternFill>
          <bgColor theme="1"/>
        </patternFill>
      </fill>
    </dxf>
    <dxf>
      <font>
        <color rgb="FFFF0000"/>
      </font>
    </dxf>
    <dxf>
      <font>
        <color rgb="FF00B050"/>
      </font>
    </dxf>
    <dxf>
      <font>
        <color rgb="FFFF0000"/>
      </font>
    </dxf>
    <dxf>
      <font>
        <color rgb="FF00B050"/>
      </font>
    </dxf>
    <dxf>
      <fill>
        <patternFill>
          <bgColor theme="1"/>
        </patternFill>
      </fill>
    </dxf>
  </dxfs>
  <tableStyles count="0" defaultTableStyle="TableStyleMedium2" defaultPivotStyle="PivotStyleLight16"/>
  <colors>
    <mruColors>
      <color rgb="FFFFBFBF"/>
      <color rgb="FFF794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123264</xdr:rowOff>
    </xdr:from>
    <xdr:to>
      <xdr:col>9</xdr:col>
      <xdr:colOff>513283</xdr:colOff>
      <xdr:row>36</xdr:row>
      <xdr:rowOff>113668</xdr:rowOff>
    </xdr:to>
    <xdr:pic>
      <xdr:nvPicPr>
        <xdr:cNvPr id="6" name="Picture 5">
          <a:extLst>
            <a:ext uri="{FF2B5EF4-FFF2-40B4-BE49-F238E27FC236}">
              <a16:creationId xmlns:a16="http://schemas.microsoft.com/office/drawing/2014/main" id="{BF7C4A4B-0065-4E87-8B68-08927BFEB63B}"/>
            </a:ext>
          </a:extLst>
        </xdr:cNvPr>
        <xdr:cNvPicPr>
          <a:picLocks noChangeAspect="1"/>
        </xdr:cNvPicPr>
      </xdr:nvPicPr>
      <xdr:blipFill>
        <a:blip xmlns:r="http://schemas.openxmlformats.org/officeDocument/2006/relationships" r:embed="rId1"/>
        <a:stretch>
          <a:fillRect/>
        </a:stretch>
      </xdr:blipFill>
      <xdr:spPr>
        <a:xfrm>
          <a:off x="179294" y="3854823"/>
          <a:ext cx="13019048" cy="2814286"/>
        </a:xfrm>
        <a:prstGeom prst="rect">
          <a:avLst/>
        </a:prstGeom>
      </xdr:spPr>
    </xdr:pic>
    <xdr:clientData/>
  </xdr:twoCellAnchor>
  <xdr:twoCellAnchor editAs="oneCell">
    <xdr:from>
      <xdr:col>1</xdr:col>
      <xdr:colOff>0</xdr:colOff>
      <xdr:row>46</xdr:row>
      <xdr:rowOff>93455</xdr:rowOff>
    </xdr:from>
    <xdr:to>
      <xdr:col>7</xdr:col>
      <xdr:colOff>592475</xdr:colOff>
      <xdr:row>82</xdr:row>
      <xdr:rowOff>141866</xdr:rowOff>
    </xdr:to>
    <xdr:pic>
      <xdr:nvPicPr>
        <xdr:cNvPr id="3" name="Picture 2">
          <a:extLst>
            <a:ext uri="{FF2B5EF4-FFF2-40B4-BE49-F238E27FC236}">
              <a16:creationId xmlns:a16="http://schemas.microsoft.com/office/drawing/2014/main" id="{BDB99603-0616-4D31-BE89-448901E9D7D6}"/>
            </a:ext>
          </a:extLst>
        </xdr:cNvPr>
        <xdr:cNvPicPr>
          <a:picLocks noChangeAspect="1"/>
        </xdr:cNvPicPr>
      </xdr:nvPicPr>
      <xdr:blipFill>
        <a:blip xmlns:r="http://schemas.openxmlformats.org/officeDocument/2006/relationships" r:embed="rId2"/>
        <a:stretch>
          <a:fillRect/>
        </a:stretch>
      </xdr:blipFill>
      <xdr:spPr>
        <a:xfrm>
          <a:off x="179294" y="8609926"/>
          <a:ext cx="11745914" cy="61033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rora-CPP-Expenditure-Model-With-ComCom-Adjustments-Draft-Decision-12-Novembe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gt;"/>
      <sheetName val="Global inputs"/>
      <sheetName val="Escalators"/>
      <sheetName val="Historical opex"/>
      <sheetName val="Historical capex"/>
      <sheetName val="Operating leases"/>
      <sheetName val="Forecast opex"/>
      <sheetName val="Forecast capex"/>
      <sheetName val="Works under construction"/>
      <sheetName val="Calculations &gt;"/>
      <sheetName val="Escalators "/>
      <sheetName val="Opex summary"/>
      <sheetName val="Capex summary"/>
      <sheetName val="Commissioned assets allocation"/>
      <sheetName val="Commissioned assets summary"/>
      <sheetName val="Schedule E calculations"/>
      <sheetName val="Outputs &gt;"/>
      <sheetName val="CPP model output"/>
      <sheetName val="Sch E table 1"/>
      <sheetName val="Sch E table 2"/>
      <sheetName val="Sch E table 3"/>
      <sheetName val="Sch E table 4 "/>
      <sheetName val="Sch E table 5"/>
      <sheetName val="Sch E table 6"/>
      <sheetName val="Sch E table 7"/>
      <sheetName val="Sch E table 8"/>
      <sheetName val="Sch E table 9"/>
    </sheetNames>
    <sheetDataSet>
      <sheetData sheetId="0"/>
      <sheetData sheetId="1"/>
      <sheetData sheetId="2">
        <row r="127">
          <cell r="L127">
            <v>0.93579389436278471</v>
          </cell>
          <cell r="M127">
            <v>0.9772285687272837</v>
          </cell>
          <cell r="N127">
            <v>0.98578441028066921</v>
          </cell>
          <cell r="O127">
            <v>0.99643344348088236</v>
          </cell>
          <cell r="P127">
            <v>1</v>
          </cell>
          <cell r="Q127">
            <v>1</v>
          </cell>
          <cell r="R127">
            <v>1</v>
          </cell>
          <cell r="S127">
            <v>1</v>
          </cell>
        </row>
      </sheetData>
      <sheetData sheetId="3"/>
      <sheetData sheetId="4">
        <row r="29">
          <cell r="L29">
            <v>4797000</v>
          </cell>
        </row>
        <row r="30">
          <cell r="L30">
            <v>5664000</v>
          </cell>
        </row>
        <row r="31">
          <cell r="L31">
            <v>5935000</v>
          </cell>
        </row>
        <row r="32">
          <cell r="L32">
            <v>352000</v>
          </cell>
        </row>
        <row r="35">
          <cell r="L35">
            <v>12832879.606321838</v>
          </cell>
        </row>
        <row r="36">
          <cell r="L36">
            <v>13166537.431178162</v>
          </cell>
        </row>
        <row r="39">
          <cell r="L39">
            <v>42747417.037500001</v>
          </cell>
        </row>
      </sheetData>
      <sheetData sheetId="5"/>
      <sheetData sheetId="6"/>
      <sheetData sheetId="7"/>
      <sheetData sheetId="8"/>
      <sheetData sheetId="9"/>
      <sheetData sheetId="10"/>
      <sheetData sheetId="11"/>
      <sheetData sheetId="12">
        <row r="35">
          <cell r="M35">
            <v>3950943.5</v>
          </cell>
          <cell r="N35">
            <v>4746544.415740639</v>
          </cell>
          <cell r="O35">
            <v>4756573.9635536158</v>
          </cell>
          <cell r="P35">
            <v>4784987.0139170717</v>
          </cell>
          <cell r="Q35">
            <v>4781591.7791276155</v>
          </cell>
          <cell r="R35">
            <v>4801654.4301383216</v>
          </cell>
          <cell r="S35">
            <v>4787062.3837759988</v>
          </cell>
        </row>
        <row r="36">
          <cell r="M36">
            <v>5579509.060934145</v>
          </cell>
          <cell r="N36">
            <v>4074967.7328326218</v>
          </cell>
          <cell r="O36">
            <v>4209890.2928499542</v>
          </cell>
          <cell r="P36">
            <v>3962358.4991510026</v>
          </cell>
          <cell r="Q36">
            <v>2952901.0354271326</v>
          </cell>
          <cell r="R36">
            <v>2951949.1581603275</v>
          </cell>
          <cell r="S36">
            <v>2930863.1073921518</v>
          </cell>
        </row>
        <row r="37">
          <cell r="M37">
            <v>7575601</v>
          </cell>
          <cell r="N37">
            <v>8952539.9195158817</v>
          </cell>
          <cell r="O37">
            <v>10441311.745797276</v>
          </cell>
          <cell r="P37">
            <v>10015112.805274285</v>
          </cell>
          <cell r="Q37">
            <v>10268846.21193628</v>
          </cell>
          <cell r="R37">
            <v>9424517.0285123158</v>
          </cell>
          <cell r="S37">
            <v>9584903.4719508532</v>
          </cell>
        </row>
        <row r="38">
          <cell r="M38">
            <v>0</v>
          </cell>
          <cell r="N38">
            <v>0</v>
          </cell>
          <cell r="O38">
            <v>0</v>
          </cell>
          <cell r="P38">
            <v>0</v>
          </cell>
          <cell r="Q38">
            <v>0</v>
          </cell>
          <cell r="R38">
            <v>0</v>
          </cell>
          <cell r="S38">
            <v>0</v>
          </cell>
        </row>
        <row r="41">
          <cell r="M41">
            <v>15037203.627220649</v>
          </cell>
          <cell r="N41">
            <v>15972139.048512053</v>
          </cell>
          <cell r="O41">
            <v>11430567.257698415</v>
          </cell>
          <cell r="P41">
            <v>13132992.437478419</v>
          </cell>
          <cell r="Q41">
            <v>11958143.888746528</v>
          </cell>
          <cell r="R41">
            <v>11797958.922470275</v>
          </cell>
          <cell r="S41">
            <v>11606690.420728896</v>
          </cell>
        </row>
        <row r="42">
          <cell r="M42">
            <v>15095413.912937853</v>
          </cell>
          <cell r="N42">
            <v>14799267.432969997</v>
          </cell>
          <cell r="O42">
            <v>12193081.971134793</v>
          </cell>
          <cell r="P42">
            <v>13387160.684956057</v>
          </cell>
          <cell r="Q42">
            <v>12909493.327657375</v>
          </cell>
          <cell r="R42">
            <v>12812838.428646034</v>
          </cell>
          <cell r="S42">
            <v>13043085.299960708</v>
          </cell>
        </row>
      </sheetData>
      <sheetData sheetId="13"/>
      <sheetData sheetId="14"/>
      <sheetData sheetId="15"/>
      <sheetData sheetId="16"/>
      <sheetData sheetId="17"/>
      <sheetData sheetId="18">
        <row r="12">
          <cell r="M12">
            <v>1042399.4894063649</v>
          </cell>
          <cell r="N12">
            <v>7038132.3661190597</v>
          </cell>
          <cell r="O12">
            <v>7048271.847877969</v>
          </cell>
          <cell r="P12">
            <v>8094396.2125189947</v>
          </cell>
          <cell r="Q12">
            <v>1616026.6499209735</v>
          </cell>
          <cell r="R12">
            <v>479867.97255867155</v>
          </cell>
          <cell r="S12">
            <v>509327.92951859569</v>
          </cell>
        </row>
        <row r="13">
          <cell r="M13">
            <v>46084.956475972111</v>
          </cell>
          <cell r="N13">
            <v>6827326.9512986513</v>
          </cell>
          <cell r="O13">
            <v>542090.29699175723</v>
          </cell>
          <cell r="P13">
            <v>343448.16571380745</v>
          </cell>
          <cell r="Q13">
            <v>2651643.3560275319</v>
          </cell>
          <cell r="R13">
            <v>378279.71284800104</v>
          </cell>
          <cell r="S13">
            <v>6592977.1287385672</v>
          </cell>
        </row>
        <row r="14">
          <cell r="M14">
            <v>7269303.9341696938</v>
          </cell>
          <cell r="N14">
            <v>12484371.951886911</v>
          </cell>
          <cell r="O14">
            <v>16022293.585000418</v>
          </cell>
          <cell r="P14">
            <v>7739021.0099818856</v>
          </cell>
          <cell r="Q14">
            <v>14372296.933541708</v>
          </cell>
          <cell r="R14">
            <v>14983100.447833791</v>
          </cell>
          <cell r="S14">
            <v>6637116.2029965306</v>
          </cell>
        </row>
        <row r="15">
          <cell r="M15">
            <v>23024095.249756038</v>
          </cell>
          <cell r="N15">
            <v>25664806.990201958</v>
          </cell>
          <cell r="O15">
            <v>29242009.546937533</v>
          </cell>
          <cell r="P15">
            <v>31153287.06881123</v>
          </cell>
          <cell r="Q15">
            <v>30707486.028760564</v>
          </cell>
          <cell r="R15">
            <v>28480730.698377073</v>
          </cell>
          <cell r="S15">
            <v>28109153.7391643</v>
          </cell>
        </row>
        <row r="16">
          <cell r="M16">
            <v>3965373.1121869283</v>
          </cell>
          <cell r="N16">
            <v>4619216.8687629486</v>
          </cell>
          <cell r="O16">
            <v>5173008.0858924361</v>
          </cell>
          <cell r="P16">
            <v>4678736.2358364342</v>
          </cell>
          <cell r="Q16">
            <v>5256745.7340931473</v>
          </cell>
          <cell r="R16">
            <v>6014777.1672850884</v>
          </cell>
          <cell r="S16">
            <v>5956723.5038831122</v>
          </cell>
        </row>
        <row r="17">
          <cell r="M17">
            <v>5348627.303303279</v>
          </cell>
          <cell r="N17">
            <v>4961121.1142285559</v>
          </cell>
          <cell r="O17">
            <v>5434214.1822820399</v>
          </cell>
          <cell r="P17">
            <v>6881733.6633304963</v>
          </cell>
          <cell r="Q17">
            <v>8651425.8710586261</v>
          </cell>
          <cell r="R17">
            <v>9968759.2261246052</v>
          </cell>
          <cell r="S17">
            <v>9908169.5882995818</v>
          </cell>
        </row>
        <row r="18">
          <cell r="M18">
            <v>3829110.215184629</v>
          </cell>
          <cell r="N18">
            <v>5027250.0505451625</v>
          </cell>
          <cell r="O18">
            <v>5292915.6396526555</v>
          </cell>
          <cell r="P18">
            <v>4938507.4857026702</v>
          </cell>
          <cell r="Q18">
            <v>5115330.8601328488</v>
          </cell>
          <cell r="R18">
            <v>6467023.4685311057</v>
          </cell>
          <cell r="S18">
            <v>5200280.4734186437</v>
          </cell>
        </row>
        <row r="19">
          <cell r="M19">
            <v>7858741.8907693792</v>
          </cell>
          <cell r="N19">
            <v>368935.82725983835</v>
          </cell>
          <cell r="O19">
            <v>904233.22196245776</v>
          </cell>
          <cell r="P19">
            <v>568391.81496076239</v>
          </cell>
          <cell r="Q19">
            <v>895964.542054752</v>
          </cell>
          <cell r="R19">
            <v>660772.95377654815</v>
          </cell>
          <cell r="S19">
            <v>366672.09822443803</v>
          </cell>
        </row>
        <row r="20">
          <cell r="M20">
            <v>8309232.051727837</v>
          </cell>
          <cell r="N20">
            <v>4604823.0016299654</v>
          </cell>
          <cell r="O20">
            <v>9015299.1464892384</v>
          </cell>
          <cell r="P20">
            <v>3122829.4104769411</v>
          </cell>
          <cell r="Q20">
            <v>2919899.6186841843</v>
          </cell>
          <cell r="R20">
            <v>2504828.8550408101</v>
          </cell>
          <cell r="S20">
            <v>2387358.8946668576</v>
          </cell>
        </row>
        <row r="24">
          <cell r="B24">
            <v>0</v>
          </cell>
          <cell r="M24">
            <v>2455027.6564975409</v>
          </cell>
          <cell r="N24">
            <v>2404041.7280172459</v>
          </cell>
          <cell r="O24">
            <v>4762803.1578215277</v>
          </cell>
          <cell r="P24">
            <v>65420.588737839542</v>
          </cell>
          <cell r="Q24">
            <v>3745184.9379667272</v>
          </cell>
          <cell r="R24">
            <v>2039588.4012129444</v>
          </cell>
          <cell r="S24">
            <v>1462116.5186206147</v>
          </cell>
        </row>
        <row r="25">
          <cell r="B25">
            <v>0.08</v>
          </cell>
          <cell r="M25">
            <v>53312665.357382774</v>
          </cell>
          <cell r="N25">
            <v>71533046.197779715</v>
          </cell>
          <cell r="O25">
            <v>68660491.846931398</v>
          </cell>
          <cell r="P25">
            <v>67216786.004570618</v>
          </cell>
          <cell r="Q25">
            <v>68823415.062805623</v>
          </cell>
          <cell r="R25">
            <v>70246749.916973293</v>
          </cell>
          <cell r="S25">
            <v>68062480.084749296</v>
          </cell>
        </row>
        <row r="26">
          <cell r="B26">
            <v>0.1</v>
          </cell>
          <cell r="M26">
            <v>2135125.3565935167</v>
          </cell>
          <cell r="N26">
            <v>2005265.4417258252</v>
          </cell>
          <cell r="O26">
            <v>2503007.4768152591</v>
          </cell>
          <cell r="P26">
            <v>2498036.9709816594</v>
          </cell>
          <cell r="Q26">
            <v>3214278.7972830636</v>
          </cell>
          <cell r="R26">
            <v>3023019.7778552053</v>
          </cell>
          <cell r="S26">
            <v>2910975.7309174039</v>
          </cell>
        </row>
        <row r="27">
          <cell r="B27">
            <v>0.13</v>
          </cell>
          <cell r="M27">
            <v>403418.07629322907</v>
          </cell>
          <cell r="N27">
            <v>654195.69251841388</v>
          </cell>
          <cell r="O27">
            <v>343497.19463446789</v>
          </cell>
          <cell r="P27">
            <v>327102.94368919771</v>
          </cell>
          <cell r="Q27">
            <v>327650.48843669292</v>
          </cell>
          <cell r="R27">
            <v>352978.7245623073</v>
          </cell>
          <cell r="S27">
            <v>374555.08959370939</v>
          </cell>
        </row>
        <row r="28">
          <cell r="B28">
            <v>0.2</v>
          </cell>
          <cell r="M28">
            <v>322734.46103458328</v>
          </cell>
          <cell r="N28">
            <v>523356.55401473108</v>
          </cell>
          <cell r="O28">
            <v>274797.75570757431</v>
          </cell>
          <cell r="P28">
            <v>261682.35495135817</v>
          </cell>
          <cell r="Q28">
            <v>262120.39074935435</v>
          </cell>
          <cell r="R28">
            <v>282382.97964984586</v>
          </cell>
          <cell r="S28">
            <v>299643.56320556166</v>
          </cell>
        </row>
        <row r="29">
          <cell r="B29">
            <v>0.5</v>
          </cell>
          <cell r="M29">
            <v>3027288.7930774377</v>
          </cell>
          <cell r="N29">
            <v>3849603.2470598882</v>
          </cell>
          <cell r="O29">
            <v>8479227.7688686773</v>
          </cell>
          <cell r="P29">
            <v>2442286.2148207258</v>
          </cell>
          <cell r="Q29">
            <v>2013284.2042281548</v>
          </cell>
          <cell r="R29">
            <v>1954546.6808703814</v>
          </cell>
          <cell r="S29">
            <v>2007116.075664253</v>
          </cell>
        </row>
        <row r="30">
          <cell r="B30">
            <v>1</v>
          </cell>
          <cell r="M30">
            <v>0</v>
          </cell>
          <cell r="N30">
            <v>0</v>
          </cell>
          <cell r="O30">
            <v>0</v>
          </cell>
          <cell r="P30">
            <v>0</v>
          </cell>
          <cell r="Q30">
            <v>0</v>
          </cell>
          <cell r="R30">
            <v>0</v>
          </cell>
          <cell r="S30">
            <v>0</v>
          </cell>
        </row>
        <row r="34">
          <cell r="M34">
            <v>1572901.8771693718</v>
          </cell>
          <cell r="N34">
            <v>0</v>
          </cell>
          <cell r="O34">
            <v>0</v>
          </cell>
          <cell r="P34">
            <v>0</v>
          </cell>
          <cell r="Q34">
            <v>167120.43406806709</v>
          </cell>
          <cell r="R34">
            <v>136352.99413799553</v>
          </cell>
          <cell r="S34">
            <v>0</v>
          </cell>
        </row>
        <row r="35">
          <cell r="M35">
            <v>3348425.1664176038</v>
          </cell>
          <cell r="N35">
            <v>145585.46827902034</v>
          </cell>
          <cell r="O35">
            <v>476797.25023977744</v>
          </cell>
          <cell r="P35">
            <v>267115.7980545726</v>
          </cell>
          <cell r="Q35">
            <v>327866.94414811058</v>
          </cell>
          <cell r="R35">
            <v>0</v>
          </cell>
          <cell r="S35">
            <v>0</v>
          </cell>
        </row>
        <row r="40">
          <cell r="M40">
            <v>3950943.5</v>
          </cell>
          <cell r="N40">
            <v>4746544.415740639</v>
          </cell>
          <cell r="O40">
            <v>4756573.9635536158</v>
          </cell>
          <cell r="P40">
            <v>4784987.0139170717</v>
          </cell>
          <cell r="Q40">
            <v>4781591.7791276155</v>
          </cell>
          <cell r="R40">
            <v>4801654.4301383216</v>
          </cell>
          <cell r="S40">
            <v>4787062.3837759988</v>
          </cell>
        </row>
        <row r="41">
          <cell r="M41">
            <v>5579509.060934145</v>
          </cell>
          <cell r="N41">
            <v>4074967.7328326218</v>
          </cell>
          <cell r="O41">
            <v>4209890.2928499542</v>
          </cell>
          <cell r="P41">
            <v>3962358.4991510026</v>
          </cell>
          <cell r="Q41">
            <v>2952901.0354271326</v>
          </cell>
          <cell r="R41">
            <v>2951949.1581603275</v>
          </cell>
          <cell r="S41">
            <v>2930863.1073921518</v>
          </cell>
        </row>
        <row r="42">
          <cell r="M42">
            <v>7575601</v>
          </cell>
          <cell r="N42">
            <v>8952539.9195158817</v>
          </cell>
          <cell r="O42">
            <v>10441311.745797276</v>
          </cell>
          <cell r="P42">
            <v>10015112.805274285</v>
          </cell>
          <cell r="Q42">
            <v>10268846.21193628</v>
          </cell>
          <cell r="R42">
            <v>9424517.0285123158</v>
          </cell>
          <cell r="S42">
            <v>9584903.4719508532</v>
          </cell>
        </row>
        <row r="43">
          <cell r="M43">
            <v>0</v>
          </cell>
          <cell r="N43">
            <v>0</v>
          </cell>
          <cell r="O43">
            <v>0</v>
          </cell>
          <cell r="P43">
            <v>0</v>
          </cell>
          <cell r="Q43">
            <v>0</v>
          </cell>
          <cell r="R43">
            <v>0</v>
          </cell>
          <cell r="S43">
            <v>0</v>
          </cell>
        </row>
        <row r="46">
          <cell r="M46">
            <v>15037203.627220649</v>
          </cell>
          <cell r="N46">
            <v>15972139.048512053</v>
          </cell>
          <cell r="O46">
            <v>11430567.257698415</v>
          </cell>
          <cell r="P46">
            <v>13132992.437478419</v>
          </cell>
          <cell r="Q46">
            <v>11958143.888746528</v>
          </cell>
          <cell r="R46">
            <v>11797958.922470275</v>
          </cell>
          <cell r="S46">
            <v>11606690.420728896</v>
          </cell>
        </row>
        <row r="47">
          <cell r="M47">
            <v>15095413.912937853</v>
          </cell>
          <cell r="N47">
            <v>14799267.432969997</v>
          </cell>
          <cell r="O47">
            <v>12193081.971134793</v>
          </cell>
          <cell r="P47">
            <v>13387160.684956057</v>
          </cell>
          <cell r="Q47">
            <v>12909493.327657375</v>
          </cell>
          <cell r="R47">
            <v>12812838.428646034</v>
          </cell>
          <cell r="S47">
            <v>13043085.299960708</v>
          </cell>
        </row>
        <row r="50">
          <cell r="M50">
            <v>47238671.101092651</v>
          </cell>
          <cell r="N50">
            <v>48545458.549571194</v>
          </cell>
          <cell r="O50">
            <v>43031425.231034055</v>
          </cell>
          <cell r="P50">
            <v>45282611.440776832</v>
          </cell>
          <cell r="Q50">
            <v>42870976.242894933</v>
          </cell>
          <cell r="R50">
            <v>41788917.96792727</v>
          </cell>
          <cell r="S50">
            <v>41952604.68380861</v>
          </cell>
        </row>
        <row r="60">
          <cell r="M60">
            <v>-1377971.5722043533</v>
          </cell>
        </row>
      </sheetData>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PwC">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1A63C-1E64-490E-940D-A788A1915CE9}">
  <sheetPr codeName="Sheet23">
    <tabColor rgb="FFFFBFBF"/>
  </sheetPr>
  <dimension ref="A1:D113"/>
  <sheetViews>
    <sheetView showGridLines="0" zoomScale="85" zoomScaleNormal="85" workbookViewId="0">
      <pane ySplit="3" topLeftCell="A4" activePane="bottomLeft" state="frozen"/>
      <selection pane="bottomLeft" activeCell="L10" sqref="L10"/>
    </sheetView>
  </sheetViews>
  <sheetFormatPr defaultColWidth="8.75" defaultRowHeight="12.75" x14ac:dyDescent="0.2"/>
  <cols>
    <col min="1" max="1" width="2.375" style="14" customWidth="1"/>
    <col min="2" max="2" width="30.25" style="14" customWidth="1"/>
    <col min="3" max="3" width="28.75" style="14" customWidth="1"/>
    <col min="4" max="4" width="60.875" style="14" customWidth="1"/>
    <col min="5" max="16384" width="8.75" style="14"/>
  </cols>
  <sheetData>
    <row r="1" spans="1:4" ht="18" x14ac:dyDescent="0.2">
      <c r="B1" s="113" t="s">
        <v>447</v>
      </c>
    </row>
    <row r="2" spans="1:4" x14ac:dyDescent="0.2">
      <c r="B2" s="104" t="s">
        <v>283</v>
      </c>
    </row>
    <row r="4" spans="1:4" x14ac:dyDescent="0.2">
      <c r="A4" s="16"/>
      <c r="B4" s="106" t="s">
        <v>284</v>
      </c>
    </row>
    <row r="5" spans="1:4" x14ac:dyDescent="0.2">
      <c r="A5" s="16"/>
      <c r="B5" s="107"/>
    </row>
    <row r="6" spans="1:4" ht="29.65" customHeight="1" x14ac:dyDescent="0.2">
      <c r="A6" s="16"/>
      <c r="B6" s="423" t="s">
        <v>285</v>
      </c>
      <c r="C6" s="423"/>
      <c r="D6" s="423"/>
    </row>
    <row r="7" spans="1:4" x14ac:dyDescent="0.2">
      <c r="A7" s="16"/>
      <c r="B7" s="133"/>
      <c r="C7" s="108"/>
      <c r="D7" s="108"/>
    </row>
    <row r="8" spans="1:4" ht="32.1" customHeight="1" x14ac:dyDescent="0.2">
      <c r="A8" s="16"/>
      <c r="B8" s="424" t="s">
        <v>369</v>
      </c>
      <c r="C8" s="424"/>
      <c r="D8" s="424"/>
    </row>
    <row r="9" spans="1:4" x14ac:dyDescent="0.2">
      <c r="A9" s="16"/>
      <c r="B9" s="133"/>
      <c r="C9" s="108"/>
      <c r="D9" s="108"/>
    </row>
    <row r="10" spans="1:4" ht="32.1" customHeight="1" x14ac:dyDescent="0.2">
      <c r="A10" s="16"/>
      <c r="B10" s="424" t="s">
        <v>286</v>
      </c>
      <c r="C10" s="424"/>
      <c r="D10" s="424"/>
    </row>
    <row r="11" spans="1:4" x14ac:dyDescent="0.2">
      <c r="A11" s="16"/>
      <c r="B11" s="133"/>
      <c r="C11" s="108"/>
      <c r="D11" s="108"/>
    </row>
    <row r="12" spans="1:4" ht="17.649999999999999" customHeight="1" x14ac:dyDescent="0.2">
      <c r="A12" s="16"/>
      <c r="B12" s="425" t="s">
        <v>305</v>
      </c>
      <c r="C12" s="425"/>
      <c r="D12" s="425"/>
    </row>
    <row r="13" spans="1:4" x14ac:dyDescent="0.2">
      <c r="A13" s="16"/>
      <c r="B13" s="133"/>
      <c r="C13" s="108"/>
      <c r="D13" s="108"/>
    </row>
    <row r="14" spans="1:4" x14ac:dyDescent="0.2">
      <c r="A14" s="16"/>
      <c r="B14" s="426" t="s">
        <v>287</v>
      </c>
      <c r="C14" s="426"/>
      <c r="D14" s="426"/>
    </row>
    <row r="15" spans="1:4" x14ac:dyDescent="0.2">
      <c r="A15" s="16"/>
      <c r="B15" s="131"/>
      <c r="C15" s="16"/>
      <c r="D15" s="16"/>
    </row>
    <row r="16" spans="1:4" x14ac:dyDescent="0.2">
      <c r="A16" s="16"/>
      <c r="B16" s="109" t="s">
        <v>288</v>
      </c>
      <c r="C16" s="16"/>
      <c r="D16" s="16"/>
    </row>
    <row r="17" spans="2:2" x14ac:dyDescent="0.2">
      <c r="B17" s="109"/>
    </row>
    <row r="18" spans="2:2" x14ac:dyDescent="0.2">
      <c r="B18" s="109"/>
    </row>
    <row r="19" spans="2:2" x14ac:dyDescent="0.2">
      <c r="B19" s="131"/>
    </row>
    <row r="20" spans="2:2" x14ac:dyDescent="0.2">
      <c r="B20" s="131"/>
    </row>
    <row r="21" spans="2:2" x14ac:dyDescent="0.2">
      <c r="B21" s="131"/>
    </row>
    <row r="22" spans="2:2" x14ac:dyDescent="0.2">
      <c r="B22" s="131"/>
    </row>
    <row r="23" spans="2:2" x14ac:dyDescent="0.2">
      <c r="B23" s="131"/>
    </row>
    <row r="24" spans="2:2" x14ac:dyDescent="0.2">
      <c r="B24" s="131"/>
    </row>
    <row r="25" spans="2:2" x14ac:dyDescent="0.2">
      <c r="B25" s="131"/>
    </row>
    <row r="26" spans="2:2" x14ac:dyDescent="0.2">
      <c r="B26" s="131"/>
    </row>
    <row r="27" spans="2:2" x14ac:dyDescent="0.2">
      <c r="B27" s="131"/>
    </row>
    <row r="28" spans="2:2" x14ac:dyDescent="0.2">
      <c r="B28" s="131"/>
    </row>
    <row r="29" spans="2:2" x14ac:dyDescent="0.2">
      <c r="B29" s="131"/>
    </row>
    <row r="30" spans="2:2" x14ac:dyDescent="0.2">
      <c r="B30" s="131"/>
    </row>
    <row r="31" spans="2:2" x14ac:dyDescent="0.2">
      <c r="B31" s="131"/>
    </row>
    <row r="32" spans="2:2" x14ac:dyDescent="0.2">
      <c r="B32" s="131"/>
    </row>
    <row r="33" spans="1:4" x14ac:dyDescent="0.2">
      <c r="A33" s="16"/>
      <c r="B33" s="131"/>
      <c r="C33" s="16"/>
      <c r="D33" s="16"/>
    </row>
    <row r="34" spans="1:4" x14ac:dyDescent="0.2">
      <c r="A34" s="16"/>
      <c r="B34" s="131"/>
      <c r="C34" s="16"/>
      <c r="D34" s="16"/>
    </row>
    <row r="35" spans="1:4" x14ac:dyDescent="0.2">
      <c r="A35" s="16"/>
      <c r="B35" s="131"/>
      <c r="C35" s="16"/>
      <c r="D35" s="16"/>
    </row>
    <row r="36" spans="1:4" x14ac:dyDescent="0.2">
      <c r="A36" s="16"/>
      <c r="B36" s="131"/>
      <c r="C36" s="16"/>
      <c r="D36" s="16"/>
    </row>
    <row r="37" spans="1:4" x14ac:dyDescent="0.2">
      <c r="A37" s="16"/>
      <c r="B37" s="131"/>
      <c r="C37" s="16"/>
      <c r="D37" s="16"/>
    </row>
    <row r="38" spans="1:4" x14ac:dyDescent="0.2">
      <c r="A38" s="16"/>
      <c r="B38" s="131"/>
      <c r="C38" s="16"/>
      <c r="D38" s="16"/>
    </row>
    <row r="39" spans="1:4" x14ac:dyDescent="0.2">
      <c r="A39" s="16"/>
      <c r="B39" s="131"/>
      <c r="C39" s="16"/>
      <c r="D39" s="16"/>
    </row>
    <row r="40" spans="1:4" x14ac:dyDescent="0.2">
      <c r="A40" s="16"/>
      <c r="B40" s="131"/>
      <c r="C40" s="16"/>
      <c r="D40" s="16"/>
    </row>
    <row r="41" spans="1:4" x14ac:dyDescent="0.2">
      <c r="A41" s="16"/>
      <c r="B41" s="131"/>
      <c r="C41" s="16"/>
      <c r="D41" s="16"/>
    </row>
    <row r="42" spans="1:4" x14ac:dyDescent="0.2">
      <c r="A42" s="16"/>
      <c r="B42" s="106" t="s">
        <v>307</v>
      </c>
    </row>
    <row r="43" spans="1:4" x14ac:dyDescent="0.2">
      <c r="A43" s="16"/>
      <c r="B43" s="107"/>
    </row>
    <row r="44" spans="1:4" x14ac:dyDescent="0.2">
      <c r="A44" s="16"/>
      <c r="B44" s="422" t="s">
        <v>308</v>
      </c>
      <c r="C44" s="422"/>
      <c r="D44" s="422"/>
    </row>
    <row r="45" spans="1:4" x14ac:dyDescent="0.2">
      <c r="A45" s="16"/>
      <c r="B45" s="131"/>
      <c r="C45" s="16"/>
      <c r="D45" s="16"/>
    </row>
    <row r="46" spans="1:4" x14ac:dyDescent="0.2">
      <c r="A46" s="16"/>
      <c r="B46" s="109" t="s">
        <v>289</v>
      </c>
      <c r="C46" s="16"/>
      <c r="D46" s="16"/>
    </row>
    <row r="47" spans="1:4" x14ac:dyDescent="0.2">
      <c r="A47" s="16"/>
      <c r="B47" s="109"/>
      <c r="C47" s="16"/>
      <c r="D47" s="16"/>
    </row>
    <row r="48" spans="1:4" x14ac:dyDescent="0.2">
      <c r="A48" s="16"/>
      <c r="B48" s="109"/>
      <c r="C48" s="16"/>
      <c r="D48" s="16"/>
    </row>
    <row r="49" spans="1:4" x14ac:dyDescent="0.2">
      <c r="A49" s="16"/>
      <c r="B49" s="131"/>
      <c r="C49" s="16"/>
      <c r="D49" s="16"/>
    </row>
    <row r="50" spans="1:4" x14ac:dyDescent="0.2">
      <c r="A50" s="16"/>
      <c r="B50" s="131"/>
      <c r="C50" s="16"/>
      <c r="D50" s="16"/>
    </row>
    <row r="51" spans="1:4" x14ac:dyDescent="0.2">
      <c r="B51" s="131"/>
    </row>
    <row r="52" spans="1:4" x14ac:dyDescent="0.2">
      <c r="B52" s="131"/>
    </row>
    <row r="53" spans="1:4" x14ac:dyDescent="0.2">
      <c r="B53" s="131"/>
    </row>
    <row r="54" spans="1:4" x14ac:dyDescent="0.2">
      <c r="B54" s="131"/>
    </row>
    <row r="55" spans="1:4" x14ac:dyDescent="0.2">
      <c r="B55" s="131"/>
    </row>
    <row r="56" spans="1:4" x14ac:dyDescent="0.2">
      <c r="B56" s="131"/>
    </row>
    <row r="57" spans="1:4" x14ac:dyDescent="0.2">
      <c r="B57" s="131"/>
    </row>
    <row r="58" spans="1:4" x14ac:dyDescent="0.2">
      <c r="B58" s="131"/>
    </row>
    <row r="59" spans="1:4" x14ac:dyDescent="0.2">
      <c r="B59" s="131"/>
    </row>
    <row r="60" spans="1:4" x14ac:dyDescent="0.2">
      <c r="B60" s="131"/>
    </row>
    <row r="61" spans="1:4" x14ac:dyDescent="0.2">
      <c r="B61" s="131"/>
    </row>
    <row r="62" spans="1:4" x14ac:dyDescent="0.2">
      <c r="B62" s="131"/>
    </row>
    <row r="63" spans="1:4" x14ac:dyDescent="0.2">
      <c r="B63" s="131"/>
    </row>
    <row r="64" spans="1:4" x14ac:dyDescent="0.2">
      <c r="B64" s="131"/>
    </row>
    <row r="65" spans="2:2" x14ac:dyDescent="0.2">
      <c r="B65" s="131"/>
    </row>
    <row r="66" spans="2:2" x14ac:dyDescent="0.2">
      <c r="B66" s="131"/>
    </row>
    <row r="67" spans="2:2" x14ac:dyDescent="0.2">
      <c r="B67" s="131"/>
    </row>
    <row r="68" spans="2:2" x14ac:dyDescent="0.2">
      <c r="B68" s="131"/>
    </row>
    <row r="69" spans="2:2" x14ac:dyDescent="0.2">
      <c r="B69" s="131"/>
    </row>
    <row r="70" spans="2:2" x14ac:dyDescent="0.2">
      <c r="B70" s="131"/>
    </row>
    <row r="71" spans="2:2" x14ac:dyDescent="0.2">
      <c r="B71" s="131"/>
    </row>
    <row r="72" spans="2:2" x14ac:dyDescent="0.2">
      <c r="B72" s="131"/>
    </row>
    <row r="73" spans="2:2" x14ac:dyDescent="0.2">
      <c r="B73" s="131"/>
    </row>
    <row r="74" spans="2:2" x14ac:dyDescent="0.2">
      <c r="B74" s="131"/>
    </row>
    <row r="75" spans="2:2" x14ac:dyDescent="0.2">
      <c r="B75" s="131"/>
    </row>
    <row r="76" spans="2:2" x14ac:dyDescent="0.2">
      <c r="B76" s="131"/>
    </row>
    <row r="77" spans="2:2" x14ac:dyDescent="0.2">
      <c r="B77" s="131"/>
    </row>
    <row r="78" spans="2:2" x14ac:dyDescent="0.2">
      <c r="B78" s="131"/>
    </row>
    <row r="79" spans="2:2" x14ac:dyDescent="0.2">
      <c r="B79" s="131"/>
    </row>
    <row r="80" spans="2:2" x14ac:dyDescent="0.2">
      <c r="B80" s="131"/>
    </row>
    <row r="81" spans="1:4" x14ac:dyDescent="0.2">
      <c r="B81" s="131"/>
    </row>
    <row r="82" spans="1:4" x14ac:dyDescent="0.2">
      <c r="B82" s="131"/>
    </row>
    <row r="83" spans="1:4" x14ac:dyDescent="0.2">
      <c r="B83" s="131"/>
    </row>
    <row r="84" spans="1:4" x14ac:dyDescent="0.2">
      <c r="B84" s="131"/>
    </row>
    <row r="85" spans="1:4" x14ac:dyDescent="0.2">
      <c r="B85" s="131"/>
    </row>
    <row r="86" spans="1:4" x14ac:dyDescent="0.2">
      <c r="B86" s="131"/>
    </row>
    <row r="87" spans="1:4" x14ac:dyDescent="0.2">
      <c r="B87" s="131"/>
    </row>
    <row r="88" spans="1:4" x14ac:dyDescent="0.2">
      <c r="A88" s="16"/>
      <c r="B88" s="106" t="s">
        <v>96</v>
      </c>
    </row>
    <row r="89" spans="1:4" x14ac:dyDescent="0.2">
      <c r="A89" s="16"/>
      <c r="B89" s="107"/>
    </row>
    <row r="90" spans="1:4" ht="56.1" customHeight="1" x14ac:dyDescent="0.2">
      <c r="A90" s="16"/>
      <c r="B90" s="423" t="s">
        <v>299</v>
      </c>
      <c r="C90" s="423"/>
      <c r="D90" s="423"/>
    </row>
    <row r="91" spans="1:4" ht="12.6" customHeight="1" x14ac:dyDescent="0.2">
      <c r="A91" s="16"/>
      <c r="B91" s="132"/>
      <c r="C91" s="132"/>
      <c r="D91" s="132"/>
    </row>
    <row r="92" spans="1:4" x14ac:dyDescent="0.2">
      <c r="A92" s="16"/>
      <c r="B92" s="106" t="s">
        <v>95</v>
      </c>
    </row>
    <row r="93" spans="1:4" x14ac:dyDescent="0.2">
      <c r="A93" s="16"/>
      <c r="B93" s="106"/>
    </row>
    <row r="94" spans="1:4" x14ac:dyDescent="0.2">
      <c r="A94" s="16"/>
      <c r="B94" s="110" t="s">
        <v>290</v>
      </c>
      <c r="C94" s="13" t="s">
        <v>291</v>
      </c>
      <c r="D94" s="13"/>
    </row>
    <row r="95" spans="1:4" ht="29.65" customHeight="1" x14ac:dyDescent="0.2">
      <c r="A95" s="16"/>
      <c r="B95" s="134" t="s">
        <v>309</v>
      </c>
      <c r="C95" s="428" t="s">
        <v>366</v>
      </c>
      <c r="D95" s="428"/>
    </row>
    <row r="96" spans="1:4" ht="29.65" customHeight="1" x14ac:dyDescent="0.2">
      <c r="A96" s="16"/>
      <c r="B96" s="134" t="s">
        <v>310</v>
      </c>
      <c r="C96" s="428" t="s">
        <v>314</v>
      </c>
      <c r="D96" s="428"/>
    </row>
    <row r="97" spans="1:4" ht="29.65" customHeight="1" x14ac:dyDescent="0.2">
      <c r="A97" s="16"/>
      <c r="B97" s="134" t="s">
        <v>312</v>
      </c>
      <c r="C97" s="428" t="s">
        <v>367</v>
      </c>
      <c r="D97" s="428"/>
    </row>
    <row r="98" spans="1:4" ht="29.65" customHeight="1" x14ac:dyDescent="0.2">
      <c r="A98" s="16"/>
      <c r="B98" s="134" t="s">
        <v>311</v>
      </c>
      <c r="C98" s="429" t="s">
        <v>315</v>
      </c>
      <c r="D98" s="429"/>
    </row>
    <row r="99" spans="1:4" ht="29.65" customHeight="1" x14ac:dyDescent="0.2">
      <c r="A99" s="16"/>
      <c r="B99" s="134" t="s">
        <v>313</v>
      </c>
      <c r="C99" s="428" t="s">
        <v>368</v>
      </c>
      <c r="D99" s="428"/>
    </row>
    <row r="100" spans="1:4" x14ac:dyDescent="0.2">
      <c r="A100" s="16"/>
      <c r="B100" s="107"/>
    </row>
    <row r="101" spans="1:4" x14ac:dyDescent="0.2">
      <c r="A101" s="16"/>
      <c r="B101" s="106" t="s">
        <v>292</v>
      </c>
    </row>
    <row r="102" spans="1:4" x14ac:dyDescent="0.2">
      <c r="A102" s="16"/>
      <c r="B102" s="106"/>
    </row>
    <row r="103" spans="1:4" x14ac:dyDescent="0.2">
      <c r="A103" s="16"/>
      <c r="B103" s="110" t="s">
        <v>138</v>
      </c>
      <c r="C103" s="13" t="s">
        <v>293</v>
      </c>
      <c r="D103" s="13"/>
    </row>
    <row r="104" spans="1:4" ht="72.599999999999994" customHeight="1" x14ac:dyDescent="0.2">
      <c r="B104" s="111" t="s">
        <v>294</v>
      </c>
      <c r="C104" s="427" t="s">
        <v>295</v>
      </c>
      <c r="D104" s="427"/>
    </row>
    <row r="105" spans="1:4" ht="17.649999999999999" customHeight="1" x14ac:dyDescent="0.2">
      <c r="B105" s="111" t="s">
        <v>296</v>
      </c>
      <c r="C105" s="427" t="s">
        <v>297</v>
      </c>
      <c r="D105" s="427"/>
    </row>
    <row r="106" spans="1:4" ht="60.6" customHeight="1" x14ac:dyDescent="0.2">
      <c r="B106" s="111" t="s">
        <v>298</v>
      </c>
      <c r="C106" s="427" t="s">
        <v>299</v>
      </c>
      <c r="D106" s="427"/>
    </row>
    <row r="107" spans="1:4" ht="46.15" customHeight="1" x14ac:dyDescent="0.2">
      <c r="B107" s="111" t="s">
        <v>300</v>
      </c>
      <c r="C107" s="427" t="s">
        <v>365</v>
      </c>
      <c r="D107" s="427"/>
    </row>
    <row r="109" spans="1:4" x14ac:dyDescent="0.2">
      <c r="A109" s="16"/>
      <c r="B109" s="106" t="s">
        <v>301</v>
      </c>
    </row>
    <row r="110" spans="1:4" x14ac:dyDescent="0.2">
      <c r="A110" s="16"/>
      <c r="B110" s="106"/>
    </row>
    <row r="111" spans="1:4" x14ac:dyDescent="0.2">
      <c r="A111" s="16"/>
      <c r="B111" s="110" t="s">
        <v>302</v>
      </c>
      <c r="C111" s="13" t="s">
        <v>303</v>
      </c>
      <c r="D111" s="13"/>
    </row>
    <row r="112" spans="1:4" ht="29.1" customHeight="1" x14ac:dyDescent="0.2">
      <c r="A112" s="16"/>
      <c r="B112" s="112"/>
      <c r="C112" s="427" t="s">
        <v>304</v>
      </c>
      <c r="D112" s="427"/>
    </row>
    <row r="113" spans="2:4" x14ac:dyDescent="0.2">
      <c r="B113" s="105" t="s">
        <v>120</v>
      </c>
      <c r="C113" s="427" t="s">
        <v>306</v>
      </c>
      <c r="D113" s="427"/>
    </row>
  </sheetData>
  <sheetProtection algorithmName="SHA-512" hashValue="1mxzoS8xN+u0GVx5OUpXVeHSJiBDoMVGmFF2O+65h/BnOZ1rECOjn/+Fch+OUWKCRCiQaTzKYifykdzoMPhOdQ==" saltValue="GohT477w4MxJi1x5YKgjuQ==" spinCount="100000" sheet="1" objects="1" scenarios="1"/>
  <mergeCells count="18">
    <mergeCell ref="C113:D113"/>
    <mergeCell ref="C99:D99"/>
    <mergeCell ref="B90:D90"/>
    <mergeCell ref="C95:D95"/>
    <mergeCell ref="C104:D104"/>
    <mergeCell ref="C105:D105"/>
    <mergeCell ref="C106:D106"/>
    <mergeCell ref="C107:D107"/>
    <mergeCell ref="C112:D112"/>
    <mergeCell ref="C96:D96"/>
    <mergeCell ref="C97:D97"/>
    <mergeCell ref="C98:D98"/>
    <mergeCell ref="B44:D44"/>
    <mergeCell ref="B6:D6"/>
    <mergeCell ref="B8:D8"/>
    <mergeCell ref="B10:D10"/>
    <mergeCell ref="B12:D12"/>
    <mergeCell ref="B14:D14"/>
  </mergeCells>
  <pageMargins left="0.70866141732283472" right="0.70866141732283472" top="0.74803149606299213" bottom="0.74803149606299213" header="0.31496062992125984" footer="0.31496062992125984"/>
  <pageSetup paperSize="9" scale="69" orientation="landscape" r:id="rId1"/>
  <headerFooter>
    <oddFooter>&amp;A</oddFooter>
  </headerFooter>
  <rowBreaks count="2" manualBreakCount="2">
    <brk id="40" max="16383" man="1"/>
    <brk id="8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AFD57-8369-42DD-9004-CCB1BE28CBE0}">
  <sheetPr codeName="Sheet2"/>
  <dimension ref="A1:AA989"/>
  <sheetViews>
    <sheetView showGridLines="0" zoomScale="85" zoomScaleNormal="85" workbookViewId="0">
      <pane xSplit="6" ySplit="7" topLeftCell="G8" activePane="bottomRight" state="frozen"/>
      <selection activeCell="L57" sqref="L57"/>
      <selection pane="topRight" activeCell="L57" sqref="L57"/>
      <selection pane="bottomLeft" activeCell="L57" sqref="L57"/>
      <selection pane="bottomRight" activeCell="G8" sqref="G8"/>
    </sheetView>
  </sheetViews>
  <sheetFormatPr defaultColWidth="0" defaultRowHeight="12.75" x14ac:dyDescent="0.2"/>
  <cols>
    <col min="1" max="1" width="2.75" style="229" customWidth="1"/>
    <col min="2" max="2" width="50.625" style="229" customWidth="1"/>
    <col min="3" max="5" width="15.75" style="229" customWidth="1"/>
    <col min="6" max="7" width="2.75" style="229" customWidth="1"/>
    <col min="8" max="8" width="10.75" style="229" customWidth="1"/>
    <col min="9" max="9" width="10.75" style="252" customWidth="1"/>
    <col min="10" max="19" width="10.75" style="229" customWidth="1"/>
    <col min="20" max="20" width="2.75" style="229" customWidth="1"/>
    <col min="21" max="22" width="8.25" style="229" hidden="1" customWidth="1"/>
    <col min="23" max="23" width="10.75" style="229" hidden="1" customWidth="1"/>
    <col min="24" max="24" width="2.75" style="229" hidden="1" customWidth="1"/>
    <col min="25" max="27" width="8.25" style="229" hidden="1" customWidth="1"/>
    <col min="28" max="16384" width="0" style="229" hidden="1"/>
  </cols>
  <sheetData>
    <row r="1" spans="1:22" ht="12" customHeight="1" x14ac:dyDescent="0.2">
      <c r="A1" s="227"/>
      <c r="B1" s="227"/>
      <c r="C1" s="228"/>
      <c r="D1" s="227"/>
      <c r="E1" s="227"/>
      <c r="F1" s="227"/>
      <c r="G1" s="227"/>
      <c r="H1" s="227"/>
      <c r="I1" s="227"/>
      <c r="J1" s="227"/>
      <c r="K1" s="227"/>
      <c r="L1" s="227"/>
      <c r="M1" s="227"/>
      <c r="N1" s="227"/>
      <c r="O1" s="227"/>
      <c r="P1" s="227"/>
      <c r="Q1" s="227"/>
      <c r="R1" s="227"/>
      <c r="S1" s="227"/>
    </row>
    <row r="2" spans="1:22" s="227" customFormat="1" ht="15" customHeight="1" x14ac:dyDescent="0.25">
      <c r="B2" s="222" t="str">
        <f ca="1">MID(CELL("filename",B2),FIND("]",CELL("filename",B2))+1,255)</f>
        <v>Adjusted RAB</v>
      </c>
      <c r="C2" s="230" t="str">
        <f>'Global inputs'!$C$2</f>
        <v>Model: Ok</v>
      </c>
      <c r="D2" s="231"/>
      <c r="E2" s="231"/>
      <c r="F2" s="232"/>
      <c r="G2" s="232"/>
      <c r="H2" s="232"/>
      <c r="I2" s="232"/>
      <c r="J2" s="232"/>
      <c r="K2" s="232"/>
      <c r="L2" s="232"/>
      <c r="M2" s="232"/>
      <c r="N2" s="232"/>
      <c r="O2" s="232"/>
      <c r="P2" s="232"/>
      <c r="Q2" s="232"/>
      <c r="R2" s="232"/>
      <c r="S2" s="232"/>
    </row>
    <row r="3" spans="1:22" s="233" customFormat="1" ht="12" customHeight="1" x14ac:dyDescent="0.2">
      <c r="B3" s="234" t="s">
        <v>62</v>
      </c>
      <c r="C3" s="235"/>
      <c r="D3" s="236"/>
      <c r="E3" s="236"/>
      <c r="F3" s="234"/>
      <c r="G3" s="237"/>
      <c r="H3" s="223">
        <f>'Global inputs'!H3</f>
        <v>41730</v>
      </c>
      <c r="I3" s="223">
        <f>'Global inputs'!I3</f>
        <v>42095</v>
      </c>
      <c r="J3" s="223">
        <f>'Global inputs'!J3</f>
        <v>42461</v>
      </c>
      <c r="K3" s="223">
        <f>'Global inputs'!K3</f>
        <v>42826</v>
      </c>
      <c r="L3" s="223">
        <f>'Global inputs'!L3</f>
        <v>43191</v>
      </c>
      <c r="M3" s="223">
        <f>'Global inputs'!M3</f>
        <v>43556</v>
      </c>
      <c r="N3" s="223">
        <f>'Global inputs'!N3</f>
        <v>43922</v>
      </c>
      <c r="O3" s="223">
        <f>'Global inputs'!O3</f>
        <v>44287</v>
      </c>
      <c r="P3" s="223">
        <f>'Global inputs'!P3</f>
        <v>44652</v>
      </c>
      <c r="Q3" s="223">
        <f>'Global inputs'!Q3</f>
        <v>45017</v>
      </c>
      <c r="R3" s="223">
        <f>'Global inputs'!R3</f>
        <v>45383</v>
      </c>
      <c r="S3" s="223">
        <f>'Global inputs'!S3</f>
        <v>45748</v>
      </c>
    </row>
    <row r="4" spans="1:22" s="233" customFormat="1" ht="12" customHeight="1" x14ac:dyDescent="0.2">
      <c r="B4" s="234" t="s">
        <v>63</v>
      </c>
      <c r="C4" s="235"/>
      <c r="D4" s="238"/>
      <c r="E4" s="238"/>
      <c r="F4" s="234"/>
      <c r="G4" s="237"/>
      <c r="H4" s="223">
        <f>'Global inputs'!H4</f>
        <v>42094</v>
      </c>
      <c r="I4" s="223">
        <f>'Global inputs'!I4</f>
        <v>42460</v>
      </c>
      <c r="J4" s="223">
        <f>'Global inputs'!J4</f>
        <v>42825</v>
      </c>
      <c r="K4" s="223">
        <f>'Global inputs'!K4</f>
        <v>43190</v>
      </c>
      <c r="L4" s="223">
        <f>'Global inputs'!L4</f>
        <v>43555</v>
      </c>
      <c r="M4" s="223">
        <f>'Global inputs'!M4</f>
        <v>43921</v>
      </c>
      <c r="N4" s="223">
        <f>'Global inputs'!N4</f>
        <v>44286</v>
      </c>
      <c r="O4" s="223">
        <f>'Global inputs'!O4</f>
        <v>44651</v>
      </c>
      <c r="P4" s="223">
        <f>'Global inputs'!P4</f>
        <v>45016</v>
      </c>
      <c r="Q4" s="223">
        <f>'Global inputs'!Q4</f>
        <v>45382</v>
      </c>
      <c r="R4" s="223">
        <f>'Global inputs'!R4</f>
        <v>45747</v>
      </c>
      <c r="S4" s="223">
        <f>'Global inputs'!S4</f>
        <v>46112</v>
      </c>
    </row>
    <row r="5" spans="1:22" s="233" customFormat="1" ht="12" customHeight="1" x14ac:dyDescent="0.2">
      <c r="B5" s="234" t="s">
        <v>64</v>
      </c>
      <c r="C5" s="235"/>
      <c r="D5" s="238"/>
      <c r="E5" s="238"/>
      <c r="F5" s="234"/>
      <c r="G5" s="237"/>
      <c r="H5" s="224" t="str">
        <f>'Global inputs'!H5</f>
        <v>RY15</v>
      </c>
      <c r="I5" s="224" t="str">
        <f>'Global inputs'!I5</f>
        <v>RY16</v>
      </c>
      <c r="J5" s="224" t="str">
        <f>'Global inputs'!J5</f>
        <v>RY17</v>
      </c>
      <c r="K5" s="224" t="str">
        <f>'Global inputs'!K5</f>
        <v>RY18</v>
      </c>
      <c r="L5" s="224" t="str">
        <f>'Global inputs'!L5</f>
        <v>RY19</v>
      </c>
      <c r="M5" s="224" t="str">
        <f>'Global inputs'!M5</f>
        <v>RY20</v>
      </c>
      <c r="N5" s="224" t="str">
        <f>'Global inputs'!N5</f>
        <v>RY21</v>
      </c>
      <c r="O5" s="224" t="str">
        <f>'Global inputs'!O5</f>
        <v>RY22</v>
      </c>
      <c r="P5" s="224" t="str">
        <f>'Global inputs'!P5</f>
        <v>RY23</v>
      </c>
      <c r="Q5" s="224" t="str">
        <f>'Global inputs'!Q5</f>
        <v>RY24</v>
      </c>
      <c r="R5" s="224" t="str">
        <f>'Global inputs'!R5</f>
        <v>RY25</v>
      </c>
      <c r="S5" s="224" t="str">
        <f>'Global inputs'!S5</f>
        <v>RY26</v>
      </c>
    </row>
    <row r="6" spans="1:22" s="233" customFormat="1" ht="12" customHeight="1" x14ac:dyDescent="0.2">
      <c r="B6" s="234" t="s">
        <v>65</v>
      </c>
      <c r="C6" s="235"/>
      <c r="D6" s="238"/>
      <c r="E6" s="238"/>
      <c r="F6" s="234"/>
      <c r="G6" s="237"/>
      <c r="H6" s="225" t="s">
        <v>66</v>
      </c>
      <c r="I6" s="226"/>
      <c r="J6" s="226"/>
      <c r="K6" s="226"/>
      <c r="L6" s="226"/>
      <c r="M6" s="225" t="s">
        <v>67</v>
      </c>
      <c r="N6" s="226"/>
      <c r="O6" s="225" t="s">
        <v>68</v>
      </c>
      <c r="P6" s="226"/>
      <c r="Q6" s="226"/>
      <c r="R6" s="226"/>
      <c r="S6" s="226"/>
    </row>
    <row r="7" spans="1:22" ht="12" customHeight="1" x14ac:dyDescent="0.2">
      <c r="B7" s="232"/>
      <c r="C7" s="239"/>
      <c r="D7" s="240"/>
      <c r="E7" s="240"/>
      <c r="F7" s="232"/>
      <c r="G7" s="232"/>
      <c r="H7" s="232"/>
      <c r="I7" s="232"/>
      <c r="J7" s="232"/>
      <c r="K7" s="232"/>
      <c r="L7" s="232"/>
      <c r="M7" s="232"/>
      <c r="N7" s="232"/>
      <c r="O7" s="232"/>
      <c r="P7" s="232"/>
      <c r="Q7" s="232"/>
      <c r="R7" s="232"/>
      <c r="S7" s="232"/>
    </row>
    <row r="8" spans="1:22" ht="12" customHeight="1" x14ac:dyDescent="0.2">
      <c r="B8" s="232"/>
      <c r="C8" s="239"/>
      <c r="D8" s="240"/>
      <c r="E8" s="240"/>
      <c r="F8" s="232"/>
      <c r="G8" s="232"/>
      <c r="H8" s="232"/>
      <c r="I8" s="232"/>
      <c r="J8" s="232"/>
      <c r="K8" s="232"/>
      <c r="L8" s="232"/>
      <c r="M8" s="232"/>
      <c r="N8" s="232"/>
      <c r="O8" s="232"/>
      <c r="P8" s="232"/>
      <c r="Q8" s="232"/>
      <c r="R8" s="232"/>
      <c r="S8" s="232"/>
    </row>
    <row r="9" spans="1:22" s="227" customFormat="1" ht="12" customHeight="1" x14ac:dyDescent="0.2">
      <c r="A9" s="229"/>
      <c r="B9" s="241" t="s">
        <v>95</v>
      </c>
      <c r="C9" s="242" t="s">
        <v>10</v>
      </c>
      <c r="D9" s="296" t="s">
        <v>9</v>
      </c>
      <c r="E9" s="244" t="s">
        <v>173</v>
      </c>
      <c r="F9" s="232"/>
      <c r="G9" s="245"/>
      <c r="H9" s="245"/>
      <c r="I9" s="245"/>
      <c r="J9" s="245"/>
      <c r="K9" s="232"/>
      <c r="L9" s="232"/>
      <c r="M9" s="232"/>
      <c r="N9" s="232"/>
      <c r="O9" s="232"/>
      <c r="P9" s="232"/>
      <c r="Q9" s="232"/>
      <c r="R9" s="232"/>
      <c r="S9" s="232"/>
    </row>
    <row r="10" spans="1:22" x14ac:dyDescent="0.2">
      <c r="H10" s="227"/>
      <c r="I10" s="246"/>
      <c r="J10" s="227"/>
      <c r="K10" s="247"/>
      <c r="L10" s="247"/>
      <c r="M10" s="247"/>
      <c r="N10" s="247"/>
      <c r="O10" s="247"/>
      <c r="P10" s="247"/>
      <c r="Q10" s="247"/>
      <c r="R10" s="247"/>
      <c r="S10" s="247"/>
    </row>
    <row r="11" spans="1:22" x14ac:dyDescent="0.2">
      <c r="B11" s="249" t="s">
        <v>54</v>
      </c>
      <c r="H11" s="227"/>
      <c r="I11" s="246"/>
      <c r="J11" s="227"/>
      <c r="K11" s="227"/>
      <c r="L11" s="250"/>
      <c r="M11" s="250"/>
      <c r="N11" s="250"/>
      <c r="O11" s="250"/>
      <c r="P11" s="250"/>
      <c r="Q11" s="250"/>
      <c r="R11" s="250"/>
      <c r="S11" s="250"/>
    </row>
    <row r="12" spans="1:22" x14ac:dyDescent="0.2">
      <c r="L12" s="248"/>
      <c r="M12" s="253"/>
      <c r="N12" s="253"/>
      <c r="O12" s="253"/>
      <c r="P12" s="253"/>
      <c r="Q12" s="253"/>
      <c r="R12" s="253"/>
      <c r="S12" s="253"/>
    </row>
    <row r="13" spans="1:22" x14ac:dyDescent="0.2">
      <c r="B13" s="229" t="s">
        <v>54</v>
      </c>
      <c r="C13" s="254" t="s">
        <v>3</v>
      </c>
      <c r="E13" s="229" t="s">
        <v>207</v>
      </c>
      <c r="H13" s="255"/>
      <c r="I13" s="256"/>
      <c r="J13" s="227"/>
      <c r="L13" s="248"/>
      <c r="M13" s="250">
        <v>0</v>
      </c>
      <c r="N13" s="250">
        <v>0</v>
      </c>
      <c r="O13" s="250">
        <v>0</v>
      </c>
      <c r="P13" s="250">
        <v>0</v>
      </c>
      <c r="Q13" s="250">
        <v>0</v>
      </c>
      <c r="R13" s="250">
        <v>0</v>
      </c>
      <c r="S13" s="250">
        <v>0</v>
      </c>
      <c r="T13" s="227"/>
      <c r="U13" s="227"/>
      <c r="V13" s="227"/>
    </row>
    <row r="14" spans="1:22" x14ac:dyDescent="0.2">
      <c r="L14" s="248"/>
      <c r="M14" s="253"/>
      <c r="N14" s="253"/>
      <c r="O14" s="253"/>
      <c r="P14" s="253"/>
      <c r="Q14" s="253"/>
      <c r="R14" s="253"/>
      <c r="S14" s="253"/>
      <c r="T14" s="227"/>
      <c r="U14" s="227"/>
    </row>
    <row r="15" spans="1:22" x14ac:dyDescent="0.2">
      <c r="B15" s="249" t="s">
        <v>144</v>
      </c>
      <c r="L15" s="251"/>
      <c r="M15" s="250"/>
      <c r="N15" s="250"/>
      <c r="O15" s="250"/>
      <c r="P15" s="250"/>
      <c r="Q15" s="250"/>
      <c r="R15" s="250"/>
      <c r="S15" s="250"/>
      <c r="T15" s="227"/>
      <c r="U15" s="227"/>
    </row>
    <row r="16" spans="1:22" x14ac:dyDescent="0.2">
      <c r="L16" s="251"/>
      <c r="M16" s="253"/>
      <c r="N16" s="253"/>
      <c r="O16" s="253"/>
      <c r="P16" s="253"/>
      <c r="Q16" s="253"/>
      <c r="R16" s="253"/>
      <c r="S16" s="253"/>
      <c r="T16" s="227"/>
      <c r="U16" s="227"/>
    </row>
    <row r="17" spans="1:22" s="2" customFormat="1" x14ac:dyDescent="0.2">
      <c r="A17" s="229"/>
      <c r="B17" s="257" t="s">
        <v>29</v>
      </c>
      <c r="C17" s="239" t="s">
        <v>0</v>
      </c>
      <c r="D17" s="66">
        <f>Assets!D594</f>
        <v>55</v>
      </c>
      <c r="E17" s="229" t="s">
        <v>268</v>
      </c>
      <c r="F17" s="227"/>
      <c r="G17" s="227"/>
      <c r="H17" s="227"/>
      <c r="I17" s="227"/>
      <c r="J17" s="227"/>
      <c r="K17" s="227"/>
      <c r="L17" s="250"/>
      <c r="M17" s="67">
        <f>Assets!M561</f>
        <v>1042399.4894063649</v>
      </c>
      <c r="N17" s="67">
        <f>Assets!N561</f>
        <v>7038132.3661190597</v>
      </c>
      <c r="O17" s="67">
        <f>Assets!O561</f>
        <v>7048271.847877969</v>
      </c>
      <c r="P17" s="67">
        <f>Assets!P561</f>
        <v>8094396.2125189947</v>
      </c>
      <c r="Q17" s="67">
        <f>Assets!Q561</f>
        <v>1616026.6499209735</v>
      </c>
      <c r="R17" s="67">
        <f>Assets!R561</f>
        <v>479867.97255867155</v>
      </c>
      <c r="S17" s="67">
        <f>Assets!S561</f>
        <v>509327.92951859569</v>
      </c>
      <c r="T17" s="227"/>
      <c r="U17" s="87"/>
      <c r="V17" s="87"/>
    </row>
    <row r="18" spans="1:22" s="2" customFormat="1" x14ac:dyDescent="0.2">
      <c r="A18" s="229"/>
      <c r="B18" s="257" t="s">
        <v>28</v>
      </c>
      <c r="C18" s="239" t="s">
        <v>0</v>
      </c>
      <c r="D18" s="66">
        <f>Assets!D595</f>
        <v>55</v>
      </c>
      <c r="E18" s="256"/>
      <c r="F18" s="227"/>
      <c r="G18" s="227"/>
      <c r="H18" s="227"/>
      <c r="I18" s="227"/>
      <c r="J18" s="227"/>
      <c r="K18" s="227"/>
      <c r="L18" s="250"/>
      <c r="M18" s="67">
        <f>Assets!M562</f>
        <v>46084.956475972111</v>
      </c>
      <c r="N18" s="67">
        <f>Assets!N562</f>
        <v>6827326.9512986513</v>
      </c>
      <c r="O18" s="67">
        <f>Assets!O562</f>
        <v>542090.29699175723</v>
      </c>
      <c r="P18" s="67">
        <f>Assets!P562</f>
        <v>343448.16571380745</v>
      </c>
      <c r="Q18" s="67">
        <f>Assets!Q562</f>
        <v>2651643.3560275319</v>
      </c>
      <c r="R18" s="67">
        <f>Assets!R562</f>
        <v>378279.71284800104</v>
      </c>
      <c r="S18" s="67">
        <f>Assets!S562</f>
        <v>6592977.1287385672</v>
      </c>
      <c r="T18" s="227"/>
      <c r="U18" s="87"/>
      <c r="V18" s="87"/>
    </row>
    <row r="19" spans="1:22" s="2" customFormat="1" x14ac:dyDescent="0.2">
      <c r="A19" s="229"/>
      <c r="B19" s="257" t="s">
        <v>27</v>
      </c>
      <c r="C19" s="239" t="s">
        <v>0</v>
      </c>
      <c r="D19" s="66">
        <f>Assets!D596</f>
        <v>45</v>
      </c>
      <c r="E19" s="256"/>
      <c r="F19" s="227"/>
      <c r="G19" s="227"/>
      <c r="H19" s="227"/>
      <c r="I19" s="227"/>
      <c r="J19" s="227"/>
      <c r="K19" s="227"/>
      <c r="L19" s="250"/>
      <c r="M19" s="67">
        <f>Assets!M563</f>
        <v>7269303.9341696938</v>
      </c>
      <c r="N19" s="67">
        <f>Assets!N563</f>
        <v>12484371.951886911</v>
      </c>
      <c r="O19" s="67">
        <f>Assets!O563</f>
        <v>16022293.585000418</v>
      </c>
      <c r="P19" s="67">
        <f>Assets!P563</f>
        <v>7739021.0099818856</v>
      </c>
      <c r="Q19" s="67">
        <f>Assets!Q563</f>
        <v>14372296.933541708</v>
      </c>
      <c r="R19" s="67">
        <f>Assets!R563</f>
        <v>14983100.447833791</v>
      </c>
      <c r="S19" s="67">
        <f>Assets!S563</f>
        <v>6637116.2029965306</v>
      </c>
      <c r="T19" s="227"/>
      <c r="U19" s="87"/>
      <c r="V19" s="87"/>
    </row>
    <row r="20" spans="1:22" s="2" customFormat="1" x14ac:dyDescent="0.2">
      <c r="A20" s="229"/>
      <c r="B20" s="257" t="s">
        <v>26</v>
      </c>
      <c r="C20" s="239" t="s">
        <v>0</v>
      </c>
      <c r="D20" s="66">
        <f>Assets!D597</f>
        <v>60</v>
      </c>
      <c r="E20" s="256"/>
      <c r="F20" s="227"/>
      <c r="G20" s="227"/>
      <c r="H20" s="227"/>
      <c r="I20" s="227"/>
      <c r="J20" s="227"/>
      <c r="K20" s="227"/>
      <c r="L20" s="250"/>
      <c r="M20" s="67">
        <f>Assets!M564</f>
        <v>23024095.249756038</v>
      </c>
      <c r="N20" s="67">
        <f>Assets!N564</f>
        <v>25664806.990201958</v>
      </c>
      <c r="O20" s="67">
        <f>Assets!O564</f>
        <v>29242009.546937533</v>
      </c>
      <c r="P20" s="67">
        <f>Assets!P564</f>
        <v>31153287.06881123</v>
      </c>
      <c r="Q20" s="67">
        <f>Assets!Q564</f>
        <v>30707486.028760564</v>
      </c>
      <c r="R20" s="67">
        <f>Assets!R564</f>
        <v>28480730.698377073</v>
      </c>
      <c r="S20" s="67">
        <f>Assets!S564</f>
        <v>28109153.7391643</v>
      </c>
      <c r="T20" s="227"/>
      <c r="U20" s="87"/>
      <c r="V20" s="87"/>
    </row>
    <row r="21" spans="1:22" s="2" customFormat="1" x14ac:dyDescent="0.2">
      <c r="A21" s="229"/>
      <c r="B21" s="257" t="s">
        <v>25</v>
      </c>
      <c r="C21" s="239" t="s">
        <v>0</v>
      </c>
      <c r="D21" s="66">
        <f>Assets!D598</f>
        <v>55</v>
      </c>
      <c r="E21" s="256"/>
      <c r="F21" s="227"/>
      <c r="G21" s="227"/>
      <c r="H21" s="227"/>
      <c r="I21" s="227"/>
      <c r="J21" s="227"/>
      <c r="K21" s="227"/>
      <c r="L21" s="250"/>
      <c r="M21" s="67">
        <f>Assets!M565</f>
        <v>3965373.1121869283</v>
      </c>
      <c r="N21" s="67">
        <f>Assets!N565</f>
        <v>4619216.8687629486</v>
      </c>
      <c r="O21" s="67">
        <f>Assets!O565</f>
        <v>5173008.0858924361</v>
      </c>
      <c r="P21" s="67">
        <f>Assets!P565</f>
        <v>4678736.2358364342</v>
      </c>
      <c r="Q21" s="67">
        <f>Assets!Q565</f>
        <v>5256745.7340931473</v>
      </c>
      <c r="R21" s="67">
        <f>Assets!R565</f>
        <v>6014777.1672850884</v>
      </c>
      <c r="S21" s="67">
        <f>Assets!S565</f>
        <v>5956723.5038831122</v>
      </c>
      <c r="T21" s="227"/>
      <c r="U21" s="87"/>
      <c r="V21" s="87"/>
    </row>
    <row r="22" spans="1:22" s="2" customFormat="1" x14ac:dyDescent="0.2">
      <c r="A22" s="229"/>
      <c r="B22" s="257" t="s">
        <v>24</v>
      </c>
      <c r="C22" s="239" t="s">
        <v>0</v>
      </c>
      <c r="D22" s="66">
        <f>Assets!D599</f>
        <v>45</v>
      </c>
      <c r="E22" s="256"/>
      <c r="F22" s="227"/>
      <c r="G22" s="227"/>
      <c r="H22" s="227"/>
      <c r="I22" s="227"/>
      <c r="J22" s="227"/>
      <c r="K22" s="227"/>
      <c r="L22" s="250"/>
      <c r="M22" s="67">
        <f>Assets!M566</f>
        <v>5348627.303303279</v>
      </c>
      <c r="N22" s="67">
        <f>Assets!N566</f>
        <v>4961121.1142285559</v>
      </c>
      <c r="O22" s="67">
        <f>Assets!O566</f>
        <v>5434214.1822820399</v>
      </c>
      <c r="P22" s="67">
        <f>Assets!P566</f>
        <v>6881733.6633304963</v>
      </c>
      <c r="Q22" s="67">
        <f>Assets!Q566</f>
        <v>8651425.8710586261</v>
      </c>
      <c r="R22" s="67">
        <f>Assets!R566</f>
        <v>9968759.2261246052</v>
      </c>
      <c r="S22" s="67">
        <f>Assets!S566</f>
        <v>9908169.5882995818</v>
      </c>
      <c r="T22" s="227"/>
      <c r="U22" s="87"/>
      <c r="V22" s="87"/>
    </row>
    <row r="23" spans="1:22" s="2" customFormat="1" x14ac:dyDescent="0.2">
      <c r="A23" s="229"/>
      <c r="B23" s="257" t="s">
        <v>23</v>
      </c>
      <c r="C23" s="239" t="s">
        <v>0</v>
      </c>
      <c r="D23" s="66">
        <f>Assets!D600</f>
        <v>40</v>
      </c>
      <c r="E23" s="256"/>
      <c r="F23" s="227"/>
      <c r="G23" s="227"/>
      <c r="H23" s="227"/>
      <c r="I23" s="227"/>
      <c r="J23" s="227"/>
      <c r="K23" s="227"/>
      <c r="L23" s="250"/>
      <c r="M23" s="67">
        <f>Assets!M567</f>
        <v>3829110.215184629</v>
      </c>
      <c r="N23" s="67">
        <f>Assets!N567</f>
        <v>5027250.0505451625</v>
      </c>
      <c r="O23" s="67">
        <f>Assets!O567</f>
        <v>5292915.6396526555</v>
      </c>
      <c r="P23" s="67">
        <f>Assets!P567</f>
        <v>4938507.4857026702</v>
      </c>
      <c r="Q23" s="67">
        <f>Assets!Q567</f>
        <v>5115330.8601328488</v>
      </c>
      <c r="R23" s="67">
        <f>Assets!R567</f>
        <v>6467023.4685311057</v>
      </c>
      <c r="S23" s="67">
        <f>Assets!S567</f>
        <v>5200280.4734186437</v>
      </c>
      <c r="T23" s="227"/>
      <c r="U23" s="87"/>
      <c r="V23" s="87"/>
    </row>
    <row r="24" spans="1:22" s="2" customFormat="1" x14ac:dyDescent="0.2">
      <c r="A24" s="229"/>
      <c r="B24" s="257" t="s">
        <v>22</v>
      </c>
      <c r="C24" s="239" t="s">
        <v>0</v>
      </c>
      <c r="D24" s="66">
        <f>Assets!D601</f>
        <v>25</v>
      </c>
      <c r="E24" s="256"/>
      <c r="F24" s="227"/>
      <c r="G24" s="227"/>
      <c r="H24" s="227"/>
      <c r="I24" s="227"/>
      <c r="J24" s="227"/>
      <c r="K24" s="227"/>
      <c r="L24" s="250"/>
      <c r="M24" s="67">
        <f>Assets!M568</f>
        <v>7858741.8907693792</v>
      </c>
      <c r="N24" s="67">
        <f>Assets!N568</f>
        <v>368935.82725983835</v>
      </c>
      <c r="O24" s="67">
        <f>Assets!O568</f>
        <v>904233.22196245776</v>
      </c>
      <c r="P24" s="67">
        <f>Assets!P568</f>
        <v>568391.81496076239</v>
      </c>
      <c r="Q24" s="67">
        <f>Assets!Q568</f>
        <v>895964.542054752</v>
      </c>
      <c r="R24" s="67">
        <f>Assets!R568</f>
        <v>660772.95377654815</v>
      </c>
      <c r="S24" s="67">
        <f>Assets!S568</f>
        <v>366672.09822443803</v>
      </c>
      <c r="T24" s="227"/>
      <c r="U24" s="87"/>
      <c r="V24" s="87"/>
    </row>
    <row r="25" spans="1:22" s="2" customFormat="1" x14ac:dyDescent="0.2">
      <c r="A25" s="229"/>
      <c r="B25" s="257" t="s">
        <v>21</v>
      </c>
      <c r="C25" s="239" t="s">
        <v>0</v>
      </c>
      <c r="D25" s="66">
        <f>Assets!D602</f>
        <v>15</v>
      </c>
      <c r="E25" s="256"/>
      <c r="F25" s="227"/>
      <c r="G25" s="227"/>
      <c r="H25" s="227"/>
      <c r="I25" s="227"/>
      <c r="J25" s="227"/>
      <c r="K25" s="227"/>
      <c r="L25" s="250"/>
      <c r="M25" s="67">
        <f>Assets!M569</f>
        <v>8309232.051727837</v>
      </c>
      <c r="N25" s="67">
        <f>Assets!N569</f>
        <v>4604823.0016299654</v>
      </c>
      <c r="O25" s="67">
        <f>Assets!O569</f>
        <v>9015299.1464892384</v>
      </c>
      <c r="P25" s="67">
        <f>Assets!P569</f>
        <v>3122829.4104769411</v>
      </c>
      <c r="Q25" s="67">
        <f>Assets!Q569</f>
        <v>2919899.6186841843</v>
      </c>
      <c r="R25" s="67">
        <f>Assets!R569</f>
        <v>2504828.8550408101</v>
      </c>
      <c r="S25" s="67">
        <f>Assets!S569</f>
        <v>2387358.8946668576</v>
      </c>
      <c r="T25" s="227"/>
      <c r="U25" s="87"/>
      <c r="V25" s="87"/>
    </row>
    <row r="26" spans="1:22" s="233" customFormat="1" x14ac:dyDescent="0.2">
      <c r="B26" s="258" t="s">
        <v>1</v>
      </c>
      <c r="C26" s="259" t="s">
        <v>0</v>
      </c>
      <c r="D26" s="258"/>
      <c r="E26" s="258"/>
      <c r="F26" s="258"/>
      <c r="G26" s="258"/>
      <c r="H26" s="258"/>
      <c r="I26" s="258"/>
      <c r="J26" s="258"/>
      <c r="K26" s="258"/>
      <c r="L26" s="260"/>
      <c r="M26" s="261">
        <f t="shared" ref="M26:S26" si="0">SUM(M17:M25)</f>
        <v>60692968.202980123</v>
      </c>
      <c r="N26" s="261">
        <f t="shared" si="0"/>
        <v>71595985.121933058</v>
      </c>
      <c r="O26" s="261">
        <f t="shared" si="0"/>
        <v>78674335.553086504</v>
      </c>
      <c r="P26" s="261">
        <f t="shared" si="0"/>
        <v>67520351.067333221</v>
      </c>
      <c r="Q26" s="261">
        <f t="shared" si="0"/>
        <v>72186819.594274342</v>
      </c>
      <c r="R26" s="261">
        <f t="shared" si="0"/>
        <v>69938140.502375692</v>
      </c>
      <c r="S26" s="261">
        <f t="shared" si="0"/>
        <v>65667779.558910623</v>
      </c>
      <c r="T26" s="258"/>
      <c r="U26" s="258"/>
      <c r="V26" s="258"/>
    </row>
    <row r="27" spans="1:22" x14ac:dyDescent="0.2">
      <c r="L27" s="251"/>
      <c r="M27" s="253"/>
      <c r="N27" s="253"/>
      <c r="O27" s="253"/>
      <c r="P27" s="253"/>
      <c r="Q27" s="253"/>
      <c r="R27" s="253"/>
      <c r="S27" s="253"/>
      <c r="T27" s="227"/>
      <c r="U27" s="227"/>
    </row>
    <row r="28" spans="1:22" s="2" customFormat="1" x14ac:dyDescent="0.2">
      <c r="A28" s="229"/>
      <c r="B28" s="257" t="s">
        <v>319</v>
      </c>
      <c r="C28" s="239" t="s">
        <v>0</v>
      </c>
      <c r="D28" s="66">
        <f>Assets!D605</f>
        <v>0</v>
      </c>
      <c r="E28" s="229" t="s">
        <v>268</v>
      </c>
      <c r="F28" s="227"/>
      <c r="G28" s="227"/>
      <c r="H28" s="227"/>
      <c r="I28" s="227"/>
      <c r="J28" s="227"/>
      <c r="K28" s="227"/>
      <c r="L28" s="250"/>
      <c r="M28" s="67">
        <f>Assets!M585</f>
        <v>0</v>
      </c>
      <c r="N28" s="67">
        <f>Assets!N585</f>
        <v>0</v>
      </c>
      <c r="O28" s="67">
        <f>Assets!O585</f>
        <v>0</v>
      </c>
      <c r="P28" s="67">
        <f>Assets!P585</f>
        <v>0</v>
      </c>
      <c r="Q28" s="67">
        <f>Assets!Q585</f>
        <v>0</v>
      </c>
      <c r="R28" s="67">
        <f>Assets!R585</f>
        <v>0</v>
      </c>
      <c r="S28" s="67">
        <f>Assets!S585</f>
        <v>0</v>
      </c>
      <c r="T28" s="227"/>
      <c r="U28" s="87"/>
      <c r="V28" s="87"/>
    </row>
    <row r="29" spans="1:22" x14ac:dyDescent="0.2">
      <c r="B29" s="227"/>
      <c r="C29" s="227"/>
      <c r="D29" s="227"/>
      <c r="E29" s="227"/>
      <c r="F29" s="227"/>
      <c r="G29" s="227"/>
      <c r="H29" s="227"/>
      <c r="I29" s="246"/>
      <c r="J29" s="227"/>
      <c r="K29" s="227"/>
      <c r="L29" s="250"/>
      <c r="M29" s="253"/>
      <c r="N29" s="253"/>
      <c r="O29" s="253"/>
      <c r="P29" s="253"/>
      <c r="Q29" s="253"/>
      <c r="R29" s="253"/>
      <c r="S29" s="253"/>
      <c r="T29" s="227"/>
      <c r="U29" s="227"/>
    </row>
    <row r="30" spans="1:22" s="227" customFormat="1" ht="12" customHeight="1" x14ac:dyDescent="0.2">
      <c r="A30" s="229"/>
      <c r="B30" s="241" t="s">
        <v>19</v>
      </c>
      <c r="C30" s="242" t="s">
        <v>10</v>
      </c>
      <c r="D30" s="296" t="s">
        <v>9</v>
      </c>
      <c r="E30" s="244" t="s">
        <v>173</v>
      </c>
      <c r="F30" s="232"/>
      <c r="G30" s="245"/>
      <c r="H30" s="245"/>
      <c r="I30" s="245"/>
      <c r="J30" s="245"/>
      <c r="K30" s="232"/>
      <c r="L30" s="232"/>
      <c r="M30" s="232"/>
      <c r="N30" s="232"/>
      <c r="O30" s="232"/>
      <c r="P30" s="232"/>
      <c r="Q30" s="232"/>
      <c r="R30" s="232"/>
      <c r="S30" s="232"/>
    </row>
    <row r="31" spans="1:22" x14ac:dyDescent="0.2">
      <c r="K31" s="248"/>
      <c r="L31" s="248"/>
      <c r="M31" s="247"/>
      <c r="N31" s="247"/>
      <c r="O31" s="247"/>
      <c r="P31" s="247"/>
      <c r="Q31" s="247"/>
      <c r="R31" s="247"/>
      <c r="S31" s="247"/>
      <c r="T31" s="227"/>
      <c r="U31" s="227"/>
    </row>
    <row r="32" spans="1:22" x14ac:dyDescent="0.2">
      <c r="B32" s="249" t="s">
        <v>316</v>
      </c>
      <c r="L32" s="251"/>
      <c r="M32" s="250"/>
      <c r="N32" s="250"/>
      <c r="O32" s="250"/>
      <c r="P32" s="250"/>
      <c r="Q32" s="250"/>
      <c r="R32" s="250"/>
      <c r="S32" s="250"/>
      <c r="T32" s="227"/>
      <c r="U32" s="227"/>
    </row>
    <row r="33" spans="2:22" x14ac:dyDescent="0.2">
      <c r="L33" s="248"/>
      <c r="M33" s="253"/>
      <c r="N33" s="253"/>
      <c r="O33" s="253"/>
      <c r="P33" s="253"/>
      <c r="Q33" s="253"/>
      <c r="R33" s="253"/>
      <c r="S33" s="253"/>
      <c r="T33" s="227"/>
      <c r="U33" s="227"/>
    </row>
    <row r="34" spans="2:22" x14ac:dyDescent="0.2">
      <c r="B34" s="227" t="s">
        <v>20</v>
      </c>
      <c r="C34" s="254" t="s">
        <v>5</v>
      </c>
      <c r="D34" s="227"/>
      <c r="E34" s="229" t="s">
        <v>271</v>
      </c>
      <c r="F34" s="227"/>
      <c r="G34" s="247"/>
      <c r="H34" s="253">
        <f t="shared" ref="H34:S34" si="1">IF(H36=0,0,H35/H36)</f>
        <v>27.655449334564977</v>
      </c>
      <c r="I34" s="253">
        <f t="shared" si="1"/>
        <v>27.252123541034688</v>
      </c>
      <c r="J34" s="253">
        <f t="shared" si="1"/>
        <v>26.944211257227362</v>
      </c>
      <c r="K34" s="253">
        <f t="shared" si="1"/>
        <v>26.066579584175159</v>
      </c>
      <c r="L34" s="253">
        <f t="shared" si="1"/>
        <v>26.525925032272692</v>
      </c>
      <c r="M34" s="253">
        <f t="shared" si="1"/>
        <v>27.032348146375419</v>
      </c>
      <c r="N34" s="253">
        <f t="shared" si="1"/>
        <v>27.031742083379747</v>
      </c>
      <c r="O34" s="253">
        <f t="shared" si="1"/>
        <v>27.71287264889812</v>
      </c>
      <c r="P34" s="253">
        <f t="shared" si="1"/>
        <v>28.14177539527255</v>
      </c>
      <c r="Q34" s="253">
        <f t="shared" si="1"/>
        <v>28.624706052730453</v>
      </c>
      <c r="R34" s="253">
        <f t="shared" si="1"/>
        <v>28.94151495747623</v>
      </c>
      <c r="S34" s="253">
        <f t="shared" si="1"/>
        <v>29.175566443382735</v>
      </c>
      <c r="T34" s="227"/>
      <c r="U34" s="227"/>
      <c r="V34" s="227"/>
    </row>
    <row r="35" spans="2:22" x14ac:dyDescent="0.2">
      <c r="B35" s="229" t="s">
        <v>16</v>
      </c>
      <c r="C35" s="254" t="s">
        <v>0</v>
      </c>
      <c r="E35" s="229" t="s">
        <v>264</v>
      </c>
      <c r="H35" s="247">
        <f t="shared" ref="H35:L40" si="2">H172+H861</f>
        <v>301842374.31685507</v>
      </c>
      <c r="I35" s="247">
        <f t="shared" si="2"/>
        <v>308225908.76199549</v>
      </c>
      <c r="J35" s="247">
        <f t="shared" si="2"/>
        <v>317361516.71193653</v>
      </c>
      <c r="K35" s="247">
        <f t="shared" si="2"/>
        <v>324177365.90532148</v>
      </c>
      <c r="L35" s="247">
        <f t="shared" si="2"/>
        <v>361569544.22574753</v>
      </c>
      <c r="M35" s="247">
        <f t="shared" ref="M35:S40" si="3">M172+M861</f>
        <v>410128234.41980636</v>
      </c>
      <c r="N35" s="247">
        <f t="shared" si="3"/>
        <v>454934579.98637855</v>
      </c>
      <c r="O35" s="247">
        <f t="shared" si="3"/>
        <v>509086056.6993472</v>
      </c>
      <c r="P35" s="247">
        <f t="shared" si="3"/>
        <v>568875506.10200679</v>
      </c>
      <c r="Q35" s="247">
        <f t="shared" si="3"/>
        <v>615766364.69428849</v>
      </c>
      <c r="R35" s="247">
        <f t="shared" si="3"/>
        <v>666041474.66401803</v>
      </c>
      <c r="S35" s="247">
        <f t="shared" si="3"/>
        <v>712566256.13378477</v>
      </c>
      <c r="T35" s="227"/>
      <c r="U35" s="227"/>
      <c r="V35" s="227"/>
    </row>
    <row r="36" spans="2:22" x14ac:dyDescent="0.2">
      <c r="B36" s="229" t="s">
        <v>107</v>
      </c>
      <c r="C36" s="254" t="s">
        <v>0</v>
      </c>
      <c r="E36" s="229" t="s">
        <v>265</v>
      </c>
      <c r="H36" s="247">
        <f t="shared" si="2"/>
        <v>10914390.529883722</v>
      </c>
      <c r="I36" s="247">
        <f t="shared" si="2"/>
        <v>11310161.143878808</v>
      </c>
      <c r="J36" s="247">
        <f t="shared" si="2"/>
        <v>11778467.50391735</v>
      </c>
      <c r="K36" s="247">
        <f t="shared" si="2"/>
        <v>12436513.385213276</v>
      </c>
      <c r="L36" s="247">
        <f t="shared" si="2"/>
        <v>13630798.691689167</v>
      </c>
      <c r="M36" s="247">
        <f t="shared" si="3"/>
        <v>15171757.636407832</v>
      </c>
      <c r="N36" s="247">
        <f t="shared" si="3"/>
        <v>16829643.408964437</v>
      </c>
      <c r="O36" s="247">
        <f t="shared" si="3"/>
        <v>18370021.150426958</v>
      </c>
      <c r="P36" s="247">
        <f t="shared" si="3"/>
        <v>20214627.475051571</v>
      </c>
      <c r="Q36" s="247">
        <f t="shared" si="3"/>
        <v>21511709.624544837</v>
      </c>
      <c r="R36" s="247">
        <f t="shared" si="3"/>
        <v>23013359.032608792</v>
      </c>
      <c r="S36" s="247">
        <f t="shared" si="3"/>
        <v>24423390.631217748</v>
      </c>
      <c r="T36" s="227"/>
      <c r="U36" s="227"/>
      <c r="V36" s="227"/>
    </row>
    <row r="37" spans="2:22" x14ac:dyDescent="0.2">
      <c r="B37" s="229" t="s">
        <v>14</v>
      </c>
      <c r="C37" s="254" t="s">
        <v>0</v>
      </c>
      <c r="E37" s="229" t="s">
        <v>266</v>
      </c>
      <c r="H37" s="247">
        <f t="shared" si="2"/>
        <v>0</v>
      </c>
      <c r="I37" s="247">
        <f t="shared" si="2"/>
        <v>0</v>
      </c>
      <c r="J37" s="247">
        <f t="shared" si="2"/>
        <v>0</v>
      </c>
      <c r="K37" s="247">
        <f t="shared" si="2"/>
        <v>0</v>
      </c>
      <c r="L37" s="247">
        <f t="shared" si="2"/>
        <v>0</v>
      </c>
      <c r="M37" s="247">
        <f t="shared" si="3"/>
        <v>0</v>
      </c>
      <c r="N37" s="247">
        <f t="shared" si="3"/>
        <v>0</v>
      </c>
      <c r="O37" s="247">
        <f t="shared" si="3"/>
        <v>0</v>
      </c>
      <c r="P37" s="247">
        <f t="shared" si="3"/>
        <v>0</v>
      </c>
      <c r="Q37" s="247">
        <f t="shared" si="3"/>
        <v>0</v>
      </c>
      <c r="R37" s="247">
        <f t="shared" si="3"/>
        <v>0</v>
      </c>
      <c r="S37" s="247">
        <f t="shared" si="3"/>
        <v>0</v>
      </c>
      <c r="T37" s="227"/>
      <c r="U37" s="227"/>
      <c r="V37" s="227"/>
    </row>
    <row r="38" spans="2:22" x14ac:dyDescent="0.2">
      <c r="B38" s="229" t="s">
        <v>144</v>
      </c>
      <c r="C38" s="254" t="s">
        <v>0</v>
      </c>
      <c r="E38" s="229" t="s">
        <v>268</v>
      </c>
      <c r="H38" s="247">
        <f t="shared" si="2"/>
        <v>17297924.975024145</v>
      </c>
      <c r="I38" s="247">
        <f t="shared" si="2"/>
        <v>20445769.093819804</v>
      </c>
      <c r="J38" s="247">
        <f t="shared" si="2"/>
        <v>18594316.697302327</v>
      </c>
      <c r="K38" s="247">
        <f t="shared" si="2"/>
        <v>50335430.605000004</v>
      </c>
      <c r="L38" s="247">
        <f t="shared" si="2"/>
        <v>63004353.885747947</v>
      </c>
      <c r="M38" s="247">
        <f t="shared" si="3"/>
        <v>60692968.202980123</v>
      </c>
      <c r="N38" s="247">
        <f t="shared" si="3"/>
        <v>71595985.121933058</v>
      </c>
      <c r="O38" s="247">
        <f t="shared" si="3"/>
        <v>78674335.553086504</v>
      </c>
      <c r="P38" s="247">
        <f t="shared" si="3"/>
        <v>67520351.067333221</v>
      </c>
      <c r="Q38" s="247">
        <f t="shared" si="3"/>
        <v>72186819.594274342</v>
      </c>
      <c r="R38" s="247">
        <f t="shared" si="3"/>
        <v>69938140.502375692</v>
      </c>
      <c r="S38" s="247">
        <f t="shared" si="3"/>
        <v>65667779.558910623</v>
      </c>
      <c r="T38" s="227"/>
      <c r="U38" s="227"/>
      <c r="V38" s="227"/>
    </row>
    <row r="39" spans="2:22" x14ac:dyDescent="0.2">
      <c r="B39" s="229" t="s">
        <v>12</v>
      </c>
      <c r="C39" s="254" t="s">
        <v>0</v>
      </c>
      <c r="E39" s="229" t="s">
        <v>270</v>
      </c>
      <c r="H39" s="247">
        <f t="shared" si="2"/>
        <v>0</v>
      </c>
      <c r="I39" s="247">
        <f t="shared" si="2"/>
        <v>0</v>
      </c>
      <c r="J39" s="247">
        <f t="shared" si="2"/>
        <v>0</v>
      </c>
      <c r="K39" s="247">
        <f t="shared" si="2"/>
        <v>506738.89936069248</v>
      </c>
      <c r="L39" s="247">
        <f t="shared" si="2"/>
        <v>814865</v>
      </c>
      <c r="M39" s="247">
        <f t="shared" si="3"/>
        <v>714865</v>
      </c>
      <c r="N39" s="247">
        <f t="shared" si="3"/>
        <v>614865</v>
      </c>
      <c r="O39" s="247">
        <f t="shared" si="3"/>
        <v>514865</v>
      </c>
      <c r="P39" s="247">
        <f t="shared" si="3"/>
        <v>414865</v>
      </c>
      <c r="Q39" s="247">
        <f t="shared" si="3"/>
        <v>400000</v>
      </c>
      <c r="R39" s="247">
        <f t="shared" si="3"/>
        <v>400000</v>
      </c>
      <c r="S39" s="247">
        <f t="shared" si="3"/>
        <v>400000</v>
      </c>
      <c r="T39" s="227"/>
      <c r="U39" s="227"/>
      <c r="V39" s="227"/>
    </row>
    <row r="40" spans="2:22" s="297" customFormat="1" x14ac:dyDescent="0.2">
      <c r="B40" s="297" t="s">
        <v>11</v>
      </c>
      <c r="C40" s="298" t="s">
        <v>0</v>
      </c>
      <c r="E40" s="297" t="s">
        <v>269</v>
      </c>
      <c r="H40" s="299">
        <f t="shared" si="2"/>
        <v>308225908.76199549</v>
      </c>
      <c r="I40" s="299">
        <f t="shared" si="2"/>
        <v>317361516.71193653</v>
      </c>
      <c r="J40" s="299">
        <f t="shared" si="2"/>
        <v>324177365.90532148</v>
      </c>
      <c r="K40" s="299">
        <f t="shared" si="2"/>
        <v>361569544.22574753</v>
      </c>
      <c r="L40" s="299">
        <f t="shared" si="2"/>
        <v>410128234.41980636</v>
      </c>
      <c r="M40" s="299">
        <f t="shared" si="3"/>
        <v>454934579.98637855</v>
      </c>
      <c r="N40" s="299">
        <f t="shared" si="3"/>
        <v>509086056.6993472</v>
      </c>
      <c r="O40" s="299">
        <f t="shared" si="3"/>
        <v>568875506.10200679</v>
      </c>
      <c r="P40" s="299">
        <f t="shared" si="3"/>
        <v>615766364.69428849</v>
      </c>
      <c r="Q40" s="299">
        <f t="shared" si="3"/>
        <v>666041474.66401803</v>
      </c>
      <c r="R40" s="299">
        <f t="shared" si="3"/>
        <v>712566256.13378477</v>
      </c>
      <c r="S40" s="299">
        <f t="shared" si="3"/>
        <v>753410645.06147766</v>
      </c>
      <c r="T40" s="300"/>
      <c r="U40" s="300"/>
      <c r="V40" s="300"/>
    </row>
    <row r="41" spans="2:22" x14ac:dyDescent="0.2">
      <c r="H41" s="227"/>
      <c r="I41" s="227"/>
      <c r="J41" s="227"/>
      <c r="K41" s="227"/>
      <c r="L41" s="227"/>
      <c r="M41" s="227"/>
      <c r="N41" s="227"/>
      <c r="O41" s="227"/>
      <c r="P41" s="227"/>
      <c r="Q41" s="227"/>
      <c r="R41" s="227"/>
      <c r="S41" s="227"/>
      <c r="T41" s="227"/>
      <c r="U41" s="227"/>
      <c r="V41" s="227"/>
    </row>
    <row r="42" spans="2:22" x14ac:dyDescent="0.2">
      <c r="B42" s="232" t="s">
        <v>90</v>
      </c>
      <c r="C42" s="239" t="s">
        <v>89</v>
      </c>
      <c r="D42" s="264">
        <f>SUM(H42:S42)</f>
        <v>0</v>
      </c>
      <c r="E42" s="265"/>
      <c r="F42" s="227"/>
      <c r="G42" s="227"/>
      <c r="H42" s="266">
        <f>IF(ABS(H35-H36+H37+H38-H39-H40)&lt;0.001,0,1)</f>
        <v>0</v>
      </c>
      <c r="I42" s="266">
        <f t="shared" ref="I42:S42" si="4">IF(ABS(I35-I36+I37+I38-I39-I40)&lt;0.001,0,1)</f>
        <v>0</v>
      </c>
      <c r="J42" s="266">
        <f t="shared" si="4"/>
        <v>0</v>
      </c>
      <c r="K42" s="266">
        <f t="shared" si="4"/>
        <v>0</v>
      </c>
      <c r="L42" s="266">
        <f t="shared" si="4"/>
        <v>0</v>
      </c>
      <c r="M42" s="266">
        <f t="shared" si="4"/>
        <v>0</v>
      </c>
      <c r="N42" s="266">
        <f t="shared" si="4"/>
        <v>0</v>
      </c>
      <c r="O42" s="266">
        <f t="shared" si="4"/>
        <v>0</v>
      </c>
      <c r="P42" s="266">
        <f t="shared" si="4"/>
        <v>0</v>
      </c>
      <c r="Q42" s="266">
        <f t="shared" si="4"/>
        <v>0</v>
      </c>
      <c r="R42" s="266">
        <f t="shared" si="4"/>
        <v>0</v>
      </c>
      <c r="S42" s="266">
        <f t="shared" si="4"/>
        <v>0</v>
      </c>
      <c r="T42" s="227"/>
      <c r="U42" s="227"/>
      <c r="V42" s="227"/>
    </row>
    <row r="43" spans="2:22" x14ac:dyDescent="0.2">
      <c r="B43" s="232" t="s">
        <v>91</v>
      </c>
      <c r="C43" s="239" t="s">
        <v>89</v>
      </c>
      <c r="D43" s="264">
        <f>SUM(H43:S43)</f>
        <v>0</v>
      </c>
      <c r="E43" s="265"/>
      <c r="F43" s="227"/>
      <c r="G43" s="227"/>
      <c r="H43" s="266"/>
      <c r="I43" s="266"/>
      <c r="J43" s="266"/>
      <c r="K43" s="266"/>
      <c r="L43" s="266"/>
      <c r="M43" s="266">
        <f>IF(ABS(M38-Assets!M570)&lt;0.001,0,1)</f>
        <v>0</v>
      </c>
      <c r="N43" s="266">
        <f>IF(ABS(N38-Assets!N570)&lt;0.001,0,1)</f>
        <v>0</v>
      </c>
      <c r="O43" s="266">
        <f>IF(ABS(O38-Assets!O570)&lt;0.001,0,1)</f>
        <v>0</v>
      </c>
      <c r="P43" s="266">
        <f>IF(ABS(P38-Assets!P570)&lt;0.001,0,1)</f>
        <v>0</v>
      </c>
      <c r="Q43" s="266">
        <f>IF(ABS(Q38-Assets!Q570)&lt;0.001,0,1)</f>
        <v>0</v>
      </c>
      <c r="R43" s="266">
        <f>IF(ABS(R38-Assets!R570)&lt;0.001,0,1)</f>
        <v>0</v>
      </c>
      <c r="S43" s="266">
        <f>IF(ABS(S38-Assets!S570)&lt;0.001,0,1)</f>
        <v>0</v>
      </c>
      <c r="T43" s="227"/>
      <c r="U43" s="227"/>
      <c r="V43" s="227"/>
    </row>
    <row r="44" spans="2:22" x14ac:dyDescent="0.2">
      <c r="C44" s="227"/>
      <c r="D44" s="227"/>
      <c r="E44" s="227"/>
      <c r="F44" s="227"/>
      <c r="G44" s="227"/>
      <c r="H44" s="227"/>
      <c r="I44" s="227"/>
      <c r="J44" s="227"/>
      <c r="K44" s="227"/>
      <c r="L44" s="227"/>
      <c r="M44" s="227"/>
      <c r="N44" s="227"/>
      <c r="O44" s="227"/>
      <c r="P44" s="227"/>
      <c r="Q44" s="227"/>
      <c r="R44" s="227"/>
      <c r="S44" s="227"/>
      <c r="T44" s="227"/>
      <c r="U44" s="227"/>
      <c r="V44" s="227"/>
    </row>
    <row r="45" spans="2:22" x14ac:dyDescent="0.2">
      <c r="B45" s="267" t="s">
        <v>318</v>
      </c>
      <c r="L45" s="251"/>
      <c r="M45" s="250"/>
      <c r="N45" s="250"/>
      <c r="O45" s="250"/>
      <c r="P45" s="250"/>
      <c r="Q45" s="250"/>
      <c r="R45" s="250"/>
      <c r="S45" s="250"/>
      <c r="T45" s="227"/>
      <c r="U45" s="227"/>
    </row>
    <row r="46" spans="2:22" x14ac:dyDescent="0.2">
      <c r="L46" s="251"/>
      <c r="M46" s="253"/>
      <c r="N46" s="253"/>
      <c r="O46" s="253"/>
      <c r="P46" s="253"/>
      <c r="Q46" s="253"/>
      <c r="R46" s="253"/>
      <c r="S46" s="253"/>
      <c r="T46" s="227"/>
      <c r="U46" s="227"/>
    </row>
    <row r="47" spans="2:22" x14ac:dyDescent="0.2">
      <c r="B47" s="227" t="s">
        <v>20</v>
      </c>
      <c r="C47" s="254" t="s">
        <v>5</v>
      </c>
      <c r="L47" s="253">
        <f>IF(L49=0,0,L48/L49)</f>
        <v>6.2406090514183266</v>
      </c>
      <c r="M47" s="253">
        <f t="shared" ref="M47:S47" si="5">IF(M49=0,0,M48/M49)</f>
        <v>5.2406090514183266</v>
      </c>
      <c r="N47" s="253">
        <f t="shared" si="5"/>
        <v>4.2406090514183266</v>
      </c>
      <c r="O47" s="253">
        <f t="shared" si="5"/>
        <v>3.2406090514183266</v>
      </c>
      <c r="P47" s="253">
        <f t="shared" si="5"/>
        <v>2.2406090514183266</v>
      </c>
      <c r="Q47" s="253">
        <f t="shared" si="5"/>
        <v>1.2406090514183266</v>
      </c>
      <c r="R47" s="253">
        <f t="shared" si="5"/>
        <v>1</v>
      </c>
      <c r="S47" s="253">
        <f t="shared" si="5"/>
        <v>0</v>
      </c>
      <c r="T47" s="227"/>
      <c r="U47" s="227"/>
      <c r="V47" s="227"/>
    </row>
    <row r="48" spans="2:22" x14ac:dyDescent="0.2">
      <c r="B48" s="229" t="s">
        <v>16</v>
      </c>
      <c r="C48" s="254" t="s">
        <v>0</v>
      </c>
      <c r="L48" s="247">
        <f t="shared" ref="L48:L53" si="6">L875</f>
        <v>59435.85163636363</v>
      </c>
      <c r="M48" s="247">
        <f t="shared" ref="M48:S48" si="7">M875</f>
        <v>50793.642562757668</v>
      </c>
      <c r="N48" s="247">
        <f t="shared" si="7"/>
        <v>41101.325875060691</v>
      </c>
      <c r="O48" s="247">
        <f t="shared" si="7"/>
        <v>31409.009187363714</v>
      </c>
      <c r="P48" s="247">
        <f t="shared" si="7"/>
        <v>21716.692499666737</v>
      </c>
      <c r="Q48" s="247">
        <f t="shared" si="7"/>
        <v>12024.375811969761</v>
      </c>
      <c r="R48" s="247">
        <f t="shared" si="7"/>
        <v>2332.059124272786</v>
      </c>
      <c r="S48" s="247">
        <f t="shared" si="7"/>
        <v>0</v>
      </c>
      <c r="T48" s="227"/>
      <c r="U48" s="227"/>
      <c r="V48" s="227"/>
    </row>
    <row r="49" spans="2:22" x14ac:dyDescent="0.2">
      <c r="B49" s="229" t="s">
        <v>107</v>
      </c>
      <c r="C49" s="254" t="s">
        <v>0</v>
      </c>
      <c r="L49" s="247">
        <f t="shared" si="6"/>
        <v>9524.0466349763446</v>
      </c>
      <c r="M49" s="247">
        <f t="shared" ref="M49:S49" si="8">M876</f>
        <v>9692.3166876969772</v>
      </c>
      <c r="N49" s="247">
        <f t="shared" si="8"/>
        <v>9692.3166876969754</v>
      </c>
      <c r="O49" s="247">
        <f t="shared" si="8"/>
        <v>9692.3166876969754</v>
      </c>
      <c r="P49" s="247">
        <f t="shared" si="8"/>
        <v>9692.3166876969754</v>
      </c>
      <c r="Q49" s="247">
        <f t="shared" si="8"/>
        <v>9692.3166876969754</v>
      </c>
      <c r="R49" s="247">
        <f t="shared" si="8"/>
        <v>2332.059124272786</v>
      </c>
      <c r="S49" s="247">
        <f t="shared" si="8"/>
        <v>0</v>
      </c>
      <c r="T49" s="227"/>
      <c r="U49" s="227"/>
      <c r="V49" s="227"/>
    </row>
    <row r="50" spans="2:22" x14ac:dyDescent="0.2">
      <c r="B50" s="229" t="s">
        <v>14</v>
      </c>
      <c r="C50" s="254" t="s">
        <v>0</v>
      </c>
      <c r="L50" s="247">
        <f t="shared" si="6"/>
        <v>0</v>
      </c>
      <c r="M50" s="247">
        <f t="shared" ref="M50:S50" si="9">M877</f>
        <v>0</v>
      </c>
      <c r="N50" s="247">
        <f t="shared" si="9"/>
        <v>0</v>
      </c>
      <c r="O50" s="247">
        <f t="shared" si="9"/>
        <v>0</v>
      </c>
      <c r="P50" s="247">
        <f t="shared" si="9"/>
        <v>0</v>
      </c>
      <c r="Q50" s="247">
        <f t="shared" si="9"/>
        <v>0</v>
      </c>
      <c r="R50" s="247">
        <f t="shared" si="9"/>
        <v>0</v>
      </c>
      <c r="S50" s="247">
        <f t="shared" si="9"/>
        <v>0</v>
      </c>
      <c r="T50" s="227"/>
      <c r="U50" s="227"/>
      <c r="V50" s="227"/>
    </row>
    <row r="51" spans="2:22" x14ac:dyDescent="0.2">
      <c r="B51" s="229" t="s">
        <v>144</v>
      </c>
      <c r="C51" s="254" t="s">
        <v>0</v>
      </c>
      <c r="L51" s="247">
        <f t="shared" si="6"/>
        <v>0</v>
      </c>
      <c r="M51" s="247">
        <f t="shared" ref="M51:S51" si="10">M878</f>
        <v>0</v>
      </c>
      <c r="N51" s="247">
        <f t="shared" si="10"/>
        <v>0</v>
      </c>
      <c r="O51" s="247">
        <f t="shared" si="10"/>
        <v>0</v>
      </c>
      <c r="P51" s="247">
        <f t="shared" si="10"/>
        <v>0</v>
      </c>
      <c r="Q51" s="247">
        <f t="shared" si="10"/>
        <v>0</v>
      </c>
      <c r="R51" s="247">
        <f t="shared" si="10"/>
        <v>0</v>
      </c>
      <c r="S51" s="247">
        <f t="shared" si="10"/>
        <v>0</v>
      </c>
      <c r="T51" s="227"/>
      <c r="U51" s="227"/>
      <c r="V51" s="227"/>
    </row>
    <row r="52" spans="2:22" x14ac:dyDescent="0.2">
      <c r="B52" s="229" t="s">
        <v>12</v>
      </c>
      <c r="C52" s="254" t="s">
        <v>0</v>
      </c>
      <c r="L52" s="247">
        <f t="shared" si="6"/>
        <v>0</v>
      </c>
      <c r="M52" s="247">
        <f t="shared" ref="M52:S52" si="11">M879</f>
        <v>0</v>
      </c>
      <c r="N52" s="247">
        <f t="shared" si="11"/>
        <v>0</v>
      </c>
      <c r="O52" s="247">
        <f t="shared" si="11"/>
        <v>0</v>
      </c>
      <c r="P52" s="247">
        <f t="shared" si="11"/>
        <v>0</v>
      </c>
      <c r="Q52" s="247">
        <f t="shared" si="11"/>
        <v>0</v>
      </c>
      <c r="R52" s="247">
        <f t="shared" si="11"/>
        <v>0</v>
      </c>
      <c r="S52" s="247">
        <f t="shared" si="11"/>
        <v>0</v>
      </c>
      <c r="T52" s="227"/>
      <c r="U52" s="227"/>
      <c r="V52" s="227"/>
    </row>
    <row r="53" spans="2:22" s="297" customFormat="1" x14ac:dyDescent="0.2">
      <c r="B53" s="297" t="s">
        <v>11</v>
      </c>
      <c r="C53" s="298" t="s">
        <v>0</v>
      </c>
      <c r="D53" s="229"/>
      <c r="E53" s="229"/>
      <c r="F53" s="229"/>
      <c r="G53" s="229"/>
      <c r="H53" s="229"/>
      <c r="I53" s="252"/>
      <c r="J53" s="229"/>
      <c r="K53" s="229"/>
      <c r="L53" s="299">
        <f t="shared" si="6"/>
        <v>50793.642562757668</v>
      </c>
      <c r="M53" s="299">
        <f t="shared" ref="M53:S53" si="12">M880</f>
        <v>41101.325875060691</v>
      </c>
      <c r="N53" s="299">
        <f t="shared" si="12"/>
        <v>31409.009187363714</v>
      </c>
      <c r="O53" s="299">
        <f t="shared" si="12"/>
        <v>21716.692499666737</v>
      </c>
      <c r="P53" s="299">
        <f t="shared" si="12"/>
        <v>12024.375811969761</v>
      </c>
      <c r="Q53" s="299">
        <f t="shared" si="12"/>
        <v>2332.059124272786</v>
      </c>
      <c r="R53" s="299">
        <f t="shared" si="12"/>
        <v>0</v>
      </c>
      <c r="S53" s="299">
        <f t="shared" si="12"/>
        <v>0</v>
      </c>
      <c r="T53" s="300"/>
      <c r="U53" s="300"/>
      <c r="V53" s="300"/>
    </row>
    <row r="54" spans="2:22" x14ac:dyDescent="0.2">
      <c r="L54" s="227"/>
      <c r="M54" s="227"/>
      <c r="N54" s="227"/>
      <c r="O54" s="227"/>
      <c r="P54" s="227"/>
      <c r="Q54" s="227"/>
      <c r="R54" s="227"/>
      <c r="S54" s="227"/>
      <c r="T54" s="227"/>
      <c r="U54" s="227"/>
      <c r="V54" s="227"/>
    </row>
    <row r="55" spans="2:22" x14ac:dyDescent="0.2">
      <c r="B55" s="249" t="s">
        <v>322</v>
      </c>
      <c r="L55" s="250"/>
      <c r="M55" s="250"/>
      <c r="N55" s="250"/>
      <c r="O55" s="250"/>
      <c r="P55" s="250"/>
      <c r="Q55" s="250"/>
      <c r="R55" s="250"/>
      <c r="S55" s="250"/>
      <c r="T55" s="227"/>
      <c r="U55" s="227"/>
    </row>
    <row r="56" spans="2:22" x14ac:dyDescent="0.2">
      <c r="L56" s="253"/>
      <c r="M56" s="253"/>
      <c r="N56" s="253"/>
      <c r="O56" s="253"/>
      <c r="P56" s="253"/>
      <c r="Q56" s="253"/>
      <c r="R56" s="253"/>
      <c r="S56" s="253"/>
      <c r="T56" s="227"/>
      <c r="U56" s="227"/>
    </row>
    <row r="57" spans="2:22" x14ac:dyDescent="0.2">
      <c r="B57" s="229" t="s">
        <v>235</v>
      </c>
      <c r="C57" s="229" t="s">
        <v>3</v>
      </c>
      <c r="L57" s="250">
        <f>L35/L60</f>
        <v>0.99983564411341252</v>
      </c>
      <c r="M57" s="250">
        <f t="shared" ref="M57:S57" si="13">M35/M60</f>
        <v>0.99987616713901073</v>
      </c>
      <c r="N57" s="250">
        <f t="shared" si="13"/>
        <v>0.99990966258733549</v>
      </c>
      <c r="O57" s="250">
        <f t="shared" si="13"/>
        <v>0.99993830695015806</v>
      </c>
      <c r="P57" s="250">
        <f t="shared" si="13"/>
        <v>0.99996182668568334</v>
      </c>
      <c r="Q57" s="250">
        <f t="shared" si="13"/>
        <v>0.99998047288436009</v>
      </c>
      <c r="R57" s="250">
        <f t="shared" si="13"/>
        <v>0.99999649864002838</v>
      </c>
      <c r="S57" s="250">
        <f t="shared" si="13"/>
        <v>1</v>
      </c>
    </row>
    <row r="58" spans="2:22" x14ac:dyDescent="0.2">
      <c r="L58" s="253"/>
      <c r="M58" s="253"/>
      <c r="N58" s="253"/>
      <c r="O58" s="253"/>
      <c r="P58" s="253"/>
      <c r="Q58" s="253"/>
      <c r="R58" s="253"/>
      <c r="S58" s="253"/>
    </row>
    <row r="59" spans="2:22" x14ac:dyDescent="0.2">
      <c r="B59" s="227" t="s">
        <v>20</v>
      </c>
      <c r="C59" s="254" t="s">
        <v>5</v>
      </c>
      <c r="L59" s="253">
        <f t="shared" ref="L59:S59" si="14">IF(L61=0,0,L60/L61)</f>
        <v>26.511761269500123</v>
      </c>
      <c r="M59" s="253">
        <f t="shared" si="14"/>
        <v>27.01843561251755</v>
      </c>
      <c r="N59" s="253">
        <f t="shared" si="14"/>
        <v>27.018624055292648</v>
      </c>
      <c r="O59" s="253">
        <f t="shared" si="14"/>
        <v>27.699967500552038</v>
      </c>
      <c r="P59" s="253">
        <f t="shared" si="14"/>
        <v>28.129362502805932</v>
      </c>
      <c r="Q59" s="253">
        <f t="shared" si="14"/>
        <v>28.612373429555248</v>
      </c>
      <c r="R59" s="253">
        <f t="shared" si="14"/>
        <v>28.938683790484852</v>
      </c>
      <c r="S59" s="253">
        <f t="shared" si="14"/>
        <v>29.175566443382735</v>
      </c>
      <c r="T59" s="227"/>
      <c r="U59" s="227"/>
      <c r="V59" s="227"/>
    </row>
    <row r="60" spans="2:22" x14ac:dyDescent="0.2">
      <c r="B60" s="229" t="s">
        <v>16</v>
      </c>
      <c r="C60" s="254" t="s">
        <v>0</v>
      </c>
      <c r="L60" s="247">
        <f>L35+L48</f>
        <v>361628980.07738388</v>
      </c>
      <c r="M60" s="247">
        <f t="shared" ref="M60:S60" si="15">M35+M48</f>
        <v>410179028.06236911</v>
      </c>
      <c r="N60" s="247">
        <f t="shared" si="15"/>
        <v>454975681.31225359</v>
      </c>
      <c r="O60" s="247">
        <f t="shared" si="15"/>
        <v>509117465.70853454</v>
      </c>
      <c r="P60" s="247">
        <f t="shared" si="15"/>
        <v>568897222.79450643</v>
      </c>
      <c r="Q60" s="247">
        <f t="shared" si="15"/>
        <v>615778389.07010043</v>
      </c>
      <c r="R60" s="247">
        <f t="shared" si="15"/>
        <v>666043806.72314227</v>
      </c>
      <c r="S60" s="247">
        <f t="shared" si="15"/>
        <v>712566256.13378477</v>
      </c>
      <c r="T60" s="227"/>
      <c r="U60" s="227"/>
      <c r="V60" s="227"/>
    </row>
    <row r="61" spans="2:22" x14ac:dyDescent="0.2">
      <c r="B61" s="229" t="s">
        <v>107</v>
      </c>
      <c r="C61" s="254" t="s">
        <v>0</v>
      </c>
      <c r="L61" s="247">
        <f t="shared" ref="L61:S61" si="16">L36+L49</f>
        <v>13640322.738324143</v>
      </c>
      <c r="M61" s="247">
        <f t="shared" si="16"/>
        <v>15181449.953095529</v>
      </c>
      <c r="N61" s="247">
        <f t="shared" si="16"/>
        <v>16839335.725652132</v>
      </c>
      <c r="O61" s="247">
        <f t="shared" si="16"/>
        <v>18379713.467114653</v>
      </c>
      <c r="P61" s="247">
        <f t="shared" si="16"/>
        <v>20224319.791739266</v>
      </c>
      <c r="Q61" s="247">
        <f t="shared" si="16"/>
        <v>21521401.941232532</v>
      </c>
      <c r="R61" s="247">
        <f t="shared" si="16"/>
        <v>23015691.091733065</v>
      </c>
      <c r="S61" s="247">
        <f t="shared" si="16"/>
        <v>24423390.631217748</v>
      </c>
      <c r="T61" s="227"/>
      <c r="U61" s="227"/>
      <c r="V61" s="227"/>
    </row>
    <row r="62" spans="2:22" x14ac:dyDescent="0.2">
      <c r="B62" s="229" t="s">
        <v>14</v>
      </c>
      <c r="C62" s="254" t="s">
        <v>0</v>
      </c>
      <c r="L62" s="247">
        <f t="shared" ref="L62:S62" si="17">L37+L50</f>
        <v>0</v>
      </c>
      <c r="M62" s="247">
        <f t="shared" si="17"/>
        <v>0</v>
      </c>
      <c r="N62" s="247">
        <f t="shared" si="17"/>
        <v>0</v>
      </c>
      <c r="O62" s="247">
        <f t="shared" si="17"/>
        <v>0</v>
      </c>
      <c r="P62" s="247">
        <f t="shared" si="17"/>
        <v>0</v>
      </c>
      <c r="Q62" s="247">
        <f t="shared" si="17"/>
        <v>0</v>
      </c>
      <c r="R62" s="247">
        <f t="shared" si="17"/>
        <v>0</v>
      </c>
      <c r="S62" s="247">
        <f t="shared" si="17"/>
        <v>0</v>
      </c>
      <c r="T62" s="227"/>
      <c r="U62" s="227"/>
      <c r="V62" s="227"/>
    </row>
    <row r="63" spans="2:22" x14ac:dyDescent="0.2">
      <c r="B63" s="229" t="s">
        <v>144</v>
      </c>
      <c r="C63" s="254" t="s">
        <v>0</v>
      </c>
      <c r="L63" s="247">
        <f t="shared" ref="L63:S63" si="18">L38+L51</f>
        <v>63004353.885747947</v>
      </c>
      <c r="M63" s="247">
        <f t="shared" si="18"/>
        <v>60692968.202980123</v>
      </c>
      <c r="N63" s="247">
        <f t="shared" si="18"/>
        <v>71595985.121933058</v>
      </c>
      <c r="O63" s="247">
        <f t="shared" si="18"/>
        <v>78674335.553086504</v>
      </c>
      <c r="P63" s="247">
        <f t="shared" si="18"/>
        <v>67520351.067333221</v>
      </c>
      <c r="Q63" s="247">
        <f t="shared" si="18"/>
        <v>72186819.594274342</v>
      </c>
      <c r="R63" s="247">
        <f t="shared" si="18"/>
        <v>69938140.502375692</v>
      </c>
      <c r="S63" s="247">
        <f t="shared" si="18"/>
        <v>65667779.558910623</v>
      </c>
      <c r="T63" s="227"/>
      <c r="U63" s="227"/>
      <c r="V63" s="227"/>
    </row>
    <row r="64" spans="2:22" x14ac:dyDescent="0.2">
      <c r="B64" s="229" t="s">
        <v>12</v>
      </c>
      <c r="C64" s="254" t="s">
        <v>0</v>
      </c>
      <c r="L64" s="247">
        <f t="shared" ref="L64:S64" si="19">L39+L52</f>
        <v>814865</v>
      </c>
      <c r="M64" s="247">
        <f t="shared" si="19"/>
        <v>714865</v>
      </c>
      <c r="N64" s="247">
        <f t="shared" si="19"/>
        <v>614865</v>
      </c>
      <c r="O64" s="247">
        <f t="shared" si="19"/>
        <v>514865</v>
      </c>
      <c r="P64" s="247">
        <f t="shared" si="19"/>
        <v>414865</v>
      </c>
      <c r="Q64" s="247">
        <f t="shared" si="19"/>
        <v>400000</v>
      </c>
      <c r="R64" s="247">
        <f t="shared" si="19"/>
        <v>400000</v>
      </c>
      <c r="S64" s="247">
        <f t="shared" si="19"/>
        <v>400000</v>
      </c>
      <c r="T64" s="227"/>
      <c r="U64" s="227"/>
      <c r="V64" s="227"/>
    </row>
    <row r="65" spans="2:22" s="297" customFormat="1" x14ac:dyDescent="0.2">
      <c r="B65" s="297" t="s">
        <v>11</v>
      </c>
      <c r="C65" s="298" t="s">
        <v>0</v>
      </c>
      <c r="D65" s="229"/>
      <c r="E65" s="229"/>
      <c r="F65" s="229"/>
      <c r="G65" s="229"/>
      <c r="H65" s="229"/>
      <c r="I65" s="252"/>
      <c r="J65" s="229"/>
      <c r="K65" s="229"/>
      <c r="L65" s="299">
        <f t="shared" ref="L65:S65" si="20">L40+L53</f>
        <v>410179028.06236911</v>
      </c>
      <c r="M65" s="299">
        <f t="shared" si="20"/>
        <v>454975681.31225359</v>
      </c>
      <c r="N65" s="299">
        <f t="shared" si="20"/>
        <v>509117465.70853454</v>
      </c>
      <c r="O65" s="299">
        <f t="shared" si="20"/>
        <v>568897222.79450643</v>
      </c>
      <c r="P65" s="299">
        <f t="shared" si="20"/>
        <v>615778389.07010043</v>
      </c>
      <c r="Q65" s="299">
        <f t="shared" si="20"/>
        <v>666043806.72314227</v>
      </c>
      <c r="R65" s="299">
        <f t="shared" si="20"/>
        <v>712566256.13378477</v>
      </c>
      <c r="S65" s="299">
        <f t="shared" si="20"/>
        <v>753410645.06147766</v>
      </c>
      <c r="T65" s="300"/>
      <c r="U65" s="300"/>
      <c r="V65" s="300"/>
    </row>
    <row r="66" spans="2:22" x14ac:dyDescent="0.2">
      <c r="L66" s="251"/>
      <c r="M66" s="227"/>
      <c r="N66" s="227"/>
      <c r="O66" s="227"/>
      <c r="P66" s="227"/>
      <c r="Q66" s="227"/>
      <c r="R66" s="227"/>
      <c r="S66" s="227"/>
      <c r="T66" s="227"/>
      <c r="U66" s="227"/>
      <c r="V66" s="227"/>
    </row>
    <row r="67" spans="2:22" x14ac:dyDescent="0.2">
      <c r="B67" s="268" t="s">
        <v>30</v>
      </c>
      <c r="C67" s="244" t="s">
        <v>10</v>
      </c>
      <c r="D67" s="269" t="s">
        <v>9</v>
      </c>
      <c r="E67" s="244" t="s">
        <v>173</v>
      </c>
      <c r="H67" s="227"/>
      <c r="I67" s="227"/>
      <c r="J67" s="227"/>
      <c r="K67" s="227"/>
      <c r="L67" s="227"/>
      <c r="M67" s="227"/>
      <c r="N67" s="227"/>
      <c r="O67" s="227"/>
      <c r="P67" s="227"/>
      <c r="Q67" s="227"/>
      <c r="R67" s="227"/>
      <c r="S67" s="227"/>
      <c r="T67" s="227"/>
      <c r="U67" s="227"/>
    </row>
    <row r="68" spans="2:22" x14ac:dyDescent="0.2">
      <c r="H68" s="247"/>
      <c r="I68" s="247"/>
      <c r="J68" s="247"/>
      <c r="K68" s="247"/>
      <c r="L68" s="247"/>
      <c r="M68" s="247"/>
      <c r="N68" s="247"/>
      <c r="O68" s="247"/>
      <c r="P68" s="247"/>
      <c r="Q68" s="247"/>
      <c r="R68" s="247"/>
      <c r="S68" s="247"/>
      <c r="T68" s="227"/>
      <c r="U68" s="227"/>
    </row>
    <row r="69" spans="2:22" x14ac:dyDescent="0.2">
      <c r="B69" s="267" t="s">
        <v>29</v>
      </c>
      <c r="C69" s="254"/>
      <c r="D69" s="227"/>
      <c r="E69" s="227"/>
      <c r="F69" s="227"/>
      <c r="G69" s="247"/>
      <c r="H69" s="247"/>
      <c r="I69" s="247"/>
      <c r="J69" s="247"/>
      <c r="K69" s="247"/>
      <c r="L69" s="247"/>
      <c r="M69" s="247"/>
      <c r="N69" s="247"/>
      <c r="O69" s="247"/>
      <c r="P69" s="247"/>
      <c r="Q69" s="247"/>
      <c r="R69" s="247"/>
      <c r="S69" s="247"/>
      <c r="T69" s="227"/>
      <c r="U69" s="227"/>
      <c r="V69" s="227"/>
    </row>
    <row r="70" spans="2:22" x14ac:dyDescent="0.2">
      <c r="B70" s="270"/>
      <c r="C70" s="254"/>
      <c r="D70" s="227"/>
      <c r="E70" s="227"/>
      <c r="F70" s="227"/>
      <c r="G70" s="247"/>
      <c r="H70" s="247"/>
      <c r="I70" s="247"/>
      <c r="J70" s="247"/>
      <c r="K70" s="247"/>
      <c r="L70" s="247"/>
      <c r="M70" s="247"/>
      <c r="N70" s="247"/>
      <c r="O70" s="247"/>
      <c r="P70" s="247"/>
      <c r="Q70" s="247"/>
      <c r="R70" s="247"/>
      <c r="S70" s="247"/>
      <c r="T70" s="227"/>
      <c r="U70" s="227"/>
      <c r="V70" s="227"/>
    </row>
    <row r="71" spans="2:22" x14ac:dyDescent="0.2">
      <c r="B71" s="227" t="s">
        <v>20</v>
      </c>
      <c r="C71" s="254" t="s">
        <v>5</v>
      </c>
      <c r="D71" s="227"/>
      <c r="E71" s="229" t="s">
        <v>271</v>
      </c>
      <c r="F71" s="227"/>
      <c r="G71" s="247"/>
      <c r="H71" s="253">
        <f>IF(H73=0,0,H72/H73)</f>
        <v>24.255420223018419</v>
      </c>
      <c r="I71" s="253">
        <f t="shared" ref="I71:S71" si="21">IF(I73=0,0,I72/I73)</f>
        <v>24.041034356717002</v>
      </c>
      <c r="J71" s="253">
        <f t="shared" si="21"/>
        <v>23.330216796483622</v>
      </c>
      <c r="K71" s="253">
        <f t="shared" si="21"/>
        <v>24.234331912630342</v>
      </c>
      <c r="L71" s="253">
        <f t="shared" si="21"/>
        <v>24.385263896980785</v>
      </c>
      <c r="M71" s="253">
        <f t="shared" si="21"/>
        <v>23.937890959677073</v>
      </c>
      <c r="N71" s="253">
        <f t="shared" si="21"/>
        <v>22.937890959677073</v>
      </c>
      <c r="O71" s="253">
        <f t="shared" si="21"/>
        <v>21.937890959677077</v>
      </c>
      <c r="P71" s="253">
        <f t="shared" si="21"/>
        <v>20.937890959677073</v>
      </c>
      <c r="Q71" s="253">
        <f t="shared" si="21"/>
        <v>19.937890959677073</v>
      </c>
      <c r="R71" s="253">
        <f t="shared" si="21"/>
        <v>18.937890959677073</v>
      </c>
      <c r="S71" s="253">
        <f t="shared" si="21"/>
        <v>17.937890959677077</v>
      </c>
      <c r="T71" s="227"/>
      <c r="U71" s="227"/>
      <c r="V71" s="227"/>
    </row>
    <row r="72" spans="2:22" x14ac:dyDescent="0.2">
      <c r="B72" s="227" t="s">
        <v>16</v>
      </c>
      <c r="C72" s="254" t="s">
        <v>0</v>
      </c>
      <c r="D72" s="227"/>
      <c r="E72" s="229" t="s">
        <v>264</v>
      </c>
      <c r="F72" s="227"/>
      <c r="G72" s="247"/>
      <c r="H72" s="247">
        <f>Assets!H139</f>
        <v>11576545.322257724</v>
      </c>
      <c r="I72" s="247">
        <f>Assets!I139</f>
        <v>11724907.267113088</v>
      </c>
      <c r="J72" s="247">
        <f>Assets!J139</f>
        <v>11477453.580543982</v>
      </c>
      <c r="K72" s="247">
        <f>Assets!K139</f>
        <v>12991683.833497712</v>
      </c>
      <c r="L72" s="247">
        <f>Assets!L139</f>
        <v>13596713.285277288</v>
      </c>
      <c r="M72" s="247">
        <f>Assets!M139</f>
        <v>14437136.236041307</v>
      </c>
      <c r="N72" s="247">
        <f>Assets!N139</f>
        <v>13834028.12345276</v>
      </c>
      <c r="O72" s="247">
        <f>Assets!O139</f>
        <v>13230920.010864213</v>
      </c>
      <c r="P72" s="247">
        <f>Assets!P139</f>
        <v>12627811.898275664</v>
      </c>
      <c r="Q72" s="247">
        <f>Assets!Q139</f>
        <v>12024703.785687115</v>
      </c>
      <c r="R72" s="247">
        <f>Assets!R139</f>
        <v>11421595.67309857</v>
      </c>
      <c r="S72" s="247">
        <f>Assets!S139</f>
        <v>10818487.560510021</v>
      </c>
      <c r="T72" s="227"/>
      <c r="U72" s="227"/>
      <c r="V72" s="227"/>
    </row>
    <row r="73" spans="2:22" x14ac:dyDescent="0.2">
      <c r="B73" s="227" t="s">
        <v>107</v>
      </c>
      <c r="C73" s="254" t="s">
        <v>0</v>
      </c>
      <c r="D73" s="227"/>
      <c r="E73" s="229" t="s">
        <v>265</v>
      </c>
      <c r="F73" s="227"/>
      <c r="G73" s="247"/>
      <c r="H73" s="247">
        <f>Assets!H140</f>
        <v>477276.63408080518</v>
      </c>
      <c r="I73" s="247">
        <f>Assets!I140</f>
        <v>487703.94372974132</v>
      </c>
      <c r="J73" s="247">
        <f>Assets!J140</f>
        <v>491956.57634325488</v>
      </c>
      <c r="K73" s="247">
        <f>Assets!K140</f>
        <v>536085.90822042688</v>
      </c>
      <c r="L73" s="247">
        <f>Assets!L140</f>
        <v>557579.09132001398</v>
      </c>
      <c r="M73" s="247">
        <f>Assets!M140</f>
        <v>603108.1125885481</v>
      </c>
      <c r="N73" s="247">
        <f>Assets!N140</f>
        <v>603108.1125885481</v>
      </c>
      <c r="O73" s="247">
        <f>Assets!O140</f>
        <v>603108.1125885481</v>
      </c>
      <c r="P73" s="247">
        <f>Assets!P140</f>
        <v>603108.1125885481</v>
      </c>
      <c r="Q73" s="247">
        <f>Assets!Q140</f>
        <v>603108.1125885481</v>
      </c>
      <c r="R73" s="247">
        <f>Assets!R140</f>
        <v>603108.11258854822</v>
      </c>
      <c r="S73" s="247">
        <f>Assets!S140</f>
        <v>603108.1125885481</v>
      </c>
      <c r="T73" s="227"/>
      <c r="U73" s="227"/>
      <c r="V73" s="227"/>
    </row>
    <row r="74" spans="2:22" x14ac:dyDescent="0.2">
      <c r="B74" s="227" t="s">
        <v>14</v>
      </c>
      <c r="C74" s="254" t="s">
        <v>0</v>
      </c>
      <c r="D74" s="227"/>
      <c r="E74" s="229" t="s">
        <v>266</v>
      </c>
      <c r="F74" s="227"/>
      <c r="G74" s="247"/>
      <c r="H74" s="247">
        <f>Assets!H141</f>
        <v>0</v>
      </c>
      <c r="I74" s="247">
        <f>Assets!I141</f>
        <v>0</v>
      </c>
      <c r="J74" s="247">
        <f>Assets!J141</f>
        <v>0</v>
      </c>
      <c r="K74" s="247">
        <f>Assets!K141</f>
        <v>0</v>
      </c>
      <c r="L74" s="247">
        <f>Assets!L141</f>
        <v>0</v>
      </c>
      <c r="M74" s="247">
        <f>Assets!M141</f>
        <v>0</v>
      </c>
      <c r="N74" s="247">
        <f>Assets!N141</f>
        <v>0</v>
      </c>
      <c r="O74" s="247">
        <f>Assets!O141</f>
        <v>0</v>
      </c>
      <c r="P74" s="247">
        <f>Assets!P141</f>
        <v>0</v>
      </c>
      <c r="Q74" s="247">
        <f>Assets!Q141</f>
        <v>0</v>
      </c>
      <c r="R74" s="247">
        <f>Assets!R141</f>
        <v>0</v>
      </c>
      <c r="S74" s="247">
        <f>Assets!S141</f>
        <v>0</v>
      </c>
      <c r="T74" s="227"/>
      <c r="U74" s="227"/>
      <c r="V74" s="227"/>
    </row>
    <row r="75" spans="2:22" x14ac:dyDescent="0.2">
      <c r="B75" s="227" t="s">
        <v>144</v>
      </c>
      <c r="C75" s="254" t="s">
        <v>0</v>
      </c>
      <c r="D75" s="227"/>
      <c r="E75" s="229" t="s">
        <v>268</v>
      </c>
      <c r="F75" s="227"/>
      <c r="G75" s="247"/>
      <c r="H75" s="247">
        <f>Assets!H142</f>
        <v>625638.57893616741</v>
      </c>
      <c r="I75" s="247">
        <f>Assets!I142</f>
        <v>240250.25716063747</v>
      </c>
      <c r="J75" s="247">
        <f>Assets!J142</f>
        <v>2006186.8292969852</v>
      </c>
      <c r="K75" s="247">
        <f>Assets!K142</f>
        <v>1141115.3599999999</v>
      </c>
      <c r="L75" s="247">
        <f>Assets!L142</f>
        <v>1398002.042084035</v>
      </c>
      <c r="M75" s="247">
        <f>Assets!M142</f>
        <v>0</v>
      </c>
      <c r="N75" s="247">
        <f>Assets!N142</f>
        <v>0</v>
      </c>
      <c r="O75" s="247">
        <f>Assets!O142</f>
        <v>0</v>
      </c>
      <c r="P75" s="247">
        <f>Assets!P142</f>
        <v>0</v>
      </c>
      <c r="Q75" s="247">
        <f>Assets!Q142</f>
        <v>0</v>
      </c>
      <c r="R75" s="247">
        <f>Assets!R142</f>
        <v>0</v>
      </c>
      <c r="S75" s="247">
        <f>Assets!S142</f>
        <v>0</v>
      </c>
      <c r="T75" s="227"/>
      <c r="U75" s="227"/>
      <c r="V75" s="227"/>
    </row>
    <row r="76" spans="2:22" x14ac:dyDescent="0.2">
      <c r="B76" s="227" t="s">
        <v>12</v>
      </c>
      <c r="C76" s="254" t="s">
        <v>0</v>
      </c>
      <c r="D76" s="227"/>
      <c r="E76" s="229" t="s">
        <v>270</v>
      </c>
      <c r="F76" s="227"/>
      <c r="G76" s="247"/>
      <c r="H76" s="247">
        <f>Assets!H143</f>
        <v>0</v>
      </c>
      <c r="I76" s="247">
        <f>Assets!I143</f>
        <v>0</v>
      </c>
      <c r="J76" s="247">
        <f>Assets!J143</f>
        <v>0</v>
      </c>
      <c r="K76" s="247">
        <f>Assets!K143</f>
        <v>0</v>
      </c>
      <c r="L76" s="247">
        <f>Assets!L143</f>
        <v>0</v>
      </c>
      <c r="M76" s="247">
        <f>Assets!M143</f>
        <v>0</v>
      </c>
      <c r="N76" s="247">
        <f>Assets!N143</f>
        <v>0</v>
      </c>
      <c r="O76" s="247">
        <f>Assets!O143</f>
        <v>0</v>
      </c>
      <c r="P76" s="247">
        <f>Assets!P143</f>
        <v>0</v>
      </c>
      <c r="Q76" s="247">
        <f>Assets!Q143</f>
        <v>0</v>
      </c>
      <c r="R76" s="247">
        <f>Assets!R143</f>
        <v>0</v>
      </c>
      <c r="S76" s="247">
        <f>Assets!S143</f>
        <v>0</v>
      </c>
      <c r="T76" s="227"/>
      <c r="U76" s="227"/>
      <c r="V76" s="227"/>
    </row>
    <row r="77" spans="2:22" s="297" customFormat="1" x14ac:dyDescent="0.2">
      <c r="B77" s="300" t="s">
        <v>11</v>
      </c>
      <c r="C77" s="298" t="s">
        <v>0</v>
      </c>
      <c r="D77" s="300"/>
      <c r="E77" s="297" t="s">
        <v>269</v>
      </c>
      <c r="F77" s="300"/>
      <c r="G77" s="301"/>
      <c r="H77" s="261">
        <f>Assets!H144</f>
        <v>11724907.267113088</v>
      </c>
      <c r="I77" s="261">
        <f>Assets!I144</f>
        <v>11477453.580543982</v>
      </c>
      <c r="J77" s="261">
        <f>Assets!J144</f>
        <v>12991683.833497712</v>
      </c>
      <c r="K77" s="261">
        <f>Assets!K144</f>
        <v>13596713.285277288</v>
      </c>
      <c r="L77" s="261">
        <f>Assets!L144</f>
        <v>14437136.236041307</v>
      </c>
      <c r="M77" s="261">
        <f>Assets!M144</f>
        <v>13834028.12345276</v>
      </c>
      <c r="N77" s="261">
        <f>Assets!N144</f>
        <v>13230920.010864213</v>
      </c>
      <c r="O77" s="261">
        <f>Assets!O144</f>
        <v>12627811.898275664</v>
      </c>
      <c r="P77" s="261">
        <f>Assets!P144</f>
        <v>12024703.785687115</v>
      </c>
      <c r="Q77" s="261">
        <f>Assets!Q144</f>
        <v>11421595.67309857</v>
      </c>
      <c r="R77" s="261">
        <f>Assets!R144</f>
        <v>10818487.560510021</v>
      </c>
      <c r="S77" s="261">
        <f>Assets!S144</f>
        <v>10215379.44792147</v>
      </c>
      <c r="T77" s="300"/>
      <c r="U77" s="300"/>
      <c r="V77" s="300"/>
    </row>
    <row r="78" spans="2:22" x14ac:dyDescent="0.2">
      <c r="B78" s="227"/>
      <c r="C78" s="254"/>
      <c r="D78" s="227"/>
      <c r="E78" s="227"/>
      <c r="F78" s="227"/>
      <c r="G78" s="247"/>
      <c r="H78" s="247"/>
      <c r="I78" s="247"/>
      <c r="J78" s="247"/>
      <c r="K78" s="247"/>
      <c r="L78" s="247"/>
      <c r="M78" s="247"/>
      <c r="N78" s="247"/>
      <c r="O78" s="247"/>
      <c r="P78" s="247"/>
      <c r="Q78" s="247"/>
      <c r="R78" s="247"/>
      <c r="S78" s="247"/>
      <c r="T78" s="227"/>
      <c r="U78" s="227"/>
      <c r="V78" s="227"/>
    </row>
    <row r="79" spans="2:22" x14ac:dyDescent="0.2">
      <c r="B79" s="267" t="s">
        <v>28</v>
      </c>
      <c r="C79" s="254"/>
      <c r="D79" s="227"/>
      <c r="E79" s="227"/>
      <c r="F79" s="227"/>
      <c r="G79" s="247"/>
      <c r="H79" s="247"/>
      <c r="I79" s="247"/>
      <c r="J79" s="247"/>
      <c r="K79" s="247"/>
      <c r="L79" s="247"/>
      <c r="M79" s="247"/>
      <c r="N79" s="247"/>
      <c r="O79" s="247"/>
      <c r="P79" s="247"/>
      <c r="Q79" s="247"/>
      <c r="R79" s="247"/>
      <c r="S79" s="247"/>
      <c r="T79" s="227"/>
      <c r="U79" s="227"/>
      <c r="V79" s="227"/>
    </row>
    <row r="80" spans="2:22" x14ac:dyDescent="0.2">
      <c r="B80" s="270"/>
      <c r="C80" s="254"/>
      <c r="D80" s="227"/>
      <c r="E80" s="227"/>
      <c r="F80" s="227"/>
      <c r="G80" s="247"/>
      <c r="H80" s="247"/>
      <c r="I80" s="247"/>
      <c r="J80" s="247"/>
      <c r="K80" s="247"/>
      <c r="L80" s="247"/>
      <c r="M80" s="247"/>
      <c r="N80" s="247"/>
      <c r="O80" s="247"/>
      <c r="P80" s="247"/>
      <c r="Q80" s="247"/>
      <c r="R80" s="247"/>
      <c r="S80" s="247"/>
      <c r="T80" s="227"/>
      <c r="U80" s="227"/>
      <c r="V80" s="227"/>
    </row>
    <row r="81" spans="2:22" x14ac:dyDescent="0.2">
      <c r="B81" s="227" t="s">
        <v>20</v>
      </c>
      <c r="C81" s="254" t="s">
        <v>5</v>
      </c>
      <c r="D81" s="227"/>
      <c r="E81" s="229" t="s">
        <v>271</v>
      </c>
      <c r="F81" s="227"/>
      <c r="G81" s="247"/>
      <c r="H81" s="253">
        <f t="shared" ref="H81:S81" si="22">IF(H83=0,0,H82/H83)</f>
        <v>28.289592178982531</v>
      </c>
      <c r="I81" s="253">
        <f t="shared" si="22"/>
        <v>27.289592178982531</v>
      </c>
      <c r="J81" s="253">
        <f t="shared" si="22"/>
        <v>26.781719793804719</v>
      </c>
      <c r="K81" s="253">
        <f t="shared" si="22"/>
        <v>25.785193733695767</v>
      </c>
      <c r="L81" s="253">
        <f t="shared" si="22"/>
        <v>25.099115249490005</v>
      </c>
      <c r="M81" s="253">
        <f t="shared" si="22"/>
        <v>31.007900848605878</v>
      </c>
      <c r="N81" s="253">
        <f t="shared" si="22"/>
        <v>30.007900848605871</v>
      </c>
      <c r="O81" s="253">
        <f t="shared" si="22"/>
        <v>29.007900848605871</v>
      </c>
      <c r="P81" s="253">
        <f t="shared" si="22"/>
        <v>28.007900848605875</v>
      </c>
      <c r="Q81" s="253">
        <f t="shared" si="22"/>
        <v>27.007900848605871</v>
      </c>
      <c r="R81" s="253">
        <f t="shared" si="22"/>
        <v>26.007900848605871</v>
      </c>
      <c r="S81" s="253">
        <f t="shared" si="22"/>
        <v>25.007900848605875</v>
      </c>
      <c r="T81" s="227"/>
      <c r="U81" s="227"/>
      <c r="V81" s="227"/>
    </row>
    <row r="82" spans="2:22" x14ac:dyDescent="0.2">
      <c r="B82" s="227" t="s">
        <v>16</v>
      </c>
      <c r="C82" s="254" t="s">
        <v>0</v>
      </c>
      <c r="D82" s="227"/>
      <c r="E82" s="229" t="s">
        <v>264</v>
      </c>
      <c r="F82" s="227"/>
      <c r="G82" s="247"/>
      <c r="H82" s="247">
        <f>Assets!H150</f>
        <v>9971844.2337120473</v>
      </c>
      <c r="I82" s="247">
        <f>Assets!I150</f>
        <v>9619352.6116829198</v>
      </c>
      <c r="J82" s="247">
        <f>Assets!J150</f>
        <v>9573031.3344931304</v>
      </c>
      <c r="K82" s="247">
        <f>Assets!K150</f>
        <v>9217550.7695020959</v>
      </c>
      <c r="L82" s="247">
        <f>Assets!L150</f>
        <v>9066492.9300824907</v>
      </c>
      <c r="M82" s="247">
        <f>Assets!M150</f>
        <v>14426332.839390157</v>
      </c>
      <c r="N82" s="247">
        <f>Assets!N150</f>
        <v>13961085.839606911</v>
      </c>
      <c r="O82" s="247">
        <f>Assets!O150</f>
        <v>13495838.839823669</v>
      </c>
      <c r="P82" s="247">
        <f>Assets!P150</f>
        <v>13030591.840040427</v>
      </c>
      <c r="Q82" s="247">
        <f>Assets!Q150</f>
        <v>12565344.840257183</v>
      </c>
      <c r="R82" s="247">
        <f>Assets!R150</f>
        <v>12100097.840473939</v>
      </c>
      <c r="S82" s="247">
        <f>Assets!S150</f>
        <v>11634850.840690697</v>
      </c>
      <c r="T82" s="227"/>
      <c r="U82" s="227"/>
      <c r="V82" s="227"/>
    </row>
    <row r="83" spans="2:22" x14ac:dyDescent="0.2">
      <c r="B83" s="227" t="s">
        <v>107</v>
      </c>
      <c r="C83" s="254" t="s">
        <v>0</v>
      </c>
      <c r="D83" s="227"/>
      <c r="E83" s="229" t="s">
        <v>265</v>
      </c>
      <c r="F83" s="227"/>
      <c r="G83" s="247"/>
      <c r="H83" s="247">
        <f>Assets!H151</f>
        <v>352491.62202912662</v>
      </c>
      <c r="I83" s="247">
        <f>Assets!I151</f>
        <v>352491.62202912662</v>
      </c>
      <c r="J83" s="247">
        <f>Assets!J151</f>
        <v>357446.47499103518</v>
      </c>
      <c r="K83" s="247">
        <f>Assets!K151</f>
        <v>357474.55941960664</v>
      </c>
      <c r="L83" s="247">
        <f>Assets!L151</f>
        <v>361227.59069233388</v>
      </c>
      <c r="M83" s="247">
        <f>Assets!M151</f>
        <v>465246.99978324294</v>
      </c>
      <c r="N83" s="247">
        <f>Assets!N151</f>
        <v>465246.99978324294</v>
      </c>
      <c r="O83" s="247">
        <f>Assets!O151</f>
        <v>465246.99978324294</v>
      </c>
      <c r="P83" s="247">
        <f>Assets!P151</f>
        <v>465246.99978324294</v>
      </c>
      <c r="Q83" s="247">
        <f>Assets!Q151</f>
        <v>465246.99978324294</v>
      </c>
      <c r="R83" s="247">
        <f>Assets!R151</f>
        <v>465246.99978324294</v>
      </c>
      <c r="S83" s="247">
        <f>Assets!S151</f>
        <v>465246.99978324288</v>
      </c>
      <c r="T83" s="227"/>
      <c r="U83" s="227"/>
      <c r="V83" s="227"/>
    </row>
    <row r="84" spans="2:22" x14ac:dyDescent="0.2">
      <c r="B84" s="227" t="s">
        <v>14</v>
      </c>
      <c r="C84" s="254" t="s">
        <v>0</v>
      </c>
      <c r="D84" s="227"/>
      <c r="E84" s="229" t="s">
        <v>266</v>
      </c>
      <c r="F84" s="227"/>
      <c r="G84" s="247"/>
      <c r="H84" s="247">
        <f>Assets!H152</f>
        <v>0</v>
      </c>
      <c r="I84" s="247">
        <f>Assets!I152</f>
        <v>0</v>
      </c>
      <c r="J84" s="247">
        <f>Assets!J152</f>
        <v>0</v>
      </c>
      <c r="K84" s="247">
        <f>Assets!K152</f>
        <v>0</v>
      </c>
      <c r="L84" s="247">
        <f>Assets!L152</f>
        <v>0</v>
      </c>
      <c r="M84" s="247">
        <f>Assets!M152</f>
        <v>0</v>
      </c>
      <c r="N84" s="247">
        <f>Assets!N152</f>
        <v>0</v>
      </c>
      <c r="O84" s="247">
        <f>Assets!O152</f>
        <v>0</v>
      </c>
      <c r="P84" s="247">
        <f>Assets!P152</f>
        <v>0</v>
      </c>
      <c r="Q84" s="247">
        <f>Assets!Q152</f>
        <v>0</v>
      </c>
      <c r="R84" s="247">
        <f>Assets!R152</f>
        <v>0</v>
      </c>
      <c r="S84" s="247">
        <f>Assets!S152</f>
        <v>0</v>
      </c>
      <c r="T84" s="227"/>
      <c r="U84" s="227"/>
      <c r="V84" s="227"/>
    </row>
    <row r="85" spans="2:22" x14ac:dyDescent="0.2">
      <c r="B85" s="227" t="s">
        <v>144</v>
      </c>
      <c r="C85" s="254" t="s">
        <v>0</v>
      </c>
      <c r="D85" s="227"/>
      <c r="E85" s="229" t="s">
        <v>268</v>
      </c>
      <c r="F85" s="227"/>
      <c r="G85" s="247"/>
      <c r="H85" s="247">
        <f>Assets!H153</f>
        <v>0</v>
      </c>
      <c r="I85" s="247">
        <f>Assets!I153</f>
        <v>306170.3448393385</v>
      </c>
      <c r="J85" s="247">
        <f>Assets!J153</f>
        <v>1965.9100000000801</v>
      </c>
      <c r="K85" s="247">
        <f>Assets!K153</f>
        <v>206416.71999999997</v>
      </c>
      <c r="L85" s="247">
        <f>Assets!L153</f>
        <v>5721067.5</v>
      </c>
      <c r="M85" s="247">
        <f>Assets!M153</f>
        <v>0</v>
      </c>
      <c r="N85" s="247">
        <f>Assets!N153</f>
        <v>0</v>
      </c>
      <c r="O85" s="247">
        <f>Assets!O153</f>
        <v>0</v>
      </c>
      <c r="P85" s="247">
        <f>Assets!P153</f>
        <v>0</v>
      </c>
      <c r="Q85" s="247">
        <f>Assets!Q153</f>
        <v>0</v>
      </c>
      <c r="R85" s="247">
        <f>Assets!R153</f>
        <v>0</v>
      </c>
      <c r="S85" s="247">
        <f>Assets!S153</f>
        <v>0</v>
      </c>
      <c r="T85" s="227"/>
      <c r="U85" s="227"/>
      <c r="V85" s="227"/>
    </row>
    <row r="86" spans="2:22" x14ac:dyDescent="0.2">
      <c r="B86" s="227" t="s">
        <v>12</v>
      </c>
      <c r="C86" s="254" t="s">
        <v>0</v>
      </c>
      <c r="D86" s="227"/>
      <c r="E86" s="229" t="s">
        <v>270</v>
      </c>
      <c r="F86" s="227"/>
      <c r="G86" s="247"/>
      <c r="H86" s="247">
        <f>Assets!H154</f>
        <v>0</v>
      </c>
      <c r="I86" s="247">
        <f>Assets!I154</f>
        <v>0</v>
      </c>
      <c r="J86" s="247">
        <f>Assets!J154</f>
        <v>0</v>
      </c>
      <c r="K86" s="247">
        <f>Assets!K154</f>
        <v>0</v>
      </c>
      <c r="L86" s="247">
        <f>Assets!L154</f>
        <v>0</v>
      </c>
      <c r="M86" s="247">
        <f>Assets!M154</f>
        <v>0</v>
      </c>
      <c r="N86" s="247">
        <f>Assets!N154</f>
        <v>0</v>
      </c>
      <c r="O86" s="247">
        <f>Assets!O154</f>
        <v>0</v>
      </c>
      <c r="P86" s="247">
        <f>Assets!P154</f>
        <v>0</v>
      </c>
      <c r="Q86" s="247">
        <f>Assets!Q154</f>
        <v>0</v>
      </c>
      <c r="R86" s="247">
        <f>Assets!R154</f>
        <v>0</v>
      </c>
      <c r="S86" s="247">
        <f>Assets!S154</f>
        <v>0</v>
      </c>
      <c r="T86" s="227"/>
      <c r="U86" s="227"/>
      <c r="V86" s="227"/>
    </row>
    <row r="87" spans="2:22" x14ac:dyDescent="0.2">
      <c r="B87" s="300" t="s">
        <v>11</v>
      </c>
      <c r="C87" s="298" t="s">
        <v>0</v>
      </c>
      <c r="D87" s="300"/>
      <c r="E87" s="297" t="s">
        <v>269</v>
      </c>
      <c r="F87" s="300"/>
      <c r="G87" s="301"/>
      <c r="H87" s="261">
        <f>Assets!H155</f>
        <v>9619352.6116829198</v>
      </c>
      <c r="I87" s="261">
        <f>Assets!I155</f>
        <v>9573031.3344931304</v>
      </c>
      <c r="J87" s="261">
        <f>Assets!J155</f>
        <v>9217550.7695020959</v>
      </c>
      <c r="K87" s="261">
        <f>Assets!K155</f>
        <v>9066492.9300824907</v>
      </c>
      <c r="L87" s="261">
        <f>Assets!L155</f>
        <v>14426332.839390157</v>
      </c>
      <c r="M87" s="261">
        <f>Assets!M155</f>
        <v>13961085.839606911</v>
      </c>
      <c r="N87" s="261">
        <f>Assets!N155</f>
        <v>13495838.839823669</v>
      </c>
      <c r="O87" s="261">
        <f>Assets!O155</f>
        <v>13030591.840040427</v>
      </c>
      <c r="P87" s="261">
        <f>Assets!P155</f>
        <v>12565344.840257183</v>
      </c>
      <c r="Q87" s="261">
        <f>Assets!Q155</f>
        <v>12100097.840473939</v>
      </c>
      <c r="R87" s="261">
        <f>Assets!R155</f>
        <v>11634850.840690697</v>
      </c>
      <c r="S87" s="261">
        <f>Assets!S155</f>
        <v>11169603.840907454</v>
      </c>
      <c r="T87" s="227"/>
      <c r="U87" s="227"/>
      <c r="V87" s="227"/>
    </row>
    <row r="88" spans="2:22" x14ac:dyDescent="0.2">
      <c r="B88" s="227"/>
      <c r="C88" s="254"/>
      <c r="D88" s="227"/>
      <c r="E88" s="227"/>
      <c r="F88" s="227"/>
      <c r="G88" s="247"/>
      <c r="H88" s="247"/>
      <c r="I88" s="247"/>
      <c r="J88" s="247"/>
      <c r="K88" s="247"/>
      <c r="L88" s="247"/>
      <c r="M88" s="247"/>
      <c r="N88" s="247"/>
      <c r="O88" s="247"/>
      <c r="P88" s="247"/>
      <c r="Q88" s="247"/>
      <c r="R88" s="247"/>
      <c r="S88" s="247"/>
      <c r="T88" s="227"/>
      <c r="U88" s="227"/>
      <c r="V88" s="227"/>
    </row>
    <row r="89" spans="2:22" x14ac:dyDescent="0.2">
      <c r="B89" s="267" t="s">
        <v>27</v>
      </c>
      <c r="C89" s="254"/>
      <c r="D89" s="227"/>
      <c r="E89" s="227"/>
      <c r="F89" s="227"/>
      <c r="G89" s="247"/>
      <c r="H89" s="247"/>
      <c r="I89" s="247"/>
      <c r="J89" s="247"/>
      <c r="K89" s="247"/>
      <c r="L89" s="247"/>
      <c r="M89" s="247"/>
      <c r="N89" s="247"/>
      <c r="O89" s="247"/>
      <c r="P89" s="247"/>
      <c r="Q89" s="247"/>
      <c r="R89" s="247"/>
      <c r="S89" s="247"/>
      <c r="T89" s="227"/>
      <c r="U89" s="227"/>
      <c r="V89" s="227"/>
    </row>
    <row r="90" spans="2:22" x14ac:dyDescent="0.2">
      <c r="B90" s="270"/>
      <c r="C90" s="254"/>
      <c r="D90" s="227"/>
      <c r="E90" s="227"/>
      <c r="F90" s="227"/>
      <c r="G90" s="247"/>
      <c r="H90" s="247"/>
      <c r="I90" s="247"/>
      <c r="J90" s="247"/>
      <c r="K90" s="247"/>
      <c r="L90" s="247"/>
      <c r="M90" s="247"/>
      <c r="N90" s="247"/>
      <c r="O90" s="247"/>
      <c r="P90" s="247"/>
      <c r="Q90" s="247"/>
      <c r="R90" s="247"/>
      <c r="S90" s="247"/>
      <c r="T90" s="227"/>
      <c r="U90" s="227"/>
      <c r="V90" s="227"/>
    </row>
    <row r="91" spans="2:22" x14ac:dyDescent="0.2">
      <c r="B91" s="227" t="s">
        <v>20</v>
      </c>
      <c r="C91" s="254" t="s">
        <v>5</v>
      </c>
      <c r="D91" s="227"/>
      <c r="E91" s="229" t="s">
        <v>271</v>
      </c>
      <c r="F91" s="227"/>
      <c r="G91" s="247"/>
      <c r="H91" s="253">
        <f t="shared" ref="H91:S91" si="23">IF(H93=0,0,H92/H93)</f>
        <v>27.193859779444296</v>
      </c>
      <c r="I91" s="253">
        <f t="shared" si="23"/>
        <v>26.594483983453387</v>
      </c>
      <c r="J91" s="253">
        <f t="shared" si="23"/>
        <v>26.340499257768968</v>
      </c>
      <c r="K91" s="253">
        <f t="shared" si="23"/>
        <v>25.328793851580556</v>
      </c>
      <c r="L91" s="253">
        <f t="shared" si="23"/>
        <v>24.347913164166531</v>
      </c>
      <c r="M91" s="253">
        <f t="shared" si="23"/>
        <v>26.413496103827448</v>
      </c>
      <c r="N91" s="253">
        <f t="shared" si="23"/>
        <v>25.413496103827445</v>
      </c>
      <c r="O91" s="253">
        <f t="shared" si="23"/>
        <v>24.413496103827441</v>
      </c>
      <c r="P91" s="253">
        <f t="shared" si="23"/>
        <v>23.413496103827441</v>
      </c>
      <c r="Q91" s="253">
        <f t="shared" si="23"/>
        <v>22.413496103827441</v>
      </c>
      <c r="R91" s="253">
        <f t="shared" si="23"/>
        <v>21.413496103827445</v>
      </c>
      <c r="S91" s="253">
        <f t="shared" si="23"/>
        <v>20.492446857998527</v>
      </c>
      <c r="T91" s="227"/>
      <c r="U91" s="227"/>
      <c r="V91" s="227"/>
    </row>
    <row r="92" spans="2:22" x14ac:dyDescent="0.2">
      <c r="B92" s="227" t="s">
        <v>16</v>
      </c>
      <c r="C92" s="254" t="s">
        <v>0</v>
      </c>
      <c r="D92" s="227"/>
      <c r="E92" s="229" t="s">
        <v>264</v>
      </c>
      <c r="F92" s="227"/>
      <c r="G92" s="247"/>
      <c r="H92" s="247">
        <f>Assets!H161</f>
        <v>52600459.341950871</v>
      </c>
      <c r="I92" s="247">
        <f>Assets!I161</f>
        <v>57035328.421401598</v>
      </c>
      <c r="J92" s="247">
        <f>Assets!J161</f>
        <v>61803730.36855337</v>
      </c>
      <c r="K92" s="247">
        <f>Assets!K161</f>
        <v>60208677.770323493</v>
      </c>
      <c r="L92" s="247">
        <f>Assets!L161</f>
        <v>58313613.5573873</v>
      </c>
      <c r="M92" s="247">
        <f>Assets!M161</f>
        <v>76722497.078919351</v>
      </c>
      <c r="N92" s="247">
        <f>Assets!N161</f>
        <v>73817826.800614089</v>
      </c>
      <c r="O92" s="247">
        <f>Assets!O161</f>
        <v>70913156.522308826</v>
      </c>
      <c r="P92" s="247">
        <f>Assets!P161</f>
        <v>68008486.244003564</v>
      </c>
      <c r="Q92" s="247">
        <f>Assets!Q161</f>
        <v>65103815.965698302</v>
      </c>
      <c r="R92" s="247">
        <f>Assets!R161</f>
        <v>62199145.687393054</v>
      </c>
      <c r="S92" s="247">
        <f>Assets!S161</f>
        <v>59294475.409087792</v>
      </c>
      <c r="T92" s="227"/>
      <c r="U92" s="227"/>
      <c r="V92" s="227"/>
    </row>
    <row r="93" spans="2:22" x14ac:dyDescent="0.2">
      <c r="B93" s="227" t="s">
        <v>107</v>
      </c>
      <c r="C93" s="254" t="s">
        <v>0</v>
      </c>
      <c r="D93" s="227"/>
      <c r="E93" s="229" t="s">
        <v>265</v>
      </c>
      <c r="F93" s="227"/>
      <c r="G93" s="247"/>
      <c r="H93" s="247">
        <f>Assets!H162</f>
        <v>1934277.0672705793</v>
      </c>
      <c r="I93" s="247">
        <f>Assets!I162</f>
        <v>2144630.0088728159</v>
      </c>
      <c r="J93" s="247">
        <f>Assets!J162</f>
        <v>2346338.6082298625</v>
      </c>
      <c r="K93" s="247">
        <f>Assets!K162</f>
        <v>2377084.2829362117</v>
      </c>
      <c r="L93" s="247">
        <f>Assets!L162</f>
        <v>2395014.8484679577</v>
      </c>
      <c r="M93" s="247">
        <f>Assets!M162</f>
        <v>2904670.2783052591</v>
      </c>
      <c r="N93" s="247">
        <f>Assets!N162</f>
        <v>2904670.2783052595</v>
      </c>
      <c r="O93" s="247">
        <f>Assets!O162</f>
        <v>2904670.2783052595</v>
      </c>
      <c r="P93" s="247">
        <f>Assets!P162</f>
        <v>2904670.2783052595</v>
      </c>
      <c r="Q93" s="247">
        <f>Assets!Q162</f>
        <v>2904670.2783052595</v>
      </c>
      <c r="R93" s="247">
        <f>Assets!R162</f>
        <v>2904670.2783052595</v>
      </c>
      <c r="S93" s="247">
        <f>Assets!S162</f>
        <v>2893479.525405929</v>
      </c>
      <c r="T93" s="227"/>
      <c r="U93" s="227"/>
      <c r="V93" s="227"/>
    </row>
    <row r="94" spans="2:22" x14ac:dyDescent="0.2">
      <c r="B94" s="227" t="s">
        <v>14</v>
      </c>
      <c r="C94" s="254" t="s">
        <v>0</v>
      </c>
      <c r="D94" s="227"/>
      <c r="E94" s="229" t="s">
        <v>266</v>
      </c>
      <c r="F94" s="227"/>
      <c r="G94" s="247"/>
      <c r="H94" s="247">
        <f>Assets!H163</f>
        <v>0</v>
      </c>
      <c r="I94" s="247">
        <f>Assets!I163</f>
        <v>0</v>
      </c>
      <c r="J94" s="247">
        <f>Assets!J163</f>
        <v>0</v>
      </c>
      <c r="K94" s="247">
        <f>Assets!K163</f>
        <v>0</v>
      </c>
      <c r="L94" s="247">
        <f>Assets!L163</f>
        <v>0</v>
      </c>
      <c r="M94" s="247">
        <f>Assets!M163</f>
        <v>0</v>
      </c>
      <c r="N94" s="247">
        <f>Assets!N163</f>
        <v>0</v>
      </c>
      <c r="O94" s="247">
        <f>Assets!O163</f>
        <v>0</v>
      </c>
      <c r="P94" s="247">
        <f>Assets!P163</f>
        <v>0</v>
      </c>
      <c r="Q94" s="247">
        <f>Assets!Q163</f>
        <v>0</v>
      </c>
      <c r="R94" s="247">
        <f>Assets!R163</f>
        <v>0</v>
      </c>
      <c r="S94" s="247">
        <f>Assets!S163</f>
        <v>0</v>
      </c>
      <c r="T94" s="227"/>
      <c r="U94" s="227"/>
      <c r="V94" s="227"/>
    </row>
    <row r="95" spans="2:22" x14ac:dyDescent="0.2">
      <c r="B95" s="227" t="s">
        <v>144</v>
      </c>
      <c r="C95" s="254" t="s">
        <v>0</v>
      </c>
      <c r="D95" s="227"/>
      <c r="E95" s="229" t="s">
        <v>268</v>
      </c>
      <c r="F95" s="227"/>
      <c r="G95" s="247"/>
      <c r="H95" s="247">
        <f>Assets!H164</f>
        <v>6369146.1467213118</v>
      </c>
      <c r="I95" s="247">
        <f>Assets!I164</f>
        <v>6913031.9560245834</v>
      </c>
      <c r="J95" s="247">
        <f>Assets!J164</f>
        <v>751286.01</v>
      </c>
      <c r="K95" s="247">
        <f>Assets!K164</f>
        <v>482020.06999999995</v>
      </c>
      <c r="L95" s="247">
        <f>Assets!L164</f>
        <v>20803898.370000001</v>
      </c>
      <c r="M95" s="247">
        <f>Assets!M164</f>
        <v>0</v>
      </c>
      <c r="N95" s="247">
        <f>Assets!N164</f>
        <v>0</v>
      </c>
      <c r="O95" s="247">
        <f>Assets!O164</f>
        <v>0</v>
      </c>
      <c r="P95" s="247">
        <f>Assets!P164</f>
        <v>0</v>
      </c>
      <c r="Q95" s="247">
        <f>Assets!Q164</f>
        <v>0</v>
      </c>
      <c r="R95" s="247">
        <f>Assets!R164</f>
        <v>0</v>
      </c>
      <c r="S95" s="247">
        <f>Assets!S164</f>
        <v>0</v>
      </c>
      <c r="T95" s="227"/>
      <c r="U95" s="227"/>
      <c r="V95" s="227"/>
    </row>
    <row r="96" spans="2:22" x14ac:dyDescent="0.2">
      <c r="B96" s="227" t="s">
        <v>12</v>
      </c>
      <c r="C96" s="254" t="s">
        <v>0</v>
      </c>
      <c r="D96" s="227"/>
      <c r="E96" s="229" t="s">
        <v>270</v>
      </c>
      <c r="F96" s="227"/>
      <c r="G96" s="247"/>
      <c r="H96" s="247">
        <f>Assets!H165</f>
        <v>0</v>
      </c>
      <c r="I96" s="247">
        <f>Assets!I165</f>
        <v>0</v>
      </c>
      <c r="J96" s="247">
        <f>Assets!J165</f>
        <v>0</v>
      </c>
      <c r="K96" s="247">
        <f>Assets!K165</f>
        <v>0</v>
      </c>
      <c r="L96" s="247">
        <f>Assets!L165</f>
        <v>0</v>
      </c>
      <c r="M96" s="247">
        <f>Assets!M165</f>
        <v>0</v>
      </c>
      <c r="N96" s="247">
        <f>Assets!N165</f>
        <v>0</v>
      </c>
      <c r="O96" s="247">
        <f>Assets!O165</f>
        <v>0</v>
      </c>
      <c r="P96" s="247">
        <f>Assets!P165</f>
        <v>0</v>
      </c>
      <c r="Q96" s="247">
        <f>Assets!Q165</f>
        <v>0</v>
      </c>
      <c r="R96" s="247">
        <f>Assets!R165</f>
        <v>0</v>
      </c>
      <c r="S96" s="247">
        <f>Assets!S165</f>
        <v>0</v>
      </c>
      <c r="T96" s="227"/>
      <c r="U96" s="227"/>
      <c r="V96" s="227"/>
    </row>
    <row r="97" spans="2:22" x14ac:dyDescent="0.2">
      <c r="B97" s="300" t="s">
        <v>11</v>
      </c>
      <c r="C97" s="298" t="s">
        <v>0</v>
      </c>
      <c r="D97" s="300"/>
      <c r="E97" s="297" t="s">
        <v>269</v>
      </c>
      <c r="F97" s="300"/>
      <c r="G97" s="301"/>
      <c r="H97" s="261">
        <f>Assets!H166</f>
        <v>57035328.421401598</v>
      </c>
      <c r="I97" s="261">
        <f>Assets!I166</f>
        <v>61803730.36855337</v>
      </c>
      <c r="J97" s="261">
        <f>Assets!J166</f>
        <v>60208677.770323493</v>
      </c>
      <c r="K97" s="261">
        <f>Assets!K166</f>
        <v>58313613.5573873</v>
      </c>
      <c r="L97" s="261">
        <f>Assets!L166</f>
        <v>76722497.078919351</v>
      </c>
      <c r="M97" s="261">
        <f>Assets!M166</f>
        <v>73817826.800614089</v>
      </c>
      <c r="N97" s="261">
        <f>Assets!N166</f>
        <v>70913156.522308826</v>
      </c>
      <c r="O97" s="261">
        <f>Assets!O166</f>
        <v>68008486.244003564</v>
      </c>
      <c r="P97" s="261">
        <f>Assets!P166</f>
        <v>65103815.965698302</v>
      </c>
      <c r="Q97" s="261">
        <f>Assets!Q166</f>
        <v>62199145.687393054</v>
      </c>
      <c r="R97" s="261">
        <f>Assets!R166</f>
        <v>59294475.409087792</v>
      </c>
      <c r="S97" s="261">
        <f>Assets!S166</f>
        <v>56400995.883681856</v>
      </c>
      <c r="T97" s="227"/>
      <c r="U97" s="227"/>
      <c r="V97" s="227"/>
    </row>
    <row r="98" spans="2:22" x14ac:dyDescent="0.2">
      <c r="B98" s="227"/>
      <c r="C98" s="254"/>
      <c r="D98" s="227"/>
      <c r="E98" s="227"/>
      <c r="F98" s="227"/>
      <c r="G98" s="247"/>
      <c r="H98" s="247"/>
      <c r="I98" s="247"/>
      <c r="J98" s="247"/>
      <c r="K98" s="247"/>
      <c r="L98" s="247"/>
      <c r="M98" s="247"/>
      <c r="N98" s="247"/>
      <c r="O98" s="247"/>
      <c r="P98" s="247"/>
      <c r="Q98" s="247"/>
      <c r="R98" s="247"/>
      <c r="S98" s="247"/>
      <c r="T98" s="227"/>
      <c r="U98" s="227"/>
      <c r="V98" s="227"/>
    </row>
    <row r="99" spans="2:22" x14ac:dyDescent="0.2">
      <c r="B99" s="267" t="s">
        <v>26</v>
      </c>
      <c r="C99" s="254"/>
      <c r="D99" s="227"/>
      <c r="E99" s="227"/>
      <c r="F99" s="227"/>
      <c r="G99" s="247"/>
      <c r="H99" s="247"/>
      <c r="I99" s="247"/>
      <c r="J99" s="247"/>
      <c r="K99" s="247"/>
      <c r="L99" s="247"/>
      <c r="M99" s="247"/>
      <c r="N99" s="247"/>
      <c r="O99" s="247"/>
      <c r="P99" s="247"/>
      <c r="Q99" s="247"/>
      <c r="R99" s="247"/>
      <c r="S99" s="247"/>
      <c r="T99" s="227"/>
      <c r="U99" s="227"/>
      <c r="V99" s="227"/>
    </row>
    <row r="100" spans="2:22" x14ac:dyDescent="0.2">
      <c r="B100" s="270"/>
      <c r="C100" s="254"/>
      <c r="D100" s="227"/>
      <c r="E100" s="227"/>
      <c r="F100" s="227"/>
      <c r="G100" s="247"/>
      <c r="H100" s="247"/>
      <c r="I100" s="247"/>
      <c r="J100" s="247"/>
      <c r="K100" s="247"/>
      <c r="L100" s="247"/>
      <c r="M100" s="247"/>
      <c r="N100" s="247"/>
      <c r="O100" s="247"/>
      <c r="P100" s="247"/>
      <c r="Q100" s="247"/>
      <c r="R100" s="247"/>
      <c r="S100" s="247"/>
      <c r="T100" s="227"/>
      <c r="U100" s="227"/>
      <c r="V100" s="227"/>
    </row>
    <row r="101" spans="2:22" x14ac:dyDescent="0.2">
      <c r="B101" s="227" t="s">
        <v>20</v>
      </c>
      <c r="C101" s="254" t="s">
        <v>5</v>
      </c>
      <c r="D101" s="227"/>
      <c r="E101" s="229" t="s">
        <v>271</v>
      </c>
      <c r="F101" s="227"/>
      <c r="G101" s="247"/>
      <c r="H101" s="253">
        <f t="shared" ref="H101:S101" si="24">IF(H103=0,0,H102/H103)</f>
        <v>21.329636583406124</v>
      </c>
      <c r="I101" s="253">
        <f t="shared" si="24"/>
        <v>21.798047927931869</v>
      </c>
      <c r="J101" s="253">
        <f t="shared" si="24"/>
        <v>22.272978110180983</v>
      </c>
      <c r="K101" s="253">
        <f t="shared" si="24"/>
        <v>22.713667037697771</v>
      </c>
      <c r="L101" s="253">
        <f t="shared" si="24"/>
        <v>28.447684664817132</v>
      </c>
      <c r="M101" s="253">
        <f t="shared" si="24"/>
        <v>29.568087123218188</v>
      </c>
      <c r="N101" s="253">
        <f t="shared" si="24"/>
        <v>28.870027382519446</v>
      </c>
      <c r="O101" s="253">
        <f t="shared" si="24"/>
        <v>28.164401332367309</v>
      </c>
      <c r="P101" s="253">
        <f t="shared" si="24"/>
        <v>27.445878311841138</v>
      </c>
      <c r="Q101" s="253">
        <f t="shared" si="24"/>
        <v>26.707157131737826</v>
      </c>
      <c r="R101" s="253">
        <f t="shared" si="24"/>
        <v>26.001502593804766</v>
      </c>
      <c r="S101" s="253">
        <f t="shared" si="24"/>
        <v>25.353182687954611</v>
      </c>
      <c r="T101" s="227"/>
      <c r="U101" s="227"/>
      <c r="V101" s="227"/>
    </row>
    <row r="102" spans="2:22" x14ac:dyDescent="0.2">
      <c r="B102" s="227" t="s">
        <v>16</v>
      </c>
      <c r="C102" s="254" t="s">
        <v>0</v>
      </c>
      <c r="D102" s="227"/>
      <c r="E102" s="229" t="s">
        <v>264</v>
      </c>
      <c r="F102" s="227"/>
      <c r="G102" s="247"/>
      <c r="H102" s="247">
        <f>Assets!H172</f>
        <v>43307804.520650789</v>
      </c>
      <c r="I102" s="247">
        <f>Assets!I172</f>
        <v>46084205.17013441</v>
      </c>
      <c r="J102" s="247">
        <f>Assets!J172</f>
        <v>49117204.796838604</v>
      </c>
      <c r="K102" s="247">
        <f>Assets!K172</f>
        <v>52306639.935736775</v>
      </c>
      <c r="L102" s="247">
        <f>Assets!L172</f>
        <v>87731853.337623507</v>
      </c>
      <c r="M102" s="247">
        <f>Assets!M172</f>
        <v>105737467.05490561</v>
      </c>
      <c r="N102" s="247">
        <f>Assets!N172</f>
        <v>101446534.83708832</v>
      </c>
      <c r="O102" s="247">
        <f>Assets!O172</f>
        <v>97317764.793184102</v>
      </c>
      <c r="P102" s="247">
        <f>Assets!P172</f>
        <v>93347553.320708454</v>
      </c>
      <c r="Q102" s="247">
        <f>Assets!Q172</f>
        <v>89531538.164022267</v>
      </c>
      <c r="R102" s="247">
        <f>Assets!R172</f>
        <v>85779195.654394895</v>
      </c>
      <c r="S102" s="247">
        <f>Assets!S172</f>
        <v>82080186.478100866</v>
      </c>
      <c r="T102" s="227"/>
      <c r="U102" s="227"/>
      <c r="V102" s="227"/>
    </row>
    <row r="103" spans="2:22" x14ac:dyDescent="0.2">
      <c r="B103" s="227" t="s">
        <v>107</v>
      </c>
      <c r="C103" s="254" t="s">
        <v>0</v>
      </c>
      <c r="D103" s="227"/>
      <c r="E103" s="229" t="s">
        <v>265</v>
      </c>
      <c r="F103" s="227"/>
      <c r="G103" s="247"/>
      <c r="H103" s="247">
        <f>Assets!H173</f>
        <v>2030405.1759767479</v>
      </c>
      <c r="I103" s="247">
        <f>Assets!I173</f>
        <v>2114143.6757317348</v>
      </c>
      <c r="J103" s="247">
        <f>Assets!J173</f>
        <v>2205237.4206028208</v>
      </c>
      <c r="K103" s="247">
        <f>Assets!K173</f>
        <v>2302870.7715457692</v>
      </c>
      <c r="L103" s="247">
        <f>Assets!L173</f>
        <v>3083971.6613607742</v>
      </c>
      <c r="M103" s="247">
        <f>Assets!M173</f>
        <v>3576067.2178172735</v>
      </c>
      <c r="N103" s="247">
        <f>Assets!N173</f>
        <v>3513905.04390423</v>
      </c>
      <c r="O103" s="247">
        <f>Assets!O173</f>
        <v>3455346.4724756582</v>
      </c>
      <c r="P103" s="247">
        <f>Assets!P173</f>
        <v>3401150.1566861849</v>
      </c>
      <c r="Q103" s="247">
        <f>Assets!Q173</f>
        <v>3352342.5096273613</v>
      </c>
      <c r="R103" s="247">
        <f>Assets!R173</f>
        <v>3299009.1762940283</v>
      </c>
      <c r="S103" s="247">
        <f>Assets!S173</f>
        <v>3237470.7147555663</v>
      </c>
      <c r="T103" s="227"/>
      <c r="U103" s="227"/>
      <c r="V103" s="227"/>
    </row>
    <row r="104" spans="2:22" x14ac:dyDescent="0.2">
      <c r="B104" s="227" t="s">
        <v>14</v>
      </c>
      <c r="C104" s="254" t="s">
        <v>0</v>
      </c>
      <c r="D104" s="227"/>
      <c r="E104" s="229" t="s">
        <v>266</v>
      </c>
      <c r="F104" s="227"/>
      <c r="G104" s="247"/>
      <c r="H104" s="247">
        <f>Assets!H174</f>
        <v>0</v>
      </c>
      <c r="I104" s="247">
        <f>Assets!I174</f>
        <v>0</v>
      </c>
      <c r="J104" s="247">
        <f>Assets!J174</f>
        <v>0</v>
      </c>
      <c r="K104" s="247">
        <f>Assets!K174</f>
        <v>0</v>
      </c>
      <c r="L104" s="247">
        <f>Assets!L174</f>
        <v>0</v>
      </c>
      <c r="M104" s="247">
        <f>Assets!M174</f>
        <v>0</v>
      </c>
      <c r="N104" s="247">
        <f>Assets!N174</f>
        <v>0</v>
      </c>
      <c r="O104" s="247">
        <f>Assets!O174</f>
        <v>0</v>
      </c>
      <c r="P104" s="247">
        <f>Assets!P174</f>
        <v>0</v>
      </c>
      <c r="Q104" s="247">
        <f>Assets!Q174</f>
        <v>0</v>
      </c>
      <c r="R104" s="247">
        <f>Assets!R174</f>
        <v>0</v>
      </c>
      <c r="S104" s="247">
        <f>Assets!S174</f>
        <v>0</v>
      </c>
      <c r="T104" s="227"/>
      <c r="U104" s="227"/>
      <c r="V104" s="227"/>
    </row>
    <row r="105" spans="2:22" x14ac:dyDescent="0.2">
      <c r="B105" s="227" t="s">
        <v>144</v>
      </c>
      <c r="C105" s="254" t="s">
        <v>0</v>
      </c>
      <c r="D105" s="227"/>
      <c r="E105" s="229" t="s">
        <v>268</v>
      </c>
      <c r="F105" s="227"/>
      <c r="G105" s="247"/>
      <c r="H105" s="247">
        <f>Assets!H175</f>
        <v>4806805.8254603585</v>
      </c>
      <c r="I105" s="247">
        <f>Assets!I175</f>
        <v>5147143.3024359364</v>
      </c>
      <c r="J105" s="247">
        <f>Assets!J175</f>
        <v>5394672.559500983</v>
      </c>
      <c r="K105" s="247">
        <f>Assets!K175</f>
        <v>38234823.072793201</v>
      </c>
      <c r="L105" s="247">
        <f>Assets!L175</f>
        <v>21904450.378642868</v>
      </c>
      <c r="M105" s="247">
        <f>Assets!M175</f>
        <v>0</v>
      </c>
      <c r="N105" s="247">
        <f>Assets!N175</f>
        <v>0</v>
      </c>
      <c r="O105" s="247">
        <f>Assets!O175</f>
        <v>0</v>
      </c>
      <c r="P105" s="247">
        <f>Assets!P175</f>
        <v>0</v>
      </c>
      <c r="Q105" s="247">
        <f>Assets!Q175</f>
        <v>0</v>
      </c>
      <c r="R105" s="247">
        <f>Assets!R175</f>
        <v>0</v>
      </c>
      <c r="S105" s="247">
        <f>Assets!S175</f>
        <v>0</v>
      </c>
      <c r="T105" s="227"/>
      <c r="U105" s="227"/>
      <c r="V105" s="227"/>
    </row>
    <row r="106" spans="2:22" x14ac:dyDescent="0.2">
      <c r="B106" s="227" t="s">
        <v>12</v>
      </c>
      <c r="C106" s="254" t="s">
        <v>0</v>
      </c>
      <c r="D106" s="227"/>
      <c r="E106" s="229" t="s">
        <v>270</v>
      </c>
      <c r="F106" s="227"/>
      <c r="G106" s="247"/>
      <c r="H106" s="247">
        <f>Assets!H176</f>
        <v>0</v>
      </c>
      <c r="I106" s="247">
        <f>Assets!I176</f>
        <v>0</v>
      </c>
      <c r="J106" s="247">
        <f>Assets!J176</f>
        <v>0</v>
      </c>
      <c r="K106" s="247">
        <f>Assets!K176</f>
        <v>506738.89936069248</v>
      </c>
      <c r="L106" s="247">
        <f>Assets!L176</f>
        <v>814865</v>
      </c>
      <c r="M106" s="247">
        <f>Assets!M176</f>
        <v>714865</v>
      </c>
      <c r="N106" s="247">
        <f>Assets!N176</f>
        <v>614865</v>
      </c>
      <c r="O106" s="247">
        <f>Assets!O176</f>
        <v>514865</v>
      </c>
      <c r="P106" s="247">
        <f>Assets!P176</f>
        <v>414865</v>
      </c>
      <c r="Q106" s="247">
        <f>Assets!Q176</f>
        <v>400000</v>
      </c>
      <c r="R106" s="247">
        <f>Assets!R176</f>
        <v>400000</v>
      </c>
      <c r="S106" s="247">
        <f>Assets!S176</f>
        <v>400000</v>
      </c>
      <c r="T106" s="227"/>
      <c r="U106" s="227"/>
      <c r="V106" s="227"/>
    </row>
    <row r="107" spans="2:22" x14ac:dyDescent="0.2">
      <c r="B107" s="300" t="s">
        <v>11</v>
      </c>
      <c r="C107" s="298" t="s">
        <v>0</v>
      </c>
      <c r="D107" s="300"/>
      <c r="E107" s="297" t="s">
        <v>269</v>
      </c>
      <c r="F107" s="300"/>
      <c r="G107" s="301"/>
      <c r="H107" s="261">
        <f>Assets!H177</f>
        <v>46084205.17013441</v>
      </c>
      <c r="I107" s="261">
        <f>Assets!I177</f>
        <v>49117204.796838604</v>
      </c>
      <c r="J107" s="261">
        <f>Assets!J177</f>
        <v>52306639.935736775</v>
      </c>
      <c r="K107" s="261">
        <f>Assets!K177</f>
        <v>87731853.337623507</v>
      </c>
      <c r="L107" s="261">
        <f>Assets!L177</f>
        <v>105737467.05490561</v>
      </c>
      <c r="M107" s="261">
        <f>Assets!M177</f>
        <v>101446534.83708832</v>
      </c>
      <c r="N107" s="261">
        <f>Assets!N177</f>
        <v>97317764.793184102</v>
      </c>
      <c r="O107" s="261">
        <f>Assets!O177</f>
        <v>93347553.320708454</v>
      </c>
      <c r="P107" s="261">
        <f>Assets!P177</f>
        <v>89531538.164022267</v>
      </c>
      <c r="Q107" s="261">
        <f>Assets!Q177</f>
        <v>85779195.654394895</v>
      </c>
      <c r="R107" s="261">
        <f>Assets!R177</f>
        <v>82080186.478100866</v>
      </c>
      <c r="S107" s="261">
        <f>Assets!S177</f>
        <v>78442715.763345301</v>
      </c>
      <c r="T107" s="227"/>
      <c r="U107" s="227"/>
      <c r="V107" s="227"/>
    </row>
    <row r="108" spans="2:22" x14ac:dyDescent="0.2">
      <c r="B108" s="227"/>
      <c r="C108" s="254"/>
      <c r="D108" s="227"/>
      <c r="E108" s="227"/>
      <c r="F108" s="227"/>
      <c r="G108" s="247"/>
      <c r="H108" s="247"/>
      <c r="I108" s="247"/>
      <c r="J108" s="247"/>
      <c r="K108" s="247"/>
      <c r="L108" s="247"/>
      <c r="M108" s="247"/>
      <c r="N108" s="247"/>
      <c r="O108" s="247"/>
      <c r="P108" s="247"/>
      <c r="Q108" s="247"/>
      <c r="R108" s="247"/>
      <c r="S108" s="247"/>
      <c r="T108" s="227"/>
      <c r="U108" s="227"/>
      <c r="V108" s="227"/>
    </row>
    <row r="109" spans="2:22" x14ac:dyDescent="0.2">
      <c r="B109" s="267" t="s">
        <v>25</v>
      </c>
      <c r="C109" s="254"/>
      <c r="D109" s="227"/>
      <c r="E109" s="227"/>
      <c r="F109" s="227"/>
      <c r="G109" s="247"/>
      <c r="H109" s="247"/>
      <c r="I109" s="247"/>
      <c r="J109" s="247"/>
      <c r="K109" s="247"/>
      <c r="L109" s="247"/>
      <c r="M109" s="247"/>
      <c r="N109" s="247"/>
      <c r="O109" s="247"/>
      <c r="P109" s="247"/>
      <c r="Q109" s="247"/>
      <c r="R109" s="247"/>
      <c r="S109" s="247"/>
      <c r="T109" s="227"/>
      <c r="U109" s="227"/>
      <c r="V109" s="227"/>
    </row>
    <row r="110" spans="2:22" x14ac:dyDescent="0.2">
      <c r="B110" s="270"/>
      <c r="C110" s="254"/>
      <c r="D110" s="227"/>
      <c r="E110" s="227"/>
      <c r="F110" s="227"/>
      <c r="G110" s="247"/>
      <c r="H110" s="247"/>
      <c r="I110" s="247"/>
      <c r="J110" s="247"/>
      <c r="K110" s="247"/>
      <c r="L110" s="247"/>
      <c r="M110" s="247"/>
      <c r="N110" s="247"/>
      <c r="O110" s="247"/>
      <c r="P110" s="247"/>
      <c r="Q110" s="247"/>
      <c r="R110" s="247"/>
      <c r="S110" s="247"/>
      <c r="T110" s="227"/>
      <c r="U110" s="227"/>
      <c r="V110" s="227"/>
    </row>
    <row r="111" spans="2:22" x14ac:dyDescent="0.2">
      <c r="B111" s="227" t="s">
        <v>20</v>
      </c>
      <c r="C111" s="254" t="s">
        <v>5</v>
      </c>
      <c r="D111" s="227"/>
      <c r="E111" s="229" t="s">
        <v>271</v>
      </c>
      <c r="F111" s="227"/>
      <c r="G111" s="247"/>
      <c r="H111" s="253">
        <f t="shared" ref="H111:S111" si="25">IF(H113=0,0,H112/H113)</f>
        <v>33.8922494932851</v>
      </c>
      <c r="I111" s="253">
        <f t="shared" si="25"/>
        <v>33.245219111117258</v>
      </c>
      <c r="J111" s="253">
        <f t="shared" si="25"/>
        <v>32.698556766391178</v>
      </c>
      <c r="K111" s="253">
        <f t="shared" si="25"/>
        <v>31.994120816916578</v>
      </c>
      <c r="L111" s="253">
        <f t="shared" si="25"/>
        <v>31.358334538981271</v>
      </c>
      <c r="M111" s="253">
        <f t="shared" si="25"/>
        <v>31.287268728040729</v>
      </c>
      <c r="N111" s="253">
        <f t="shared" si="25"/>
        <v>30.287268728040718</v>
      </c>
      <c r="O111" s="253">
        <f t="shared" si="25"/>
        <v>29.287268728040711</v>
      </c>
      <c r="P111" s="253">
        <f t="shared" si="25"/>
        <v>28.287268728040718</v>
      </c>
      <c r="Q111" s="253">
        <f t="shared" si="25"/>
        <v>27.287268728040715</v>
      </c>
      <c r="R111" s="253">
        <f t="shared" si="25"/>
        <v>26.287268728040722</v>
      </c>
      <c r="S111" s="253">
        <f t="shared" si="25"/>
        <v>25.287268728040718</v>
      </c>
      <c r="T111" s="227"/>
      <c r="U111" s="227"/>
      <c r="V111" s="227"/>
    </row>
    <row r="112" spans="2:22" x14ac:dyDescent="0.2">
      <c r="B112" s="227" t="s">
        <v>16</v>
      </c>
      <c r="C112" s="254" t="s">
        <v>0</v>
      </c>
      <c r="D112" s="227"/>
      <c r="E112" s="229" t="s">
        <v>264</v>
      </c>
      <c r="F112" s="227"/>
      <c r="G112" s="247"/>
      <c r="H112" s="247">
        <f>Assets!H183</f>
        <v>116050896.48942089</v>
      </c>
      <c r="I112" s="247">
        <f>Assets!I183</f>
        <v>115684621.63516732</v>
      </c>
      <c r="J112" s="247">
        <f>Assets!J183</f>
        <v>116110173.66691966</v>
      </c>
      <c r="K112" s="247">
        <f>Assets!K183</f>
        <v>115078473.48893422</v>
      </c>
      <c r="L112" s="247">
        <f>Assets!L183</f>
        <v>114529983.14343882</v>
      </c>
      <c r="M112" s="247">
        <f>Assets!M183</f>
        <v>118591852.40240681</v>
      </c>
      <c r="N112" s="247">
        <f>Assets!N183</f>
        <v>114801433.57635818</v>
      </c>
      <c r="O112" s="247">
        <f>Assets!O183</f>
        <v>111011014.75030959</v>
      </c>
      <c r="P112" s="247">
        <f>Assets!P183</f>
        <v>107220595.92426102</v>
      </c>
      <c r="Q112" s="247">
        <f>Assets!Q183</f>
        <v>103430177.09821242</v>
      </c>
      <c r="R112" s="247">
        <f>Assets!R183</f>
        <v>99639758.272163853</v>
      </c>
      <c r="S112" s="247">
        <f>Assets!S183</f>
        <v>95849339.44611524</v>
      </c>
      <c r="T112" s="227"/>
      <c r="U112" s="227"/>
      <c r="V112" s="227"/>
    </row>
    <row r="113" spans="2:22" x14ac:dyDescent="0.2">
      <c r="B113" s="227" t="s">
        <v>107</v>
      </c>
      <c r="C113" s="254" t="s">
        <v>0</v>
      </c>
      <c r="D113" s="227"/>
      <c r="E113" s="229" t="s">
        <v>265</v>
      </c>
      <c r="F113" s="227"/>
      <c r="G113" s="247"/>
      <c r="H113" s="247">
        <f>Assets!H184</f>
        <v>3424113.1298296819</v>
      </c>
      <c r="I113" s="247">
        <f>Assets!I184</f>
        <v>3479737.0788415764</v>
      </c>
      <c r="J113" s="247">
        <f>Assets!J184</f>
        <v>3550926.5591275916</v>
      </c>
      <c r="K113" s="247">
        <f>Assets!K184</f>
        <v>3596863.1283059856</v>
      </c>
      <c r="L113" s="247">
        <f>Assets!L184</f>
        <v>3652298.0198794547</v>
      </c>
      <c r="M113" s="247">
        <f>Assets!M184</f>
        <v>3790418.826048587</v>
      </c>
      <c r="N113" s="247">
        <f>Assets!N184</f>
        <v>3790418.826048587</v>
      </c>
      <c r="O113" s="247">
        <f>Assets!O184</f>
        <v>3790418.8260485874</v>
      </c>
      <c r="P113" s="247">
        <f>Assets!P184</f>
        <v>3790418.8260485874</v>
      </c>
      <c r="Q113" s="247">
        <f>Assets!Q184</f>
        <v>3790418.8260485874</v>
      </c>
      <c r="R113" s="247">
        <f>Assets!R184</f>
        <v>3790418.8260485874</v>
      </c>
      <c r="S113" s="247">
        <f>Assets!S184</f>
        <v>3790418.826048587</v>
      </c>
      <c r="T113" s="227"/>
      <c r="U113" s="227"/>
      <c r="V113" s="227"/>
    </row>
    <row r="114" spans="2:22" x14ac:dyDescent="0.2">
      <c r="B114" s="227" t="s">
        <v>14</v>
      </c>
      <c r="C114" s="254" t="s">
        <v>0</v>
      </c>
      <c r="D114" s="227"/>
      <c r="E114" s="229" t="s">
        <v>266</v>
      </c>
      <c r="F114" s="227"/>
      <c r="G114" s="247"/>
      <c r="H114" s="247">
        <f>Assets!H185</f>
        <v>0</v>
      </c>
      <c r="I114" s="247">
        <f>Assets!I185</f>
        <v>0</v>
      </c>
      <c r="J114" s="247">
        <f>Assets!J185</f>
        <v>0</v>
      </c>
      <c r="K114" s="247">
        <f>Assets!K185</f>
        <v>0</v>
      </c>
      <c r="L114" s="247">
        <f>Assets!L185</f>
        <v>0</v>
      </c>
      <c r="M114" s="247">
        <f>Assets!M185</f>
        <v>0</v>
      </c>
      <c r="N114" s="247">
        <f>Assets!N185</f>
        <v>0</v>
      </c>
      <c r="O114" s="247">
        <f>Assets!O185</f>
        <v>0</v>
      </c>
      <c r="P114" s="247">
        <f>Assets!P185</f>
        <v>0</v>
      </c>
      <c r="Q114" s="247">
        <f>Assets!Q185</f>
        <v>0</v>
      </c>
      <c r="R114" s="247">
        <f>Assets!R185</f>
        <v>0</v>
      </c>
      <c r="S114" s="247">
        <f>Assets!S185</f>
        <v>0</v>
      </c>
      <c r="T114" s="227"/>
      <c r="U114" s="227"/>
      <c r="V114" s="227"/>
    </row>
    <row r="115" spans="2:22" x14ac:dyDescent="0.2">
      <c r="B115" s="227" t="s">
        <v>144</v>
      </c>
      <c r="C115" s="254" t="s">
        <v>0</v>
      </c>
      <c r="D115" s="227"/>
      <c r="E115" s="229" t="s">
        <v>268</v>
      </c>
      <c r="F115" s="227"/>
      <c r="G115" s="247"/>
      <c r="H115" s="247">
        <f>Assets!H186</f>
        <v>3057838.2755761161</v>
      </c>
      <c r="I115" s="247">
        <f>Assets!I186</f>
        <v>3905289.1105939467</v>
      </c>
      <c r="J115" s="247">
        <f>Assets!J186</f>
        <v>2519226.3811421189</v>
      </c>
      <c r="K115" s="247">
        <f>Assets!K186</f>
        <v>3048372.7828106009</v>
      </c>
      <c r="L115" s="247">
        <f>Assets!L186</f>
        <v>7714167.2788474131</v>
      </c>
      <c r="M115" s="247">
        <f>Assets!M186</f>
        <v>0</v>
      </c>
      <c r="N115" s="247">
        <f>Assets!N186</f>
        <v>0</v>
      </c>
      <c r="O115" s="247">
        <f>Assets!O186</f>
        <v>0</v>
      </c>
      <c r="P115" s="247">
        <f>Assets!P186</f>
        <v>0</v>
      </c>
      <c r="Q115" s="247">
        <f>Assets!Q186</f>
        <v>0</v>
      </c>
      <c r="R115" s="247">
        <f>Assets!R186</f>
        <v>0</v>
      </c>
      <c r="S115" s="247">
        <f>Assets!S186</f>
        <v>0</v>
      </c>
      <c r="T115" s="227"/>
      <c r="U115" s="227"/>
      <c r="V115" s="227"/>
    </row>
    <row r="116" spans="2:22" x14ac:dyDescent="0.2">
      <c r="B116" s="227" t="s">
        <v>12</v>
      </c>
      <c r="C116" s="254" t="s">
        <v>0</v>
      </c>
      <c r="D116" s="227"/>
      <c r="E116" s="229" t="s">
        <v>270</v>
      </c>
      <c r="F116" s="227"/>
      <c r="G116" s="247"/>
      <c r="H116" s="247">
        <f>Assets!H187</f>
        <v>0</v>
      </c>
      <c r="I116" s="247">
        <f>Assets!I187</f>
        <v>0</v>
      </c>
      <c r="J116" s="247">
        <f>Assets!J187</f>
        <v>0</v>
      </c>
      <c r="K116" s="247">
        <f>Assets!K187</f>
        <v>0</v>
      </c>
      <c r="L116" s="247">
        <f>Assets!L187</f>
        <v>0</v>
      </c>
      <c r="M116" s="247">
        <f>Assets!M187</f>
        <v>0</v>
      </c>
      <c r="N116" s="247">
        <f>Assets!N187</f>
        <v>0</v>
      </c>
      <c r="O116" s="247">
        <f>Assets!O187</f>
        <v>0</v>
      </c>
      <c r="P116" s="247">
        <f>Assets!P187</f>
        <v>0</v>
      </c>
      <c r="Q116" s="247">
        <f>Assets!Q187</f>
        <v>0</v>
      </c>
      <c r="R116" s="247">
        <f>Assets!R187</f>
        <v>0</v>
      </c>
      <c r="S116" s="247">
        <f>Assets!S187</f>
        <v>0</v>
      </c>
      <c r="T116" s="227"/>
      <c r="U116" s="227"/>
      <c r="V116" s="227"/>
    </row>
    <row r="117" spans="2:22" x14ac:dyDescent="0.2">
      <c r="B117" s="300" t="s">
        <v>11</v>
      </c>
      <c r="C117" s="298" t="s">
        <v>0</v>
      </c>
      <c r="D117" s="300"/>
      <c r="E117" s="297" t="s">
        <v>269</v>
      </c>
      <c r="F117" s="300"/>
      <c r="G117" s="301"/>
      <c r="H117" s="261">
        <f>Assets!H188</f>
        <v>115684621.63516732</v>
      </c>
      <c r="I117" s="261">
        <f>Assets!I188</f>
        <v>116110173.66691966</v>
      </c>
      <c r="J117" s="261">
        <f>Assets!J188</f>
        <v>115078473.48893422</v>
      </c>
      <c r="K117" s="261">
        <f>Assets!K188</f>
        <v>114529983.14343882</v>
      </c>
      <c r="L117" s="261">
        <f>Assets!L188</f>
        <v>118591852.40240681</v>
      </c>
      <c r="M117" s="261">
        <f>Assets!M188</f>
        <v>114801433.57635818</v>
      </c>
      <c r="N117" s="261">
        <f>Assets!N188</f>
        <v>111011014.75030959</v>
      </c>
      <c r="O117" s="261">
        <f>Assets!O188</f>
        <v>107220595.92426102</v>
      </c>
      <c r="P117" s="261">
        <f>Assets!P188</f>
        <v>103430177.09821242</v>
      </c>
      <c r="Q117" s="261">
        <f>Assets!Q188</f>
        <v>99639758.272163853</v>
      </c>
      <c r="R117" s="261">
        <f>Assets!R188</f>
        <v>95849339.44611524</v>
      </c>
      <c r="S117" s="261">
        <f>Assets!S188</f>
        <v>92058920.620066687</v>
      </c>
      <c r="T117" s="227"/>
      <c r="U117" s="227"/>
      <c r="V117" s="227"/>
    </row>
    <row r="118" spans="2:22" x14ac:dyDescent="0.2">
      <c r="B118" s="227"/>
      <c r="C118" s="254"/>
      <c r="D118" s="227"/>
      <c r="E118" s="227"/>
      <c r="F118" s="227"/>
      <c r="G118" s="247"/>
      <c r="H118" s="247"/>
      <c r="I118" s="247"/>
      <c r="J118" s="247"/>
      <c r="K118" s="247"/>
      <c r="L118" s="247"/>
      <c r="M118" s="247"/>
      <c r="N118" s="247"/>
      <c r="O118" s="247"/>
      <c r="P118" s="247"/>
      <c r="Q118" s="247"/>
      <c r="R118" s="247"/>
      <c r="S118" s="247"/>
      <c r="T118" s="227"/>
      <c r="U118" s="227"/>
      <c r="V118" s="227"/>
    </row>
    <row r="119" spans="2:22" x14ac:dyDescent="0.2">
      <c r="B119" s="267" t="s">
        <v>24</v>
      </c>
      <c r="C119" s="254"/>
      <c r="D119" s="227"/>
      <c r="E119" s="227"/>
      <c r="F119" s="227"/>
      <c r="G119" s="247"/>
      <c r="H119" s="247"/>
      <c r="I119" s="247"/>
      <c r="J119" s="247"/>
      <c r="K119" s="247"/>
      <c r="L119" s="247"/>
      <c r="M119" s="247"/>
      <c r="N119" s="247"/>
      <c r="O119" s="247"/>
      <c r="P119" s="247"/>
      <c r="Q119" s="247"/>
      <c r="R119" s="247"/>
      <c r="S119" s="247"/>
      <c r="T119" s="227"/>
      <c r="U119" s="227"/>
      <c r="V119" s="227"/>
    </row>
    <row r="120" spans="2:22" x14ac:dyDescent="0.2">
      <c r="B120" s="270"/>
      <c r="C120" s="254"/>
      <c r="D120" s="227"/>
      <c r="E120" s="227"/>
      <c r="F120" s="227"/>
      <c r="G120" s="247"/>
      <c r="H120" s="247"/>
      <c r="I120" s="247"/>
      <c r="J120" s="247"/>
      <c r="K120" s="247"/>
      <c r="L120" s="247"/>
      <c r="M120" s="247"/>
      <c r="N120" s="247"/>
      <c r="O120" s="247"/>
      <c r="P120" s="247"/>
      <c r="Q120" s="247"/>
      <c r="R120" s="247"/>
      <c r="S120" s="247"/>
      <c r="T120" s="227"/>
      <c r="U120" s="227"/>
      <c r="V120" s="227"/>
    </row>
    <row r="121" spans="2:22" x14ac:dyDescent="0.2">
      <c r="B121" s="227" t="s">
        <v>20</v>
      </c>
      <c r="C121" s="254" t="s">
        <v>5</v>
      </c>
      <c r="D121" s="227"/>
      <c r="E121" s="229" t="s">
        <v>271</v>
      </c>
      <c r="F121" s="227"/>
      <c r="G121" s="247"/>
      <c r="H121" s="253">
        <f t="shared" ref="H121:S121" si="26">IF(H123=0,0,H122/H123)</f>
        <v>30.012814686658373</v>
      </c>
      <c r="I121" s="253">
        <f t="shared" si="26"/>
        <v>29.417640352981035</v>
      </c>
      <c r="J121" s="253">
        <f t="shared" si="26"/>
        <v>28.871473340524275</v>
      </c>
      <c r="K121" s="253">
        <f t="shared" si="26"/>
        <v>28.114856610005162</v>
      </c>
      <c r="L121" s="253">
        <f t="shared" si="26"/>
        <v>27.847001918165223</v>
      </c>
      <c r="M121" s="253">
        <f t="shared" si="26"/>
        <v>27.337964839625059</v>
      </c>
      <c r="N121" s="253">
        <f t="shared" si="26"/>
        <v>26.337964839625062</v>
      </c>
      <c r="O121" s="253">
        <f t="shared" si="26"/>
        <v>25.337964839625059</v>
      </c>
      <c r="P121" s="253">
        <f t="shared" si="26"/>
        <v>24.337964839625062</v>
      </c>
      <c r="Q121" s="253">
        <f t="shared" si="26"/>
        <v>23.337964839625062</v>
      </c>
      <c r="R121" s="253">
        <f t="shared" si="26"/>
        <v>22.337964839625062</v>
      </c>
      <c r="S121" s="253">
        <f t="shared" si="26"/>
        <v>21.337964839625069</v>
      </c>
      <c r="T121" s="227"/>
      <c r="U121" s="227"/>
      <c r="V121" s="227"/>
    </row>
    <row r="122" spans="2:22" x14ac:dyDescent="0.2">
      <c r="B122" s="227" t="s">
        <v>16</v>
      </c>
      <c r="C122" s="254" t="s">
        <v>0</v>
      </c>
      <c r="D122" s="227"/>
      <c r="E122" s="229" t="s">
        <v>264</v>
      </c>
      <c r="F122" s="227"/>
      <c r="G122" s="247"/>
      <c r="H122" s="247">
        <f>Assets!H194</f>
        <v>47139535.543498345</v>
      </c>
      <c r="I122" s="247">
        <f>Assets!I194</f>
        <v>47405113.628440924</v>
      </c>
      <c r="J122" s="247">
        <f>Assets!J194</f>
        <v>47834136.486050233</v>
      </c>
      <c r="K122" s="247">
        <f>Assets!K194</f>
        <v>47251991.725357905</v>
      </c>
      <c r="L122" s="247">
        <f>Assets!L194</f>
        <v>48585064.094442859</v>
      </c>
      <c r="M122" s="247">
        <f>Assets!M194</f>
        <v>49022802.227195442</v>
      </c>
      <c r="N122" s="247">
        <f>Assets!N194</f>
        <v>47229588.924201533</v>
      </c>
      <c r="O122" s="247">
        <f>Assets!O194</f>
        <v>45436375.621207617</v>
      </c>
      <c r="P122" s="247">
        <f>Assets!P194</f>
        <v>43643162.318213716</v>
      </c>
      <c r="Q122" s="247">
        <f>Assets!Q194</f>
        <v>41849949.015219808</v>
      </c>
      <c r="R122" s="247">
        <f>Assets!R194</f>
        <v>40056735.712225899</v>
      </c>
      <c r="S122" s="247">
        <f>Assets!S194</f>
        <v>38263522.409231998</v>
      </c>
      <c r="T122" s="227"/>
      <c r="U122" s="227"/>
      <c r="V122" s="227"/>
    </row>
    <row r="123" spans="2:22" x14ac:dyDescent="0.2">
      <c r="B123" s="227" t="s">
        <v>107</v>
      </c>
      <c r="C123" s="254" t="s">
        <v>0</v>
      </c>
      <c r="D123" s="227"/>
      <c r="E123" s="229" t="s">
        <v>265</v>
      </c>
      <c r="F123" s="227"/>
      <c r="G123" s="247"/>
      <c r="H123" s="247">
        <f>Assets!H195</f>
        <v>1570646.9398371133</v>
      </c>
      <c r="I123" s="247">
        <f>Assets!I195</f>
        <v>1611451.9403877724</v>
      </c>
      <c r="J123" s="247">
        <f>Assets!J195</f>
        <v>1656795.8247877078</v>
      </c>
      <c r="K123" s="247">
        <f>Assets!K195</f>
        <v>1680676.9595453835</v>
      </c>
      <c r="L123" s="247">
        <f>Assets!L195</f>
        <v>1744714.3587385518</v>
      </c>
      <c r="M123" s="247">
        <f>Assets!M195</f>
        <v>1793213.3029939104</v>
      </c>
      <c r="N123" s="247">
        <f>Assets!N195</f>
        <v>1793213.3029939104</v>
      </c>
      <c r="O123" s="247">
        <f>Assets!O195</f>
        <v>1793213.3029939104</v>
      </c>
      <c r="P123" s="247">
        <f>Assets!P195</f>
        <v>1793213.3029939104</v>
      </c>
      <c r="Q123" s="247">
        <f>Assets!Q195</f>
        <v>1793213.3029939106</v>
      </c>
      <c r="R123" s="247">
        <f>Assets!R195</f>
        <v>1793213.3029939106</v>
      </c>
      <c r="S123" s="247">
        <f>Assets!S195</f>
        <v>1793213.3029939106</v>
      </c>
      <c r="T123" s="227"/>
      <c r="U123" s="227"/>
      <c r="V123" s="227"/>
    </row>
    <row r="124" spans="2:22" x14ac:dyDescent="0.2">
      <c r="B124" s="227" t="s">
        <v>14</v>
      </c>
      <c r="C124" s="254" t="s">
        <v>0</v>
      </c>
      <c r="D124" s="227"/>
      <c r="E124" s="229" t="s">
        <v>266</v>
      </c>
      <c r="F124" s="227"/>
      <c r="G124" s="247"/>
      <c r="H124" s="247">
        <f>Assets!H196</f>
        <v>0</v>
      </c>
      <c r="I124" s="247">
        <f>Assets!I196</f>
        <v>0</v>
      </c>
      <c r="J124" s="247">
        <f>Assets!J196</f>
        <v>0</v>
      </c>
      <c r="K124" s="247">
        <f>Assets!K196</f>
        <v>0</v>
      </c>
      <c r="L124" s="247">
        <f>Assets!L196</f>
        <v>0</v>
      </c>
      <c r="M124" s="247">
        <f>Assets!M196</f>
        <v>0</v>
      </c>
      <c r="N124" s="247">
        <f>Assets!N196</f>
        <v>0</v>
      </c>
      <c r="O124" s="247">
        <f>Assets!O196</f>
        <v>0</v>
      </c>
      <c r="P124" s="247">
        <f>Assets!P196</f>
        <v>0</v>
      </c>
      <c r="Q124" s="247">
        <f>Assets!Q196</f>
        <v>0</v>
      </c>
      <c r="R124" s="247">
        <f>Assets!R196</f>
        <v>0</v>
      </c>
      <c r="S124" s="247">
        <f>Assets!S196</f>
        <v>0</v>
      </c>
      <c r="T124" s="227"/>
      <c r="U124" s="227"/>
      <c r="V124" s="227"/>
    </row>
    <row r="125" spans="2:22" x14ac:dyDescent="0.2">
      <c r="B125" s="227" t="s">
        <v>144</v>
      </c>
      <c r="C125" s="254" t="s">
        <v>0</v>
      </c>
      <c r="D125" s="227"/>
      <c r="E125" s="229" t="s">
        <v>268</v>
      </c>
      <c r="F125" s="227"/>
      <c r="G125" s="247"/>
      <c r="H125" s="247">
        <f>Assets!H197</f>
        <v>1836225.024779676</v>
      </c>
      <c r="I125" s="247">
        <f>Assets!I197</f>
        <v>2040474.7979970805</v>
      </c>
      <c r="J125" s="247">
        <f>Assets!J197</f>
        <v>1074651.0640953965</v>
      </c>
      <c r="K125" s="247">
        <f>Assets!K197</f>
        <v>3013749.3286303338</v>
      </c>
      <c r="L125" s="247">
        <f>Assets!L197</f>
        <v>2182452.4914911324</v>
      </c>
      <c r="M125" s="247">
        <f>Assets!M197</f>
        <v>0</v>
      </c>
      <c r="N125" s="247">
        <f>Assets!N197</f>
        <v>0</v>
      </c>
      <c r="O125" s="247">
        <f>Assets!O197</f>
        <v>0</v>
      </c>
      <c r="P125" s="247">
        <f>Assets!P197</f>
        <v>0</v>
      </c>
      <c r="Q125" s="247">
        <f>Assets!Q197</f>
        <v>0</v>
      </c>
      <c r="R125" s="247">
        <f>Assets!R197</f>
        <v>0</v>
      </c>
      <c r="S125" s="247">
        <f>Assets!S197</f>
        <v>0</v>
      </c>
      <c r="T125" s="227"/>
      <c r="U125" s="227"/>
      <c r="V125" s="227"/>
    </row>
    <row r="126" spans="2:22" x14ac:dyDescent="0.2">
      <c r="B126" s="227" t="s">
        <v>12</v>
      </c>
      <c r="C126" s="254" t="s">
        <v>0</v>
      </c>
      <c r="D126" s="227"/>
      <c r="E126" s="229" t="s">
        <v>270</v>
      </c>
      <c r="F126" s="227"/>
      <c r="G126" s="247"/>
      <c r="H126" s="247">
        <f>Assets!H198</f>
        <v>0</v>
      </c>
      <c r="I126" s="247">
        <f>Assets!I198</f>
        <v>0</v>
      </c>
      <c r="J126" s="247">
        <f>Assets!J198</f>
        <v>0</v>
      </c>
      <c r="K126" s="247">
        <f>Assets!K198</f>
        <v>0</v>
      </c>
      <c r="L126" s="247">
        <f>Assets!L198</f>
        <v>0</v>
      </c>
      <c r="M126" s="247">
        <f>Assets!M198</f>
        <v>0</v>
      </c>
      <c r="N126" s="247">
        <f>Assets!N198</f>
        <v>0</v>
      </c>
      <c r="O126" s="247">
        <f>Assets!O198</f>
        <v>0</v>
      </c>
      <c r="P126" s="247">
        <f>Assets!P198</f>
        <v>0</v>
      </c>
      <c r="Q126" s="247">
        <f>Assets!Q198</f>
        <v>0</v>
      </c>
      <c r="R126" s="247">
        <f>Assets!R198</f>
        <v>0</v>
      </c>
      <c r="S126" s="247">
        <f>Assets!S198</f>
        <v>0</v>
      </c>
      <c r="T126" s="227"/>
      <c r="U126" s="227"/>
      <c r="V126" s="227"/>
    </row>
    <row r="127" spans="2:22" x14ac:dyDescent="0.2">
      <c r="B127" s="300" t="s">
        <v>11</v>
      </c>
      <c r="C127" s="298" t="s">
        <v>0</v>
      </c>
      <c r="D127" s="300"/>
      <c r="E127" s="297" t="s">
        <v>269</v>
      </c>
      <c r="F127" s="300"/>
      <c r="G127" s="301"/>
      <c r="H127" s="261">
        <f>Assets!H199</f>
        <v>47405113.628440924</v>
      </c>
      <c r="I127" s="261">
        <f>Assets!I199</f>
        <v>47834136.486050233</v>
      </c>
      <c r="J127" s="261">
        <f>Assets!J199</f>
        <v>47251991.725357905</v>
      </c>
      <c r="K127" s="261">
        <f>Assets!K199</f>
        <v>48585064.094442859</v>
      </c>
      <c r="L127" s="261">
        <f>Assets!L199</f>
        <v>49022802.227195442</v>
      </c>
      <c r="M127" s="261">
        <f>Assets!M199</f>
        <v>47229588.924201533</v>
      </c>
      <c r="N127" s="261">
        <f>Assets!N199</f>
        <v>45436375.621207617</v>
      </c>
      <c r="O127" s="261">
        <f>Assets!O199</f>
        <v>43643162.318213716</v>
      </c>
      <c r="P127" s="261">
        <f>Assets!P199</f>
        <v>41849949.015219808</v>
      </c>
      <c r="Q127" s="261">
        <f>Assets!Q199</f>
        <v>40056735.712225899</v>
      </c>
      <c r="R127" s="261">
        <f>Assets!R199</f>
        <v>38263522.409231998</v>
      </c>
      <c r="S127" s="261">
        <f>Assets!S199</f>
        <v>36470309.106238075</v>
      </c>
      <c r="T127" s="227"/>
      <c r="U127" s="227"/>
      <c r="V127" s="227"/>
    </row>
    <row r="128" spans="2:22" x14ac:dyDescent="0.2">
      <c r="B128" s="227"/>
      <c r="C128" s="254"/>
      <c r="D128" s="227"/>
      <c r="E128" s="227"/>
      <c r="F128" s="227"/>
      <c r="G128" s="247"/>
      <c r="H128" s="247"/>
      <c r="I128" s="247"/>
      <c r="J128" s="247"/>
      <c r="K128" s="247"/>
      <c r="L128" s="247"/>
      <c r="M128" s="247"/>
      <c r="N128" s="247"/>
      <c r="O128" s="247"/>
      <c r="P128" s="247"/>
      <c r="Q128" s="247"/>
      <c r="R128" s="247"/>
      <c r="S128" s="247"/>
      <c r="T128" s="227"/>
      <c r="U128" s="227"/>
      <c r="V128" s="227"/>
    </row>
    <row r="129" spans="2:22" x14ac:dyDescent="0.2">
      <c r="B129" s="267" t="s">
        <v>23</v>
      </c>
      <c r="C129" s="254"/>
      <c r="D129" s="227"/>
      <c r="E129" s="227"/>
      <c r="F129" s="227"/>
      <c r="G129" s="247"/>
      <c r="H129" s="247"/>
      <c r="I129" s="247"/>
      <c r="J129" s="247"/>
      <c r="K129" s="247"/>
      <c r="L129" s="247"/>
      <c r="M129" s="247"/>
      <c r="N129" s="247"/>
      <c r="O129" s="247"/>
      <c r="P129" s="247"/>
      <c r="Q129" s="247"/>
      <c r="R129" s="247"/>
      <c r="S129" s="247"/>
      <c r="T129" s="227"/>
      <c r="U129" s="227"/>
      <c r="V129" s="227"/>
    </row>
    <row r="130" spans="2:22" x14ac:dyDescent="0.2">
      <c r="B130" s="270"/>
      <c r="C130" s="254"/>
      <c r="D130" s="227"/>
      <c r="E130" s="227"/>
      <c r="F130" s="227"/>
      <c r="G130" s="247"/>
      <c r="H130" s="247"/>
      <c r="I130" s="247"/>
      <c r="J130" s="247"/>
      <c r="K130" s="247"/>
      <c r="L130" s="247"/>
      <c r="M130" s="247"/>
      <c r="N130" s="247"/>
      <c r="O130" s="247"/>
      <c r="P130" s="247"/>
      <c r="Q130" s="247"/>
      <c r="R130" s="247"/>
      <c r="S130" s="247"/>
      <c r="T130" s="227"/>
      <c r="U130" s="227"/>
      <c r="V130" s="227"/>
    </row>
    <row r="131" spans="2:22" x14ac:dyDescent="0.2">
      <c r="B131" s="227" t="s">
        <v>20</v>
      </c>
      <c r="C131" s="254" t="s">
        <v>5</v>
      </c>
      <c r="D131" s="227"/>
      <c r="E131" s="229" t="s">
        <v>271</v>
      </c>
      <c r="F131" s="227"/>
      <c r="G131" s="247"/>
      <c r="H131" s="253">
        <f t="shared" ref="H131:S131" si="27">IF(H133=0,0,H132/H133)</f>
        <v>20.387491134922655</v>
      </c>
      <c r="I131" s="253">
        <f t="shared" si="27"/>
        <v>19.681522916441114</v>
      </c>
      <c r="J131" s="253">
        <f t="shared" si="27"/>
        <v>19.398239870825297</v>
      </c>
      <c r="K131" s="253">
        <f t="shared" si="27"/>
        <v>18.91870566077667</v>
      </c>
      <c r="L131" s="253">
        <f t="shared" si="27"/>
        <v>19.189478684202026</v>
      </c>
      <c r="M131" s="253">
        <f t="shared" si="27"/>
        <v>18.931844053521623</v>
      </c>
      <c r="N131" s="253">
        <f t="shared" si="27"/>
        <v>17.93184405352163</v>
      </c>
      <c r="O131" s="253">
        <f t="shared" si="27"/>
        <v>16.931844053521626</v>
      </c>
      <c r="P131" s="253">
        <f t="shared" si="27"/>
        <v>15.931844053521624</v>
      </c>
      <c r="Q131" s="253">
        <f t="shared" si="27"/>
        <v>14.931844053521628</v>
      </c>
      <c r="R131" s="253">
        <f t="shared" si="27"/>
        <v>13.931844053521623</v>
      </c>
      <c r="S131" s="253">
        <f t="shared" si="27"/>
        <v>12.931844053521624</v>
      </c>
      <c r="T131" s="227"/>
      <c r="U131" s="227"/>
      <c r="V131" s="227"/>
    </row>
    <row r="132" spans="2:22" x14ac:dyDescent="0.2">
      <c r="B132" s="227" t="s">
        <v>16</v>
      </c>
      <c r="C132" s="254" t="s">
        <v>0</v>
      </c>
      <c r="D132" s="227"/>
      <c r="E132" s="229" t="s">
        <v>264</v>
      </c>
      <c r="F132" s="227"/>
      <c r="G132" s="247"/>
      <c r="H132" s="247">
        <f>Assets!H205</f>
        <v>18513286.187429491</v>
      </c>
      <c r="I132" s="247">
        <f>Assets!I205</f>
        <v>18161075.965892393</v>
      </c>
      <c r="J132" s="247">
        <f>Assets!J205</f>
        <v>18625018.359443597</v>
      </c>
      <c r="K132" s="247">
        <f>Assets!K205</f>
        <v>18691263.432905857</v>
      </c>
      <c r="L132" s="247">
        <f>Assets!L205</f>
        <v>20145446.365517542</v>
      </c>
      <c r="M132" s="247">
        <f>Assets!M205</f>
        <v>20793221.50766477</v>
      </c>
      <c r="N132" s="247">
        <f>Assets!N205</f>
        <v>19694901.584424283</v>
      </c>
      <c r="O132" s="247">
        <f>Assets!O205</f>
        <v>18596581.661183793</v>
      </c>
      <c r="P132" s="247">
        <f>Assets!P205</f>
        <v>17498261.737943303</v>
      </c>
      <c r="Q132" s="247">
        <f>Assets!Q205</f>
        <v>16399941.814702818</v>
      </c>
      <c r="R132" s="247">
        <f>Assets!R205</f>
        <v>15301621.891462326</v>
      </c>
      <c r="S132" s="247">
        <f>Assets!S205</f>
        <v>14203301.96822184</v>
      </c>
      <c r="T132" s="227"/>
      <c r="U132" s="227"/>
      <c r="V132" s="227"/>
    </row>
    <row r="133" spans="2:22" x14ac:dyDescent="0.2">
      <c r="B133" s="227" t="s">
        <v>107</v>
      </c>
      <c r="C133" s="254" t="s">
        <v>0</v>
      </c>
      <c r="D133" s="227"/>
      <c r="E133" s="229" t="s">
        <v>265</v>
      </c>
      <c r="F133" s="227"/>
      <c r="G133" s="247"/>
      <c r="H133" s="247">
        <f>Assets!H206</f>
        <v>908070.8393646949</v>
      </c>
      <c r="I133" s="247">
        <f>Assets!I206</f>
        <v>922747.49484560452</v>
      </c>
      <c r="J133" s="247">
        <f>Assets!J206</f>
        <v>960139.60459656885</v>
      </c>
      <c r="K133" s="247">
        <f>Assets!K206</f>
        <v>987977.91815418121</v>
      </c>
      <c r="L133" s="247">
        <f>Assets!L206</f>
        <v>1049817.2825352743</v>
      </c>
      <c r="M133" s="247">
        <f>Assets!M206</f>
        <v>1098319.9232404886</v>
      </c>
      <c r="N133" s="247">
        <f>Assets!N206</f>
        <v>1098319.9232404884</v>
      </c>
      <c r="O133" s="247">
        <f>Assets!O206</f>
        <v>1098319.9232404884</v>
      </c>
      <c r="P133" s="247">
        <f>Assets!P206</f>
        <v>1098319.9232404884</v>
      </c>
      <c r="Q133" s="247">
        <f>Assets!Q206</f>
        <v>1098319.9232404884</v>
      </c>
      <c r="R133" s="247">
        <f>Assets!R206</f>
        <v>1098319.9232404886</v>
      </c>
      <c r="S133" s="247">
        <f>Assets!S206</f>
        <v>1098319.9232404886</v>
      </c>
      <c r="T133" s="227"/>
      <c r="U133" s="227"/>
      <c r="V133" s="227"/>
    </row>
    <row r="134" spans="2:22" x14ac:dyDescent="0.2">
      <c r="B134" s="227" t="s">
        <v>14</v>
      </c>
      <c r="C134" s="254" t="s">
        <v>0</v>
      </c>
      <c r="D134" s="227"/>
      <c r="E134" s="229" t="s">
        <v>266</v>
      </c>
      <c r="F134" s="227"/>
      <c r="G134" s="247"/>
      <c r="H134" s="247">
        <f>Assets!H207</f>
        <v>0</v>
      </c>
      <c r="I134" s="247">
        <f>Assets!I207</f>
        <v>0</v>
      </c>
      <c r="J134" s="247">
        <f>Assets!J207</f>
        <v>0</v>
      </c>
      <c r="K134" s="247">
        <f>Assets!K207</f>
        <v>0</v>
      </c>
      <c r="L134" s="247">
        <f>Assets!L207</f>
        <v>0</v>
      </c>
      <c r="M134" s="247">
        <f>Assets!M207</f>
        <v>0</v>
      </c>
      <c r="N134" s="247">
        <f>Assets!N207</f>
        <v>0</v>
      </c>
      <c r="O134" s="247">
        <f>Assets!O207</f>
        <v>0</v>
      </c>
      <c r="P134" s="247">
        <f>Assets!P207</f>
        <v>0</v>
      </c>
      <c r="Q134" s="247">
        <f>Assets!Q207</f>
        <v>0</v>
      </c>
      <c r="R134" s="247">
        <f>Assets!R207</f>
        <v>0</v>
      </c>
      <c r="S134" s="247">
        <f>Assets!S207</f>
        <v>0</v>
      </c>
      <c r="T134" s="227"/>
      <c r="U134" s="227"/>
      <c r="V134" s="227"/>
    </row>
    <row r="135" spans="2:22" x14ac:dyDescent="0.2">
      <c r="B135" s="227" t="s">
        <v>144</v>
      </c>
      <c r="C135" s="254" t="s">
        <v>0</v>
      </c>
      <c r="D135" s="227"/>
      <c r="E135" s="229" t="s">
        <v>268</v>
      </c>
      <c r="F135" s="227"/>
      <c r="G135" s="247"/>
      <c r="H135" s="247">
        <f>Assets!H208</f>
        <v>555860.6178275994</v>
      </c>
      <c r="I135" s="247">
        <f>Assets!I208</f>
        <v>1386689.8883968086</v>
      </c>
      <c r="J135" s="247">
        <f>Assets!J208</f>
        <v>1026384.6780588265</v>
      </c>
      <c r="K135" s="247">
        <f>Assets!K208</f>
        <v>2442160.8507658662</v>
      </c>
      <c r="L135" s="247">
        <f>Assets!L208</f>
        <v>1697592.4246825029</v>
      </c>
      <c r="M135" s="247">
        <f>Assets!M208</f>
        <v>0</v>
      </c>
      <c r="N135" s="247">
        <f>Assets!N208</f>
        <v>0</v>
      </c>
      <c r="O135" s="247">
        <f>Assets!O208</f>
        <v>0</v>
      </c>
      <c r="P135" s="247">
        <f>Assets!P208</f>
        <v>0</v>
      </c>
      <c r="Q135" s="247">
        <f>Assets!Q208</f>
        <v>0</v>
      </c>
      <c r="R135" s="247">
        <f>Assets!R208</f>
        <v>0</v>
      </c>
      <c r="S135" s="247">
        <f>Assets!S208</f>
        <v>0</v>
      </c>
      <c r="T135" s="227"/>
      <c r="U135" s="227"/>
      <c r="V135" s="227"/>
    </row>
    <row r="136" spans="2:22" x14ac:dyDescent="0.2">
      <c r="B136" s="227" t="s">
        <v>12</v>
      </c>
      <c r="C136" s="254" t="s">
        <v>0</v>
      </c>
      <c r="D136" s="227"/>
      <c r="E136" s="229" t="s">
        <v>270</v>
      </c>
      <c r="F136" s="227"/>
      <c r="G136" s="247"/>
      <c r="H136" s="247">
        <f>Assets!H209</f>
        <v>0</v>
      </c>
      <c r="I136" s="247">
        <f>Assets!I209</f>
        <v>0</v>
      </c>
      <c r="J136" s="247">
        <f>Assets!J209</f>
        <v>0</v>
      </c>
      <c r="K136" s="247">
        <f>Assets!K209</f>
        <v>0</v>
      </c>
      <c r="L136" s="247">
        <f>Assets!L209</f>
        <v>0</v>
      </c>
      <c r="M136" s="247">
        <f>Assets!M209</f>
        <v>0</v>
      </c>
      <c r="N136" s="247">
        <f>Assets!N209</f>
        <v>0</v>
      </c>
      <c r="O136" s="247">
        <f>Assets!O209</f>
        <v>0</v>
      </c>
      <c r="P136" s="247">
        <f>Assets!P209</f>
        <v>0</v>
      </c>
      <c r="Q136" s="247">
        <f>Assets!Q209</f>
        <v>0</v>
      </c>
      <c r="R136" s="247">
        <f>Assets!R209</f>
        <v>0</v>
      </c>
      <c r="S136" s="247">
        <f>Assets!S209</f>
        <v>0</v>
      </c>
      <c r="T136" s="227"/>
      <c r="U136" s="227"/>
      <c r="V136" s="227"/>
    </row>
    <row r="137" spans="2:22" x14ac:dyDescent="0.2">
      <c r="B137" s="300" t="s">
        <v>11</v>
      </c>
      <c r="C137" s="298" t="s">
        <v>0</v>
      </c>
      <c r="D137" s="300"/>
      <c r="E137" s="297" t="s">
        <v>269</v>
      </c>
      <c r="F137" s="300"/>
      <c r="G137" s="301"/>
      <c r="H137" s="261">
        <f>Assets!H210</f>
        <v>18161075.965892393</v>
      </c>
      <c r="I137" s="261">
        <f>Assets!I210</f>
        <v>18625018.359443597</v>
      </c>
      <c r="J137" s="261">
        <f>Assets!J210</f>
        <v>18691263.432905857</v>
      </c>
      <c r="K137" s="261">
        <f>Assets!K210</f>
        <v>20145446.365517542</v>
      </c>
      <c r="L137" s="261">
        <f>Assets!L210</f>
        <v>20793221.50766477</v>
      </c>
      <c r="M137" s="261">
        <f>Assets!M210</f>
        <v>19694901.584424283</v>
      </c>
      <c r="N137" s="261">
        <f>Assets!N210</f>
        <v>18596581.661183793</v>
      </c>
      <c r="O137" s="261">
        <f>Assets!O210</f>
        <v>17498261.737943303</v>
      </c>
      <c r="P137" s="261">
        <f>Assets!P210</f>
        <v>16399941.814702818</v>
      </c>
      <c r="Q137" s="261">
        <f>Assets!Q210</f>
        <v>15301621.891462326</v>
      </c>
      <c r="R137" s="261">
        <f>Assets!R210</f>
        <v>14203301.96822184</v>
      </c>
      <c r="S137" s="261">
        <f>Assets!S210</f>
        <v>13104982.044981351</v>
      </c>
      <c r="T137" s="227"/>
      <c r="U137" s="227"/>
      <c r="V137" s="227"/>
    </row>
    <row r="138" spans="2:22" x14ac:dyDescent="0.2">
      <c r="B138" s="227"/>
      <c r="C138" s="254"/>
      <c r="D138" s="227"/>
      <c r="E138" s="227"/>
      <c r="F138" s="227"/>
      <c r="G138" s="247"/>
      <c r="H138" s="247"/>
      <c r="I138" s="247"/>
      <c r="J138" s="247"/>
      <c r="K138" s="247"/>
      <c r="L138" s="247"/>
      <c r="M138" s="247"/>
      <c r="N138" s="247"/>
      <c r="O138" s="247"/>
      <c r="P138" s="247"/>
      <c r="Q138" s="247"/>
      <c r="R138" s="247"/>
      <c r="S138" s="247"/>
      <c r="T138" s="227"/>
      <c r="U138" s="227"/>
      <c r="V138" s="227"/>
    </row>
    <row r="139" spans="2:22" x14ac:dyDescent="0.2">
      <c r="B139" s="267" t="s">
        <v>22</v>
      </c>
      <c r="C139" s="254"/>
      <c r="D139" s="227"/>
      <c r="E139" s="227"/>
      <c r="F139" s="227"/>
      <c r="G139" s="247"/>
      <c r="H139" s="247"/>
      <c r="I139" s="247"/>
      <c r="J139" s="247"/>
      <c r="K139" s="247"/>
      <c r="L139" s="247"/>
      <c r="M139" s="247"/>
      <c r="N139" s="247"/>
      <c r="O139" s="247"/>
      <c r="P139" s="247"/>
      <c r="Q139" s="247"/>
      <c r="R139" s="247"/>
      <c r="S139" s="247"/>
      <c r="T139" s="227"/>
      <c r="U139" s="227"/>
      <c r="V139" s="227"/>
    </row>
    <row r="140" spans="2:22" x14ac:dyDescent="0.2">
      <c r="B140" s="270"/>
      <c r="C140" s="254"/>
      <c r="D140" s="227"/>
      <c r="E140" s="227"/>
      <c r="F140" s="227"/>
      <c r="G140" s="247"/>
      <c r="H140" s="247"/>
      <c r="I140" s="247"/>
      <c r="J140" s="247"/>
      <c r="K140" s="247"/>
      <c r="L140" s="247"/>
      <c r="M140" s="247"/>
      <c r="N140" s="247"/>
      <c r="O140" s="247"/>
      <c r="P140" s="247"/>
      <c r="Q140" s="247"/>
      <c r="R140" s="247"/>
      <c r="S140" s="247"/>
      <c r="T140" s="227"/>
      <c r="U140" s="227"/>
      <c r="V140" s="227"/>
    </row>
    <row r="141" spans="2:22" x14ac:dyDescent="0.2">
      <c r="B141" s="227" t="s">
        <v>20</v>
      </c>
      <c r="C141" s="254" t="s">
        <v>5</v>
      </c>
      <c r="D141" s="227"/>
      <c r="E141" s="229" t="s">
        <v>271</v>
      </c>
      <c r="F141" s="227"/>
      <c r="G141" s="247"/>
      <c r="H141" s="253">
        <f t="shared" ref="H141:S141" si="28">IF(H143=0,0,H142/H143)</f>
        <v>12.353247341554253</v>
      </c>
      <c r="I141" s="253">
        <f t="shared" si="28"/>
        <v>12.731232320694289</v>
      </c>
      <c r="J141" s="253">
        <f t="shared" si="28"/>
        <v>13.456166040721508</v>
      </c>
      <c r="K141" s="253">
        <f t="shared" si="28"/>
        <v>14.111078137742098</v>
      </c>
      <c r="L141" s="253">
        <f t="shared" si="28"/>
        <v>13.30221491951076</v>
      </c>
      <c r="M141" s="253">
        <f t="shared" si="28"/>
        <v>12.874812244840268</v>
      </c>
      <c r="N141" s="253">
        <f t="shared" si="28"/>
        <v>11.874812244840268</v>
      </c>
      <c r="O141" s="253">
        <f t="shared" si="28"/>
        <v>10.874812244840268</v>
      </c>
      <c r="P141" s="253">
        <f t="shared" si="28"/>
        <v>9.8748122448402693</v>
      </c>
      <c r="Q141" s="253">
        <f t="shared" si="28"/>
        <v>8.9578022121877527</v>
      </c>
      <c r="R141" s="253">
        <f t="shared" si="28"/>
        <v>7.9578022121877545</v>
      </c>
      <c r="S141" s="253">
        <f t="shared" si="28"/>
        <v>7.225570745357877</v>
      </c>
      <c r="T141" s="227"/>
      <c r="U141" s="227"/>
      <c r="V141" s="227"/>
    </row>
    <row r="142" spans="2:22" x14ac:dyDescent="0.2">
      <c r="B142" s="227" t="s">
        <v>16</v>
      </c>
      <c r="C142" s="254" t="s">
        <v>0</v>
      </c>
      <c r="D142" s="227"/>
      <c r="E142" s="229" t="s">
        <v>264</v>
      </c>
      <c r="F142" s="227"/>
      <c r="G142" s="247"/>
      <c r="H142" s="247">
        <f>Assets!H216</f>
        <v>2682002.6779349535</v>
      </c>
      <c r="I142" s="247">
        <f>Assets!I216</f>
        <v>2511304.0621628971</v>
      </c>
      <c r="J142" s="247">
        <f>Assets!J216</f>
        <v>2820768.1190939364</v>
      </c>
      <c r="K142" s="247">
        <f>Assets!K216</f>
        <v>8431084.9490634408</v>
      </c>
      <c r="L142" s="247">
        <f>Assets!L216</f>
        <v>8842570.0519777313</v>
      </c>
      <c r="M142" s="247">
        <f>Assets!M216</f>
        <v>9279077.9442253541</v>
      </c>
      <c r="N142" s="247">
        <f>Assets!N216</f>
        <v>8558362.3510372639</v>
      </c>
      <c r="O142" s="247">
        <f>Assets!O216</f>
        <v>7837646.7578491727</v>
      </c>
      <c r="P142" s="247">
        <f>Assets!P216</f>
        <v>7116931.1646610815</v>
      </c>
      <c r="Q142" s="247">
        <f>Assets!Q216</f>
        <v>6396215.5714729894</v>
      </c>
      <c r="R142" s="247">
        <f>Assets!R216</f>
        <v>5682177.0807848983</v>
      </c>
      <c r="S142" s="247">
        <f>Assets!S216</f>
        <v>4968138.5900968071</v>
      </c>
      <c r="T142" s="227"/>
      <c r="U142" s="227"/>
      <c r="V142" s="227"/>
    </row>
    <row r="143" spans="2:22" x14ac:dyDescent="0.2">
      <c r="B143" s="227" t="s">
        <v>107</v>
      </c>
      <c r="C143" s="254" t="s">
        <v>0</v>
      </c>
      <c r="D143" s="227"/>
      <c r="E143" s="229" t="s">
        <v>265</v>
      </c>
      <c r="F143" s="227"/>
      <c r="G143" s="247"/>
      <c r="H143" s="247">
        <f>Assets!H217</f>
        <v>217109.1214949729</v>
      </c>
      <c r="I143" s="247">
        <f>Assets!I217</f>
        <v>197255.3794404362</v>
      </c>
      <c r="J143" s="247">
        <f>Assets!J217</f>
        <v>209626.43523850938</v>
      </c>
      <c r="K143" s="247">
        <f>Assets!K217</f>
        <v>597479.85708571039</v>
      </c>
      <c r="L143" s="247">
        <f>Assets!L217</f>
        <v>664744.18775237701</v>
      </c>
      <c r="M143" s="247">
        <f>Assets!M217</f>
        <v>720715.5931880913</v>
      </c>
      <c r="N143" s="247">
        <f>Assets!N217</f>
        <v>720715.5931880913</v>
      </c>
      <c r="O143" s="247">
        <f>Assets!O217</f>
        <v>720715.5931880913</v>
      </c>
      <c r="P143" s="247">
        <f>Assets!P217</f>
        <v>720715.5931880913</v>
      </c>
      <c r="Q143" s="247">
        <f>Assets!Q217</f>
        <v>714038.49068809138</v>
      </c>
      <c r="R143" s="247">
        <f>Assets!R217</f>
        <v>714038.49068809126</v>
      </c>
      <c r="S143" s="247">
        <f>Assets!S217</f>
        <v>687577.32298014325</v>
      </c>
      <c r="T143" s="227"/>
      <c r="U143" s="227"/>
      <c r="V143" s="227"/>
    </row>
    <row r="144" spans="2:22" x14ac:dyDescent="0.2">
      <c r="B144" s="227" t="s">
        <v>14</v>
      </c>
      <c r="C144" s="254" t="s">
        <v>0</v>
      </c>
      <c r="D144" s="227"/>
      <c r="E144" s="229" t="s">
        <v>266</v>
      </c>
      <c r="F144" s="227"/>
      <c r="G144" s="247"/>
      <c r="H144" s="247">
        <f>Assets!H218</f>
        <v>0</v>
      </c>
      <c r="I144" s="247">
        <f>Assets!I218</f>
        <v>0</v>
      </c>
      <c r="J144" s="247">
        <f>Assets!J218</f>
        <v>0</v>
      </c>
      <c r="K144" s="247">
        <f>Assets!K218</f>
        <v>0</v>
      </c>
      <c r="L144" s="247">
        <f>Assets!L218</f>
        <v>0</v>
      </c>
      <c r="M144" s="247">
        <f>Assets!M218</f>
        <v>0</v>
      </c>
      <c r="N144" s="247">
        <f>Assets!N218</f>
        <v>0</v>
      </c>
      <c r="O144" s="247">
        <f>Assets!O218</f>
        <v>0</v>
      </c>
      <c r="P144" s="247">
        <f>Assets!P218</f>
        <v>0</v>
      </c>
      <c r="Q144" s="247">
        <f>Assets!Q218</f>
        <v>0</v>
      </c>
      <c r="R144" s="247">
        <f>Assets!R218</f>
        <v>0</v>
      </c>
      <c r="S144" s="247">
        <f>Assets!S218</f>
        <v>0</v>
      </c>
      <c r="T144" s="227"/>
      <c r="U144" s="227"/>
      <c r="V144" s="227"/>
    </row>
    <row r="145" spans="2:22" x14ac:dyDescent="0.2">
      <c r="B145" s="227" t="s">
        <v>144</v>
      </c>
      <c r="C145" s="254" t="s">
        <v>0</v>
      </c>
      <c r="D145" s="227"/>
      <c r="E145" s="229" t="s">
        <v>268</v>
      </c>
      <c r="F145" s="227"/>
      <c r="G145" s="247"/>
      <c r="H145" s="247">
        <f>Assets!H219</f>
        <v>46410.50572291643</v>
      </c>
      <c r="I145" s="247">
        <f>Assets!I219</f>
        <v>506719.43637147563</v>
      </c>
      <c r="J145" s="247">
        <f>Assets!J219</f>
        <v>5819943.2652080143</v>
      </c>
      <c r="K145" s="247">
        <f>Assets!K219</f>
        <v>1008964.9600000001</v>
      </c>
      <c r="L145" s="247">
        <f>Assets!L219</f>
        <v>1101252.0799999998</v>
      </c>
      <c r="M145" s="247">
        <f>Assets!M219</f>
        <v>0</v>
      </c>
      <c r="N145" s="247">
        <f>Assets!N219</f>
        <v>0</v>
      </c>
      <c r="O145" s="247">
        <f>Assets!O219</f>
        <v>0</v>
      </c>
      <c r="P145" s="247">
        <f>Assets!P219</f>
        <v>0</v>
      </c>
      <c r="Q145" s="247">
        <f>Assets!Q219</f>
        <v>0</v>
      </c>
      <c r="R145" s="247">
        <f>Assets!R219</f>
        <v>0</v>
      </c>
      <c r="S145" s="247">
        <f>Assets!S219</f>
        <v>0</v>
      </c>
      <c r="T145" s="227"/>
      <c r="U145" s="227"/>
      <c r="V145" s="227"/>
    </row>
    <row r="146" spans="2:22" x14ac:dyDescent="0.2">
      <c r="B146" s="227" t="s">
        <v>12</v>
      </c>
      <c r="C146" s="254" t="s">
        <v>0</v>
      </c>
      <c r="D146" s="227"/>
      <c r="E146" s="229" t="s">
        <v>270</v>
      </c>
      <c r="F146" s="227"/>
      <c r="G146" s="247"/>
      <c r="H146" s="247">
        <f>Assets!H220</f>
        <v>0</v>
      </c>
      <c r="I146" s="247">
        <f>Assets!I220</f>
        <v>0</v>
      </c>
      <c r="J146" s="247">
        <f>Assets!J220</f>
        <v>0</v>
      </c>
      <c r="K146" s="247">
        <f>Assets!K220</f>
        <v>0</v>
      </c>
      <c r="L146" s="247">
        <f>Assets!L220</f>
        <v>0</v>
      </c>
      <c r="M146" s="247">
        <f>Assets!M220</f>
        <v>0</v>
      </c>
      <c r="N146" s="247">
        <f>Assets!N220</f>
        <v>0</v>
      </c>
      <c r="O146" s="247">
        <f>Assets!O220</f>
        <v>0</v>
      </c>
      <c r="P146" s="247">
        <f>Assets!P220</f>
        <v>0</v>
      </c>
      <c r="Q146" s="247">
        <f>Assets!Q220</f>
        <v>0</v>
      </c>
      <c r="R146" s="247">
        <f>Assets!R220</f>
        <v>0</v>
      </c>
      <c r="S146" s="247">
        <f>Assets!S220</f>
        <v>0</v>
      </c>
      <c r="T146" s="227"/>
      <c r="U146" s="227"/>
      <c r="V146" s="227"/>
    </row>
    <row r="147" spans="2:22" x14ac:dyDescent="0.2">
      <c r="B147" s="300" t="s">
        <v>11</v>
      </c>
      <c r="C147" s="298" t="s">
        <v>0</v>
      </c>
      <c r="D147" s="300"/>
      <c r="E147" s="297" t="s">
        <v>269</v>
      </c>
      <c r="F147" s="300"/>
      <c r="G147" s="301"/>
      <c r="H147" s="261">
        <f>Assets!H221</f>
        <v>2511304.0621628971</v>
      </c>
      <c r="I147" s="261">
        <f>Assets!I221</f>
        <v>2820768.1190939364</v>
      </c>
      <c r="J147" s="261">
        <f>Assets!J221</f>
        <v>8431084.9490634408</v>
      </c>
      <c r="K147" s="261">
        <f>Assets!K221</f>
        <v>8842570.0519777313</v>
      </c>
      <c r="L147" s="261">
        <f>Assets!L221</f>
        <v>9279077.9442253541</v>
      </c>
      <c r="M147" s="261">
        <f>Assets!M221</f>
        <v>8558362.3510372639</v>
      </c>
      <c r="N147" s="261">
        <f>Assets!N221</f>
        <v>7837646.7578491727</v>
      </c>
      <c r="O147" s="261">
        <f>Assets!O221</f>
        <v>7116931.1646610815</v>
      </c>
      <c r="P147" s="261">
        <f>Assets!P221</f>
        <v>6396215.5714729894</v>
      </c>
      <c r="Q147" s="261">
        <f>Assets!Q221</f>
        <v>5682177.0807848983</v>
      </c>
      <c r="R147" s="261">
        <f>Assets!R221</f>
        <v>4968138.5900968071</v>
      </c>
      <c r="S147" s="261">
        <f>Assets!S221</f>
        <v>4280561.267116664</v>
      </c>
      <c r="T147" s="227"/>
      <c r="U147" s="227"/>
      <c r="V147" s="227"/>
    </row>
    <row r="148" spans="2:22" x14ac:dyDescent="0.2">
      <c r="B148" s="227"/>
      <c r="C148" s="254"/>
      <c r="D148" s="227"/>
      <c r="E148" s="227"/>
      <c r="F148" s="227"/>
      <c r="G148" s="247"/>
      <c r="H148" s="247"/>
      <c r="I148" s="247"/>
      <c r="J148" s="247"/>
      <c r="K148" s="247"/>
      <c r="L148" s="247"/>
      <c r="M148" s="247"/>
      <c r="N148" s="247"/>
      <c r="O148" s="247"/>
      <c r="P148" s="247"/>
      <c r="Q148" s="247"/>
      <c r="R148" s="247"/>
      <c r="S148" s="247"/>
      <c r="T148" s="227"/>
      <c r="U148" s="227"/>
      <c r="V148" s="227"/>
    </row>
    <row r="149" spans="2:22" x14ac:dyDescent="0.2">
      <c r="B149" s="267" t="s">
        <v>376</v>
      </c>
      <c r="C149" s="254"/>
      <c r="D149" s="227"/>
      <c r="E149" s="227"/>
      <c r="F149" s="227"/>
      <c r="G149" s="247"/>
      <c r="H149" s="247"/>
      <c r="I149" s="247"/>
      <c r="J149" s="247"/>
      <c r="K149" s="247"/>
      <c r="L149" s="247"/>
      <c r="M149" s="247"/>
      <c r="N149" s="247"/>
      <c r="O149" s="247"/>
      <c r="P149" s="247"/>
      <c r="Q149" s="247"/>
      <c r="R149" s="247"/>
      <c r="S149" s="247"/>
      <c r="T149" s="227"/>
      <c r="U149" s="227"/>
      <c r="V149" s="227"/>
    </row>
    <row r="150" spans="2:22" x14ac:dyDescent="0.2">
      <c r="B150" s="270"/>
      <c r="C150" s="254"/>
      <c r="D150" s="227"/>
      <c r="E150" s="227"/>
      <c r="F150" s="227"/>
      <c r="G150" s="247"/>
      <c r="H150" s="247"/>
      <c r="I150" s="247"/>
      <c r="J150" s="247"/>
      <c r="K150" s="247"/>
      <c r="L150" s="247"/>
      <c r="M150" s="247"/>
      <c r="N150" s="247"/>
      <c r="O150" s="247"/>
      <c r="P150" s="247"/>
      <c r="Q150" s="247"/>
      <c r="R150" s="247"/>
      <c r="S150" s="247"/>
      <c r="T150" s="227"/>
      <c r="U150" s="227"/>
      <c r="V150" s="227"/>
    </row>
    <row r="151" spans="2:22" x14ac:dyDescent="0.2">
      <c r="B151" s="227" t="s">
        <v>20</v>
      </c>
      <c r="C151" s="254" t="s">
        <v>5</v>
      </c>
      <c r="D151" s="227"/>
      <c r="E151" s="229" t="s">
        <v>271</v>
      </c>
      <c r="F151" s="227"/>
      <c r="G151" s="247"/>
      <c r="H151" s="253">
        <f t="shared" ref="H151:S151" si="29">IF(H153=0,0,H152/H153)</f>
        <v>0</v>
      </c>
      <c r="I151" s="253">
        <f t="shared" si="29"/>
        <v>0</v>
      </c>
      <c r="J151" s="253">
        <f t="shared" si="29"/>
        <v>0</v>
      </c>
      <c r="K151" s="253">
        <f t="shared" si="29"/>
        <v>0</v>
      </c>
      <c r="L151" s="253">
        <f t="shared" si="29"/>
        <v>6.2406090514183274</v>
      </c>
      <c r="M151" s="253">
        <f t="shared" si="29"/>
        <v>5.0811837697664126</v>
      </c>
      <c r="N151" s="253">
        <f t="shared" si="29"/>
        <v>4.0811837697664126</v>
      </c>
      <c r="O151" s="253">
        <f t="shared" si="29"/>
        <v>3.0811837697664122</v>
      </c>
      <c r="P151" s="253">
        <f t="shared" si="29"/>
        <v>2.9915684316551965</v>
      </c>
      <c r="Q151" s="253">
        <f t="shared" si="29"/>
        <v>4.4420785858027045</v>
      </c>
      <c r="R151" s="253">
        <f t="shared" si="29"/>
        <v>3.442078585802705</v>
      </c>
      <c r="S151" s="253">
        <f t="shared" si="29"/>
        <v>2.442078585802705</v>
      </c>
      <c r="T151" s="227"/>
      <c r="U151" s="227"/>
      <c r="V151" s="227"/>
    </row>
    <row r="152" spans="2:22" x14ac:dyDescent="0.2">
      <c r="B152" s="227" t="s">
        <v>16</v>
      </c>
      <c r="C152" s="254" t="s">
        <v>0</v>
      </c>
      <c r="D152" s="227"/>
      <c r="E152" s="229" t="s">
        <v>264</v>
      </c>
      <c r="F152" s="227"/>
      <c r="G152" s="247"/>
      <c r="H152" s="247">
        <f>Assets!H227</f>
        <v>0</v>
      </c>
      <c r="I152" s="247">
        <f>Assets!I227</f>
        <v>0</v>
      </c>
      <c r="J152" s="247">
        <f>Assets!J227</f>
        <v>0</v>
      </c>
      <c r="K152" s="247">
        <f>Assets!K227</f>
        <v>0</v>
      </c>
      <c r="L152" s="247">
        <f>Assets!L227</f>
        <v>757807.45999999985</v>
      </c>
      <c r="M152" s="247">
        <f>Assets!M227</f>
        <v>1117847.1290575699</v>
      </c>
      <c r="N152" s="247">
        <f>Assets!N227</f>
        <v>897849.74661513977</v>
      </c>
      <c r="O152" s="247">
        <f>Assets!O227</f>
        <v>677852.36417270976</v>
      </c>
      <c r="P152" s="247">
        <f>Assets!P227</f>
        <v>457854.98173027969</v>
      </c>
      <c r="Q152" s="247">
        <f>Assets!Q227</f>
        <v>304806.50826549105</v>
      </c>
      <c r="R152" s="247">
        <f>Assets!R227</f>
        <v>236188.5173007024</v>
      </c>
      <c r="S152" s="247">
        <f>Assets!S227</f>
        <v>167570.5263359138</v>
      </c>
      <c r="T152" s="227"/>
      <c r="U152" s="227"/>
      <c r="V152" s="227"/>
    </row>
    <row r="153" spans="2:22" x14ac:dyDescent="0.2">
      <c r="B153" s="227" t="s">
        <v>107</v>
      </c>
      <c r="C153" s="254" t="s">
        <v>0</v>
      </c>
      <c r="D153" s="227"/>
      <c r="E153" s="229" t="s">
        <v>265</v>
      </c>
      <c r="F153" s="227"/>
      <c r="G153" s="247"/>
      <c r="H153" s="247">
        <f>Assets!H228</f>
        <v>0</v>
      </c>
      <c r="I153" s="247">
        <f>Assets!I228</f>
        <v>0</v>
      </c>
      <c r="J153" s="247">
        <f>Assets!J228</f>
        <v>0</v>
      </c>
      <c r="K153" s="247">
        <f>Assets!K228</f>
        <v>0</v>
      </c>
      <c r="L153" s="247">
        <f>Assets!L228</f>
        <v>121431.65094243005</v>
      </c>
      <c r="M153" s="247">
        <f>Assets!M228</f>
        <v>219997.38244243004</v>
      </c>
      <c r="N153" s="247">
        <f>Assets!N228</f>
        <v>219997.38244243004</v>
      </c>
      <c r="O153" s="247">
        <f>Assets!O228</f>
        <v>219997.38244243007</v>
      </c>
      <c r="P153" s="247">
        <f>Assets!P228</f>
        <v>153048.47346478864</v>
      </c>
      <c r="Q153" s="247">
        <f>Assets!Q228</f>
        <v>68617.990964788638</v>
      </c>
      <c r="R153" s="247">
        <f>Assets!R228</f>
        <v>68617.990964788623</v>
      </c>
      <c r="S153" s="247">
        <f>Assets!S228</f>
        <v>68617.990964788623</v>
      </c>
      <c r="T153" s="227"/>
      <c r="U153" s="227"/>
      <c r="V153" s="227"/>
    </row>
    <row r="154" spans="2:22" x14ac:dyDescent="0.2">
      <c r="B154" s="227" t="s">
        <v>14</v>
      </c>
      <c r="C154" s="254" t="s">
        <v>0</v>
      </c>
      <c r="D154" s="227"/>
      <c r="E154" s="229" t="s">
        <v>266</v>
      </c>
      <c r="F154" s="227"/>
      <c r="G154" s="247"/>
      <c r="H154" s="247">
        <f>Assets!H229</f>
        <v>0</v>
      </c>
      <c r="I154" s="247">
        <f>Assets!I229</f>
        <v>0</v>
      </c>
      <c r="J154" s="247">
        <f>Assets!J229</f>
        <v>0</v>
      </c>
      <c r="K154" s="247">
        <f>Assets!K229</f>
        <v>0</v>
      </c>
      <c r="L154" s="247">
        <f>Assets!L229</f>
        <v>0</v>
      </c>
      <c r="M154" s="247">
        <f>Assets!M229</f>
        <v>0</v>
      </c>
      <c r="N154" s="247">
        <f>Assets!N229</f>
        <v>0</v>
      </c>
      <c r="O154" s="247">
        <f>Assets!O229</f>
        <v>0</v>
      </c>
      <c r="P154" s="247">
        <f>Assets!P229</f>
        <v>0</v>
      </c>
      <c r="Q154" s="247">
        <f>Assets!Q229</f>
        <v>0</v>
      </c>
      <c r="R154" s="247">
        <f>Assets!R229</f>
        <v>0</v>
      </c>
      <c r="S154" s="247">
        <f>Assets!S229</f>
        <v>0</v>
      </c>
      <c r="T154" s="227"/>
      <c r="U154" s="227"/>
      <c r="V154" s="227"/>
    </row>
    <row r="155" spans="2:22" x14ac:dyDescent="0.2">
      <c r="B155" s="227" t="s">
        <v>144</v>
      </c>
      <c r="C155" s="254" t="s">
        <v>0</v>
      </c>
      <c r="D155" s="227"/>
      <c r="E155" s="229" t="s">
        <v>268</v>
      </c>
      <c r="F155" s="227"/>
      <c r="G155" s="247"/>
      <c r="H155" s="247">
        <f>Assets!H230</f>
        <v>0</v>
      </c>
      <c r="I155" s="247">
        <f>Assets!I230</f>
        <v>0</v>
      </c>
      <c r="J155" s="247">
        <f>Assets!J230</f>
        <v>0</v>
      </c>
      <c r="K155" s="247">
        <f>Assets!K230</f>
        <v>757807.45999999985</v>
      </c>
      <c r="L155" s="247">
        <f>Assets!L230</f>
        <v>481471.32</v>
      </c>
      <c r="M155" s="247">
        <f>Assets!M230</f>
        <v>0</v>
      </c>
      <c r="N155" s="247">
        <f>Assets!N230</f>
        <v>0</v>
      </c>
      <c r="O155" s="247">
        <f>Assets!O230</f>
        <v>0</v>
      </c>
      <c r="P155" s="247">
        <f>Assets!P230</f>
        <v>0</v>
      </c>
      <c r="Q155" s="247">
        <f>Assets!Q230</f>
        <v>0</v>
      </c>
      <c r="R155" s="247">
        <f>Assets!R230</f>
        <v>0</v>
      </c>
      <c r="S155" s="247">
        <f>Assets!S230</f>
        <v>0</v>
      </c>
      <c r="T155" s="227"/>
      <c r="U155" s="227"/>
      <c r="V155" s="227"/>
    </row>
    <row r="156" spans="2:22" x14ac:dyDescent="0.2">
      <c r="B156" s="227" t="s">
        <v>12</v>
      </c>
      <c r="C156" s="254" t="s">
        <v>0</v>
      </c>
      <c r="D156" s="227"/>
      <c r="E156" s="229" t="s">
        <v>270</v>
      </c>
      <c r="F156" s="227"/>
      <c r="G156" s="247"/>
      <c r="H156" s="247">
        <f>Assets!H231</f>
        <v>0</v>
      </c>
      <c r="I156" s="247">
        <f>Assets!I231</f>
        <v>0</v>
      </c>
      <c r="J156" s="247">
        <f>Assets!J231</f>
        <v>0</v>
      </c>
      <c r="K156" s="247">
        <f>Assets!K231</f>
        <v>0</v>
      </c>
      <c r="L156" s="247">
        <f>Assets!L231</f>
        <v>0</v>
      </c>
      <c r="M156" s="247">
        <f>Assets!M231</f>
        <v>0</v>
      </c>
      <c r="N156" s="247">
        <f>Assets!N231</f>
        <v>0</v>
      </c>
      <c r="O156" s="247">
        <f>Assets!O231</f>
        <v>0</v>
      </c>
      <c r="P156" s="247">
        <f>Assets!P231</f>
        <v>0</v>
      </c>
      <c r="Q156" s="247">
        <f>Assets!Q231</f>
        <v>0</v>
      </c>
      <c r="R156" s="247">
        <f>Assets!R231</f>
        <v>0</v>
      </c>
      <c r="S156" s="247">
        <f>Assets!S231</f>
        <v>0</v>
      </c>
      <c r="T156" s="227"/>
      <c r="U156" s="227"/>
      <c r="V156" s="227"/>
    </row>
    <row r="157" spans="2:22" x14ac:dyDescent="0.2">
      <c r="B157" s="300" t="s">
        <v>11</v>
      </c>
      <c r="C157" s="298" t="s">
        <v>0</v>
      </c>
      <c r="D157" s="300"/>
      <c r="E157" s="297" t="s">
        <v>269</v>
      </c>
      <c r="F157" s="300"/>
      <c r="G157" s="301"/>
      <c r="H157" s="261">
        <f>Assets!H232</f>
        <v>0</v>
      </c>
      <c r="I157" s="261">
        <f>Assets!I232</f>
        <v>0</v>
      </c>
      <c r="J157" s="261">
        <f>Assets!J232</f>
        <v>0</v>
      </c>
      <c r="K157" s="261">
        <f>Assets!K232</f>
        <v>757807.45999999985</v>
      </c>
      <c r="L157" s="261">
        <f>Assets!L232</f>
        <v>1117847.1290575699</v>
      </c>
      <c r="M157" s="261">
        <f>Assets!M232</f>
        <v>897849.74661513977</v>
      </c>
      <c r="N157" s="261">
        <f>Assets!N232</f>
        <v>677852.36417270976</v>
      </c>
      <c r="O157" s="261">
        <f>Assets!O232</f>
        <v>457854.98173027969</v>
      </c>
      <c r="P157" s="261">
        <f>Assets!P232</f>
        <v>304806.50826549105</v>
      </c>
      <c r="Q157" s="261">
        <f>Assets!Q232</f>
        <v>236188.5173007024</v>
      </c>
      <c r="R157" s="261">
        <f>Assets!R232</f>
        <v>167570.5263359138</v>
      </c>
      <c r="S157" s="261">
        <f>Assets!S232</f>
        <v>98952.535371125166</v>
      </c>
      <c r="T157" s="227"/>
      <c r="U157" s="227"/>
      <c r="V157" s="227"/>
    </row>
    <row r="158" spans="2:22" x14ac:dyDescent="0.2">
      <c r="B158" s="227"/>
      <c r="C158" s="254"/>
      <c r="D158" s="227"/>
      <c r="E158" s="227"/>
      <c r="F158" s="227"/>
      <c r="G158" s="247"/>
      <c r="H158" s="247"/>
      <c r="I158" s="247"/>
      <c r="J158" s="247"/>
      <c r="K158" s="247"/>
      <c r="L158" s="247"/>
      <c r="M158" s="247"/>
      <c r="N158" s="247"/>
      <c r="O158" s="247"/>
      <c r="P158" s="247"/>
      <c r="Q158" s="247"/>
      <c r="R158" s="247"/>
      <c r="S158" s="247"/>
      <c r="T158" s="227"/>
      <c r="U158" s="227"/>
      <c r="V158" s="227"/>
    </row>
    <row r="159" spans="2:22" x14ac:dyDescent="0.2">
      <c r="B159" s="267" t="s">
        <v>377</v>
      </c>
      <c r="C159" s="254"/>
      <c r="D159" s="227"/>
      <c r="E159" s="227"/>
      <c r="F159" s="227"/>
      <c r="G159" s="247"/>
      <c r="H159" s="247"/>
      <c r="I159" s="247"/>
      <c r="J159" s="247"/>
      <c r="K159" s="247"/>
      <c r="L159" s="247"/>
      <c r="M159" s="247"/>
      <c r="N159" s="247"/>
      <c r="O159" s="247"/>
      <c r="P159" s="247"/>
      <c r="Q159" s="247"/>
      <c r="R159" s="247"/>
      <c r="S159" s="247"/>
      <c r="T159" s="227"/>
      <c r="U159" s="227"/>
      <c r="V159" s="227"/>
    </row>
    <row r="160" spans="2:22" x14ac:dyDescent="0.2">
      <c r="B160" s="270"/>
      <c r="C160" s="254"/>
      <c r="D160" s="227"/>
      <c r="E160" s="227"/>
      <c r="F160" s="227"/>
      <c r="G160" s="247"/>
      <c r="H160" s="247"/>
      <c r="I160" s="247"/>
      <c r="J160" s="247"/>
      <c r="K160" s="247"/>
      <c r="L160" s="247"/>
      <c r="M160" s="247"/>
      <c r="N160" s="247"/>
      <c r="O160" s="247"/>
      <c r="P160" s="247"/>
      <c r="Q160" s="247"/>
      <c r="R160" s="247"/>
      <c r="S160" s="247"/>
      <c r="T160" s="227"/>
      <c r="U160" s="227"/>
      <c r="V160" s="227"/>
    </row>
    <row r="161" spans="2:22" x14ac:dyDescent="0.2">
      <c r="B161" s="227" t="s">
        <v>20</v>
      </c>
      <c r="C161" s="254" t="s">
        <v>5</v>
      </c>
      <c r="D161" s="227"/>
      <c r="E161" s="229" t="s">
        <v>271</v>
      </c>
      <c r="F161" s="227"/>
      <c r="G161" s="247"/>
      <c r="H161" s="253">
        <f>IF(H163=0,0,H162/H163)</f>
        <v>0</v>
      </c>
      <c r="I161" s="253">
        <f t="shared" ref="I161:S161" si="30">IF(I163=0,0,I162/I163)</f>
        <v>0</v>
      </c>
      <c r="J161" s="253">
        <f t="shared" si="30"/>
        <v>0</v>
      </c>
      <c r="K161" s="253">
        <f t="shared" si="30"/>
        <v>0</v>
      </c>
      <c r="L161" s="253">
        <f t="shared" si="30"/>
        <v>0</v>
      </c>
      <c r="M161" s="253">
        <f t="shared" si="30"/>
        <v>0</v>
      </c>
      <c r="N161" s="253">
        <f t="shared" si="30"/>
        <v>0</v>
      </c>
      <c r="O161" s="253">
        <f t="shared" si="30"/>
        <v>0</v>
      </c>
      <c r="P161" s="253">
        <f t="shared" si="30"/>
        <v>0</v>
      </c>
      <c r="Q161" s="253">
        <f t="shared" si="30"/>
        <v>0</v>
      </c>
      <c r="R161" s="253">
        <f t="shared" si="30"/>
        <v>0</v>
      </c>
      <c r="S161" s="253">
        <f t="shared" si="30"/>
        <v>0</v>
      </c>
      <c r="T161" s="227"/>
      <c r="U161" s="227"/>
      <c r="V161" s="227"/>
    </row>
    <row r="162" spans="2:22" x14ac:dyDescent="0.2">
      <c r="B162" s="227" t="s">
        <v>16</v>
      </c>
      <c r="C162" s="254" t="s">
        <v>0</v>
      </c>
      <c r="D162" s="227"/>
      <c r="E162" s="229" t="s">
        <v>264</v>
      </c>
      <c r="F162" s="227"/>
      <c r="G162" s="247"/>
      <c r="H162" s="247">
        <f>Assets!H238</f>
        <v>0</v>
      </c>
      <c r="I162" s="247">
        <f>Assets!I238</f>
        <v>0</v>
      </c>
      <c r="J162" s="247">
        <f>Assets!J238</f>
        <v>0</v>
      </c>
      <c r="K162" s="247">
        <f>Assets!K238</f>
        <v>0</v>
      </c>
      <c r="L162" s="247">
        <f>Assets!L238</f>
        <v>0</v>
      </c>
      <c r="M162" s="247">
        <f>Assets!M238</f>
        <v>0</v>
      </c>
      <c r="N162" s="247">
        <f>Assets!N238</f>
        <v>0</v>
      </c>
      <c r="O162" s="247">
        <f>Assets!O238</f>
        <v>0</v>
      </c>
      <c r="P162" s="247">
        <f>Assets!P238</f>
        <v>0</v>
      </c>
      <c r="Q162" s="247">
        <f>Assets!Q238</f>
        <v>0</v>
      </c>
      <c r="R162" s="247">
        <f>Assets!R238</f>
        <v>0</v>
      </c>
      <c r="S162" s="247">
        <f>Assets!S238</f>
        <v>0</v>
      </c>
      <c r="T162" s="227"/>
      <c r="U162" s="227"/>
      <c r="V162" s="227"/>
    </row>
    <row r="163" spans="2:22" x14ac:dyDescent="0.2">
      <c r="B163" s="227" t="s">
        <v>107</v>
      </c>
      <c r="C163" s="254" t="s">
        <v>0</v>
      </c>
      <c r="D163" s="227"/>
      <c r="E163" s="229" t="s">
        <v>265</v>
      </c>
      <c r="F163" s="227"/>
      <c r="G163" s="247"/>
      <c r="H163" s="247">
        <f>Assets!H239</f>
        <v>0</v>
      </c>
      <c r="I163" s="247">
        <f>Assets!I239</f>
        <v>0</v>
      </c>
      <c r="J163" s="247">
        <f>Assets!J239</f>
        <v>0</v>
      </c>
      <c r="K163" s="247">
        <f>Assets!K239</f>
        <v>0</v>
      </c>
      <c r="L163" s="247">
        <f>Assets!L239</f>
        <v>0</v>
      </c>
      <c r="M163" s="247">
        <f>Assets!M239</f>
        <v>0</v>
      </c>
      <c r="N163" s="247">
        <f>Assets!N239</f>
        <v>0</v>
      </c>
      <c r="O163" s="247">
        <f>Assets!O239</f>
        <v>0</v>
      </c>
      <c r="P163" s="247">
        <f>Assets!P239</f>
        <v>0</v>
      </c>
      <c r="Q163" s="247">
        <f>Assets!Q239</f>
        <v>0</v>
      </c>
      <c r="R163" s="247">
        <f>Assets!R239</f>
        <v>0</v>
      </c>
      <c r="S163" s="247">
        <f>Assets!S239</f>
        <v>0</v>
      </c>
      <c r="T163" s="227"/>
      <c r="U163" s="227"/>
      <c r="V163" s="227"/>
    </row>
    <row r="164" spans="2:22" x14ac:dyDescent="0.2">
      <c r="B164" s="227" t="s">
        <v>14</v>
      </c>
      <c r="C164" s="254" t="s">
        <v>0</v>
      </c>
      <c r="D164" s="227"/>
      <c r="E164" s="229" t="s">
        <v>266</v>
      </c>
      <c r="F164" s="227"/>
      <c r="G164" s="247"/>
      <c r="H164" s="247">
        <f>Assets!H240</f>
        <v>0</v>
      </c>
      <c r="I164" s="247">
        <f>Assets!I240</f>
        <v>0</v>
      </c>
      <c r="J164" s="247">
        <f>Assets!J240</f>
        <v>0</v>
      </c>
      <c r="K164" s="247">
        <f>Assets!K240</f>
        <v>0</v>
      </c>
      <c r="L164" s="247">
        <f>Assets!L240</f>
        <v>0</v>
      </c>
      <c r="M164" s="247">
        <f>Assets!M240</f>
        <v>0</v>
      </c>
      <c r="N164" s="247">
        <f>Assets!N240</f>
        <v>0</v>
      </c>
      <c r="O164" s="247">
        <f>Assets!O240</f>
        <v>0</v>
      </c>
      <c r="P164" s="247">
        <f>Assets!P240</f>
        <v>0</v>
      </c>
      <c r="Q164" s="247">
        <f>Assets!Q240</f>
        <v>0</v>
      </c>
      <c r="R164" s="247">
        <f>Assets!R240</f>
        <v>0</v>
      </c>
      <c r="S164" s="247">
        <f>Assets!S240</f>
        <v>0</v>
      </c>
      <c r="T164" s="227"/>
      <c r="U164" s="227"/>
      <c r="V164" s="227"/>
    </row>
    <row r="165" spans="2:22" x14ac:dyDescent="0.2">
      <c r="B165" s="227" t="s">
        <v>144</v>
      </c>
      <c r="C165" s="254" t="s">
        <v>0</v>
      </c>
      <c r="D165" s="227"/>
      <c r="E165" s="229" t="s">
        <v>268</v>
      </c>
      <c r="F165" s="227"/>
      <c r="G165" s="247"/>
      <c r="H165" s="247">
        <f>Assets!H241</f>
        <v>0</v>
      </c>
      <c r="I165" s="247">
        <f>Assets!I241</f>
        <v>0</v>
      </c>
      <c r="J165" s="247">
        <f>Assets!J241</f>
        <v>0</v>
      </c>
      <c r="K165" s="247">
        <f>Assets!K241</f>
        <v>0</v>
      </c>
      <c r="L165" s="247">
        <f>Assets!L241</f>
        <v>0</v>
      </c>
      <c r="M165" s="247">
        <f>Assets!M241</f>
        <v>0</v>
      </c>
      <c r="N165" s="247">
        <f>Assets!N241</f>
        <v>0</v>
      </c>
      <c r="O165" s="247">
        <f>Assets!O241</f>
        <v>0</v>
      </c>
      <c r="P165" s="247">
        <f>Assets!P241</f>
        <v>0</v>
      </c>
      <c r="Q165" s="247">
        <f>Assets!Q241</f>
        <v>0</v>
      </c>
      <c r="R165" s="247">
        <f>Assets!R241</f>
        <v>0</v>
      </c>
      <c r="S165" s="247">
        <f>Assets!S241</f>
        <v>0</v>
      </c>
      <c r="T165" s="227"/>
      <c r="U165" s="227"/>
      <c r="V165" s="227"/>
    </row>
    <row r="166" spans="2:22" x14ac:dyDescent="0.2">
      <c r="B166" s="227" t="s">
        <v>12</v>
      </c>
      <c r="C166" s="254" t="s">
        <v>0</v>
      </c>
      <c r="D166" s="227"/>
      <c r="E166" s="229" t="s">
        <v>270</v>
      </c>
      <c r="F166" s="227"/>
      <c r="G166" s="247"/>
      <c r="H166" s="247">
        <f>Assets!H242</f>
        <v>0</v>
      </c>
      <c r="I166" s="247">
        <f>Assets!I242</f>
        <v>0</v>
      </c>
      <c r="J166" s="247">
        <f>Assets!J242</f>
        <v>0</v>
      </c>
      <c r="K166" s="247">
        <f>Assets!K242</f>
        <v>0</v>
      </c>
      <c r="L166" s="247">
        <f>Assets!L242</f>
        <v>0</v>
      </c>
      <c r="M166" s="247">
        <f>Assets!M242</f>
        <v>0</v>
      </c>
      <c r="N166" s="247">
        <f>Assets!N242</f>
        <v>0</v>
      </c>
      <c r="O166" s="247">
        <f>Assets!O242</f>
        <v>0</v>
      </c>
      <c r="P166" s="247">
        <f>Assets!P242</f>
        <v>0</v>
      </c>
      <c r="Q166" s="247">
        <f>Assets!Q242</f>
        <v>0</v>
      </c>
      <c r="R166" s="247">
        <f>Assets!R242</f>
        <v>0</v>
      </c>
      <c r="S166" s="247">
        <f>Assets!S242</f>
        <v>0</v>
      </c>
      <c r="T166" s="227"/>
      <c r="U166" s="227"/>
      <c r="V166" s="227"/>
    </row>
    <row r="167" spans="2:22" x14ac:dyDescent="0.2">
      <c r="B167" s="300" t="s">
        <v>11</v>
      </c>
      <c r="C167" s="298" t="s">
        <v>0</v>
      </c>
      <c r="D167" s="300"/>
      <c r="E167" s="297" t="s">
        <v>269</v>
      </c>
      <c r="F167" s="300"/>
      <c r="G167" s="301"/>
      <c r="H167" s="261">
        <f>Assets!H240</f>
        <v>0</v>
      </c>
      <c r="I167" s="261">
        <f>Assets!I240</f>
        <v>0</v>
      </c>
      <c r="J167" s="261">
        <f>Assets!J240</f>
        <v>0</v>
      </c>
      <c r="K167" s="261">
        <f>Assets!K240</f>
        <v>0</v>
      </c>
      <c r="L167" s="261">
        <f>Assets!L240</f>
        <v>0</v>
      </c>
      <c r="M167" s="261">
        <f>Assets!M240</f>
        <v>0</v>
      </c>
      <c r="N167" s="261">
        <f>Assets!N240</f>
        <v>0</v>
      </c>
      <c r="O167" s="261">
        <f>Assets!O240</f>
        <v>0</v>
      </c>
      <c r="P167" s="261">
        <f>Assets!P240</f>
        <v>0</v>
      </c>
      <c r="Q167" s="261">
        <f>Assets!Q240</f>
        <v>0</v>
      </c>
      <c r="R167" s="261">
        <f>Assets!R240</f>
        <v>0</v>
      </c>
      <c r="S167" s="261">
        <f>Assets!S240</f>
        <v>0</v>
      </c>
      <c r="T167" s="227"/>
      <c r="U167" s="227"/>
      <c r="V167" s="227"/>
    </row>
    <row r="168" spans="2:22" x14ac:dyDescent="0.2">
      <c r="B168" s="227"/>
      <c r="C168" s="254"/>
      <c r="D168" s="227"/>
      <c r="E168" s="227"/>
      <c r="F168" s="227"/>
      <c r="G168" s="247"/>
      <c r="H168" s="247"/>
      <c r="I168" s="247"/>
      <c r="J168" s="247"/>
      <c r="K168" s="247"/>
      <c r="L168" s="247"/>
      <c r="M168" s="247"/>
      <c r="N168" s="247"/>
      <c r="O168" s="247"/>
      <c r="P168" s="247"/>
      <c r="Q168" s="247"/>
      <c r="R168" s="247"/>
      <c r="S168" s="247"/>
      <c r="T168" s="227"/>
      <c r="U168" s="227"/>
      <c r="V168" s="227"/>
    </row>
    <row r="169" spans="2:22" x14ac:dyDescent="0.2">
      <c r="B169" s="267" t="s">
        <v>149</v>
      </c>
      <c r="C169" s="254"/>
      <c r="D169" s="227"/>
      <c r="E169" s="227"/>
      <c r="F169" s="227"/>
      <c r="G169" s="247"/>
      <c r="H169" s="253"/>
      <c r="I169" s="253"/>
      <c r="J169" s="253"/>
      <c r="K169" s="253"/>
      <c r="L169" s="253"/>
      <c r="M169" s="253"/>
      <c r="N169" s="253"/>
      <c r="O169" s="253"/>
      <c r="P169" s="253"/>
      <c r="Q169" s="253"/>
      <c r="R169" s="253"/>
      <c r="S169" s="253"/>
      <c r="T169" s="227"/>
      <c r="U169" s="227"/>
      <c r="V169" s="227"/>
    </row>
    <row r="170" spans="2:22" x14ac:dyDescent="0.2">
      <c r="B170" s="270"/>
      <c r="C170" s="254"/>
      <c r="D170" s="227"/>
      <c r="E170" s="227"/>
      <c r="F170" s="227"/>
      <c r="G170" s="247"/>
      <c r="H170" s="253"/>
      <c r="I170" s="253"/>
      <c r="J170" s="253"/>
      <c r="K170" s="253"/>
      <c r="L170" s="253"/>
      <c r="M170" s="253"/>
      <c r="N170" s="253"/>
      <c r="O170" s="253"/>
      <c r="P170" s="253"/>
      <c r="Q170" s="253"/>
      <c r="R170" s="253"/>
      <c r="S170" s="253"/>
      <c r="T170" s="227"/>
      <c r="U170" s="227"/>
      <c r="V170" s="227"/>
    </row>
    <row r="171" spans="2:22" x14ac:dyDescent="0.2">
      <c r="B171" s="227" t="s">
        <v>20</v>
      </c>
      <c r="C171" s="254" t="s">
        <v>5</v>
      </c>
      <c r="D171" s="227"/>
      <c r="E171" s="229" t="s">
        <v>271</v>
      </c>
      <c r="F171" s="227"/>
      <c r="G171" s="247"/>
      <c r="H171" s="253">
        <f t="shared" ref="H171:S171" si="31">IF(H173=0,0,H172/H173)</f>
        <v>27.655449334564977</v>
      </c>
      <c r="I171" s="253">
        <f t="shared" si="31"/>
        <v>27.252123541034688</v>
      </c>
      <c r="J171" s="253">
        <f t="shared" si="31"/>
        <v>26.944211257227362</v>
      </c>
      <c r="K171" s="253">
        <f t="shared" si="31"/>
        <v>26.066579584175159</v>
      </c>
      <c r="L171" s="253">
        <f t="shared" si="31"/>
        <v>26.525925032272692</v>
      </c>
      <c r="M171" s="253">
        <f t="shared" si="31"/>
        <v>27.032348146375419</v>
      </c>
      <c r="N171" s="253">
        <f t="shared" si="31"/>
        <v>26.092135475234233</v>
      </c>
      <c r="O171" s="253">
        <f t="shared" si="31"/>
        <v>25.148908614102101</v>
      </c>
      <c r="P171" s="253">
        <f t="shared" si="31"/>
        <v>24.310373949271106</v>
      </c>
      <c r="Q171" s="253">
        <f t="shared" si="31"/>
        <v>23.502842909120158</v>
      </c>
      <c r="R171" s="253">
        <f t="shared" si="31"/>
        <v>22.557139645245268</v>
      </c>
      <c r="S171" s="253">
        <f t="shared" si="31"/>
        <v>21.67589397721677</v>
      </c>
      <c r="T171" s="227"/>
      <c r="U171" s="227"/>
      <c r="V171" s="227"/>
    </row>
    <row r="172" spans="2:22" x14ac:dyDescent="0.2">
      <c r="B172" s="227" t="s">
        <v>16</v>
      </c>
      <c r="C172" s="254" t="s">
        <v>0</v>
      </c>
      <c r="D172" s="227"/>
      <c r="E172" s="229" t="s">
        <v>264</v>
      </c>
      <c r="F172" s="227"/>
      <c r="G172" s="247"/>
      <c r="H172" s="247">
        <f>H72+H82+H92+H102+H112+H122+H132+H142+H152+H162</f>
        <v>301842374.31685507</v>
      </c>
      <c r="I172" s="247">
        <f t="shared" ref="I172:S172" si="32">I72+I82+I92+I102+I112+I122+I132+I142+I152+I162</f>
        <v>308225908.76199549</v>
      </c>
      <c r="J172" s="247">
        <f t="shared" si="32"/>
        <v>317361516.71193653</v>
      </c>
      <c r="K172" s="247">
        <f t="shared" si="32"/>
        <v>324177365.90532148</v>
      </c>
      <c r="L172" s="247">
        <f t="shared" si="32"/>
        <v>361569544.22574753</v>
      </c>
      <c r="M172" s="247">
        <f t="shared" si="32"/>
        <v>410128234.41980636</v>
      </c>
      <c r="N172" s="247">
        <f t="shared" si="32"/>
        <v>394241611.78339845</v>
      </c>
      <c r="O172" s="247">
        <f t="shared" si="32"/>
        <v>378517151.32090366</v>
      </c>
      <c r="P172" s="247">
        <f t="shared" si="32"/>
        <v>362951249.42983752</v>
      </c>
      <c r="Q172" s="247">
        <f t="shared" si="32"/>
        <v>347606492.76353842</v>
      </c>
      <c r="R172" s="247">
        <f t="shared" si="32"/>
        <v>332416516.3292982</v>
      </c>
      <c r="S172" s="247">
        <f t="shared" si="32"/>
        <v>317279873.22839123</v>
      </c>
      <c r="T172" s="227"/>
      <c r="U172" s="227"/>
      <c r="V172" s="227"/>
    </row>
    <row r="173" spans="2:22" x14ac:dyDescent="0.2">
      <c r="B173" s="227" t="s">
        <v>107</v>
      </c>
      <c r="C173" s="254" t="s">
        <v>0</v>
      </c>
      <c r="D173" s="227"/>
      <c r="E173" s="229" t="s">
        <v>265</v>
      </c>
      <c r="F173" s="227"/>
      <c r="G173" s="247"/>
      <c r="H173" s="247">
        <f>H73+H83+H93+H103+H113+H123+H133+H143+H153+H163</f>
        <v>10914390.529883722</v>
      </c>
      <c r="I173" s="247">
        <f t="shared" ref="I173:S173" si="33">I73+I83+I93+I103+I113+I123+I133+I143+I153+I163</f>
        <v>11310161.143878808</v>
      </c>
      <c r="J173" s="247">
        <f t="shared" si="33"/>
        <v>11778467.50391735</v>
      </c>
      <c r="K173" s="247">
        <f t="shared" si="33"/>
        <v>12436513.385213276</v>
      </c>
      <c r="L173" s="247">
        <f t="shared" si="33"/>
        <v>13630798.691689167</v>
      </c>
      <c r="M173" s="247">
        <f t="shared" si="33"/>
        <v>15171757.636407832</v>
      </c>
      <c r="N173" s="247">
        <f t="shared" si="33"/>
        <v>15109595.462494789</v>
      </c>
      <c r="O173" s="247">
        <f t="shared" si="33"/>
        <v>15051036.891066216</v>
      </c>
      <c r="P173" s="247">
        <f t="shared" si="33"/>
        <v>14929891.666299103</v>
      </c>
      <c r="Q173" s="247">
        <f t="shared" si="33"/>
        <v>14789976.43424028</v>
      </c>
      <c r="R173" s="247">
        <f t="shared" si="33"/>
        <v>14736643.100906944</v>
      </c>
      <c r="S173" s="247">
        <f t="shared" si="33"/>
        <v>14637452.718761204</v>
      </c>
      <c r="T173" s="227"/>
      <c r="U173" s="227"/>
      <c r="V173" s="227"/>
    </row>
    <row r="174" spans="2:22" x14ac:dyDescent="0.2">
      <c r="B174" s="227" t="s">
        <v>14</v>
      </c>
      <c r="C174" s="254" t="s">
        <v>0</v>
      </c>
      <c r="D174" s="227"/>
      <c r="E174" s="229" t="s">
        <v>266</v>
      </c>
      <c r="F174" s="227"/>
      <c r="G174" s="247"/>
      <c r="H174" s="247">
        <f>H74+H84+H94+H104+H114+H124+H134+H144+H154+H164</f>
        <v>0</v>
      </c>
      <c r="I174" s="247">
        <f t="shared" ref="I174:S174" si="34">I74+I84+I94+I104+I114+I124+I134+I144+I154+I164</f>
        <v>0</v>
      </c>
      <c r="J174" s="247">
        <f t="shared" si="34"/>
        <v>0</v>
      </c>
      <c r="K174" s="247">
        <f t="shared" si="34"/>
        <v>0</v>
      </c>
      <c r="L174" s="247">
        <f t="shared" si="34"/>
        <v>0</v>
      </c>
      <c r="M174" s="247">
        <f t="shared" si="34"/>
        <v>0</v>
      </c>
      <c r="N174" s="247">
        <f t="shared" si="34"/>
        <v>0</v>
      </c>
      <c r="O174" s="247">
        <f t="shared" si="34"/>
        <v>0</v>
      </c>
      <c r="P174" s="247">
        <f t="shared" si="34"/>
        <v>0</v>
      </c>
      <c r="Q174" s="247">
        <f t="shared" si="34"/>
        <v>0</v>
      </c>
      <c r="R174" s="247">
        <f t="shared" si="34"/>
        <v>0</v>
      </c>
      <c r="S174" s="247">
        <f t="shared" si="34"/>
        <v>0</v>
      </c>
      <c r="T174" s="227"/>
      <c r="U174" s="227"/>
      <c r="V174" s="227"/>
    </row>
    <row r="175" spans="2:22" x14ac:dyDescent="0.2">
      <c r="B175" s="227" t="s">
        <v>144</v>
      </c>
      <c r="C175" s="254" t="s">
        <v>0</v>
      </c>
      <c r="D175" s="227"/>
      <c r="E175" s="229" t="s">
        <v>268</v>
      </c>
      <c r="F175" s="227"/>
      <c r="G175" s="247"/>
      <c r="H175" s="247">
        <f>H75+H85+H95+H105+H115+H125+H135+H145+H155+H165</f>
        <v>17297924.975024145</v>
      </c>
      <c r="I175" s="247">
        <f t="shared" ref="I175:S175" si="35">I75+I85+I95+I105+I115+I125+I135+I145+I155+I165</f>
        <v>20445769.093819804</v>
      </c>
      <c r="J175" s="247">
        <f t="shared" si="35"/>
        <v>18594316.697302327</v>
      </c>
      <c r="K175" s="247">
        <f t="shared" si="35"/>
        <v>50335430.605000004</v>
      </c>
      <c r="L175" s="247">
        <f t="shared" si="35"/>
        <v>63004353.885747947</v>
      </c>
      <c r="M175" s="247">
        <f t="shared" si="35"/>
        <v>0</v>
      </c>
      <c r="N175" s="247">
        <f t="shared" si="35"/>
        <v>0</v>
      </c>
      <c r="O175" s="247">
        <f t="shared" si="35"/>
        <v>0</v>
      </c>
      <c r="P175" s="247">
        <f t="shared" si="35"/>
        <v>0</v>
      </c>
      <c r="Q175" s="247">
        <f t="shared" si="35"/>
        <v>0</v>
      </c>
      <c r="R175" s="247">
        <f t="shared" si="35"/>
        <v>0</v>
      </c>
      <c r="S175" s="247">
        <f t="shared" si="35"/>
        <v>0</v>
      </c>
      <c r="T175" s="227"/>
      <c r="U175" s="227"/>
      <c r="V175" s="227"/>
    </row>
    <row r="176" spans="2:22" x14ac:dyDescent="0.2">
      <c r="B176" s="227" t="s">
        <v>12</v>
      </c>
      <c r="C176" s="254" t="s">
        <v>0</v>
      </c>
      <c r="D176" s="227"/>
      <c r="E176" s="229" t="s">
        <v>270</v>
      </c>
      <c r="F176" s="227"/>
      <c r="G176" s="247"/>
      <c r="H176" s="247">
        <f>H76+H86+H96+H106+H116+H126+H136+H146+H156+H166</f>
        <v>0</v>
      </c>
      <c r="I176" s="247">
        <f t="shared" ref="I176:S176" si="36">I76+I86+I96+I106+I116+I126+I136+I146+I156+I166</f>
        <v>0</v>
      </c>
      <c r="J176" s="247">
        <f t="shared" si="36"/>
        <v>0</v>
      </c>
      <c r="K176" s="247">
        <f t="shared" si="36"/>
        <v>506738.89936069248</v>
      </c>
      <c r="L176" s="247">
        <f t="shared" si="36"/>
        <v>814865</v>
      </c>
      <c r="M176" s="247">
        <f t="shared" si="36"/>
        <v>714865</v>
      </c>
      <c r="N176" s="247">
        <f t="shared" si="36"/>
        <v>614865</v>
      </c>
      <c r="O176" s="247">
        <f t="shared" si="36"/>
        <v>514865</v>
      </c>
      <c r="P176" s="247">
        <f t="shared" si="36"/>
        <v>414865</v>
      </c>
      <c r="Q176" s="247">
        <f t="shared" si="36"/>
        <v>400000</v>
      </c>
      <c r="R176" s="247">
        <f t="shared" si="36"/>
        <v>400000</v>
      </c>
      <c r="S176" s="247">
        <f t="shared" si="36"/>
        <v>400000</v>
      </c>
      <c r="T176" s="227"/>
      <c r="U176" s="227"/>
      <c r="V176" s="227"/>
    </row>
    <row r="177" spans="2:22" s="297" customFormat="1" x14ac:dyDescent="0.2">
      <c r="B177" s="300" t="s">
        <v>11</v>
      </c>
      <c r="C177" s="298" t="s">
        <v>0</v>
      </c>
      <c r="D177" s="300"/>
      <c r="E177" s="297" t="s">
        <v>269</v>
      </c>
      <c r="F177" s="300"/>
      <c r="G177" s="301"/>
      <c r="H177" s="299">
        <f t="shared" ref="H177:S177" si="37">H77+H87+H97+H107+H117+H127+H137+H147+H157</f>
        <v>308225908.76199549</v>
      </c>
      <c r="I177" s="299">
        <f t="shared" si="37"/>
        <v>317361516.71193653</v>
      </c>
      <c r="J177" s="299">
        <f t="shared" si="37"/>
        <v>324177365.90532148</v>
      </c>
      <c r="K177" s="299">
        <f t="shared" si="37"/>
        <v>361569544.22574753</v>
      </c>
      <c r="L177" s="299">
        <f t="shared" si="37"/>
        <v>410128234.41980636</v>
      </c>
      <c r="M177" s="299">
        <f t="shared" si="37"/>
        <v>394241611.78339845</v>
      </c>
      <c r="N177" s="299">
        <f t="shared" si="37"/>
        <v>378517151.32090366</v>
      </c>
      <c r="O177" s="299">
        <f t="shared" si="37"/>
        <v>362951249.42983752</v>
      </c>
      <c r="P177" s="299">
        <f t="shared" si="37"/>
        <v>347606492.76353842</v>
      </c>
      <c r="Q177" s="299">
        <f t="shared" si="37"/>
        <v>332416516.3292982</v>
      </c>
      <c r="R177" s="299">
        <f t="shared" si="37"/>
        <v>317279873.22839123</v>
      </c>
      <c r="S177" s="299">
        <f t="shared" si="37"/>
        <v>302242420.50962996</v>
      </c>
      <c r="T177" s="300"/>
      <c r="U177" s="300"/>
      <c r="V177" s="300"/>
    </row>
    <row r="178" spans="2:22" x14ac:dyDescent="0.2">
      <c r="B178" s="227"/>
      <c r="C178" s="254"/>
      <c r="D178" s="227"/>
      <c r="E178" s="227"/>
      <c r="F178" s="227"/>
      <c r="G178" s="247"/>
      <c r="H178" s="247"/>
      <c r="I178" s="247"/>
      <c r="J178" s="247"/>
      <c r="K178" s="247"/>
      <c r="L178" s="247"/>
      <c r="M178" s="247"/>
      <c r="N178" s="247"/>
      <c r="O178" s="247"/>
      <c r="P178" s="247"/>
      <c r="Q178" s="247"/>
      <c r="R178" s="247"/>
      <c r="S178" s="247"/>
      <c r="T178" s="227"/>
      <c r="U178" s="227"/>
      <c r="V178" s="227"/>
    </row>
    <row r="179" spans="2:22" x14ac:dyDescent="0.2">
      <c r="B179" s="232" t="s">
        <v>92</v>
      </c>
      <c r="C179" s="239" t="s">
        <v>89</v>
      </c>
      <c r="D179" s="264">
        <f>SUM(H179:S179)</f>
        <v>0</v>
      </c>
      <c r="E179" s="265"/>
      <c r="F179" s="227"/>
      <c r="G179" s="247"/>
      <c r="H179" s="266">
        <f>IF(ABS(H172-H173+H174+H175-H176-H177)&lt;0.001,0,1)</f>
        <v>0</v>
      </c>
      <c r="I179" s="266">
        <f t="shared" ref="I179:S179" si="38">IF(ABS(I172-I173+I174+I175-I176-I177)&lt;0.001,0,1)</f>
        <v>0</v>
      </c>
      <c r="J179" s="266">
        <f t="shared" si="38"/>
        <v>0</v>
      </c>
      <c r="K179" s="266">
        <f t="shared" si="38"/>
        <v>0</v>
      </c>
      <c r="L179" s="266">
        <f t="shared" si="38"/>
        <v>0</v>
      </c>
      <c r="M179" s="266">
        <f t="shared" si="38"/>
        <v>0</v>
      </c>
      <c r="N179" s="266">
        <f t="shared" si="38"/>
        <v>0</v>
      </c>
      <c r="O179" s="266">
        <f t="shared" si="38"/>
        <v>0</v>
      </c>
      <c r="P179" s="266">
        <f t="shared" si="38"/>
        <v>0</v>
      </c>
      <c r="Q179" s="266">
        <f t="shared" si="38"/>
        <v>0</v>
      </c>
      <c r="R179" s="266">
        <f t="shared" si="38"/>
        <v>0</v>
      </c>
      <c r="S179" s="266">
        <f t="shared" si="38"/>
        <v>0</v>
      </c>
      <c r="T179" s="227"/>
      <c r="U179" s="227"/>
      <c r="V179" s="227"/>
    </row>
    <row r="180" spans="2:22" x14ac:dyDescent="0.2">
      <c r="B180" s="227"/>
      <c r="C180" s="254"/>
      <c r="D180" s="227"/>
      <c r="E180" s="227"/>
      <c r="F180" s="227"/>
      <c r="G180" s="247"/>
      <c r="H180" s="247"/>
      <c r="I180" s="247"/>
      <c r="J180" s="247"/>
      <c r="K180" s="247"/>
      <c r="L180" s="247"/>
      <c r="M180" s="247"/>
      <c r="N180" s="247"/>
      <c r="O180" s="247"/>
      <c r="P180" s="247"/>
      <c r="Q180" s="247"/>
      <c r="R180" s="247"/>
      <c r="S180" s="247"/>
      <c r="T180" s="227"/>
      <c r="U180" s="227"/>
      <c r="V180" s="227"/>
    </row>
    <row r="181" spans="2:22" x14ac:dyDescent="0.2">
      <c r="B181" s="268" t="s">
        <v>144</v>
      </c>
      <c r="C181" s="244" t="s">
        <v>10</v>
      </c>
      <c r="D181" s="269" t="s">
        <v>9</v>
      </c>
      <c r="E181" s="244" t="s">
        <v>173</v>
      </c>
      <c r="I181" s="229"/>
      <c r="M181" s="227"/>
      <c r="N181" s="227"/>
      <c r="O181" s="227"/>
      <c r="P181" s="227"/>
      <c r="Q181" s="227"/>
      <c r="R181" s="227"/>
      <c r="S181" s="227"/>
      <c r="T181" s="227"/>
      <c r="U181" s="227"/>
    </row>
    <row r="182" spans="2:22" x14ac:dyDescent="0.2">
      <c r="K182" s="248"/>
      <c r="L182" s="248"/>
      <c r="M182" s="247"/>
      <c r="N182" s="247"/>
      <c r="O182" s="247"/>
      <c r="P182" s="247"/>
      <c r="Q182" s="247"/>
      <c r="R182" s="247"/>
      <c r="S182" s="247"/>
      <c r="T182" s="227"/>
      <c r="U182" s="227"/>
    </row>
    <row r="183" spans="2:22" x14ac:dyDescent="0.2">
      <c r="B183" s="272" t="s">
        <v>29</v>
      </c>
      <c r="C183" s="254"/>
      <c r="D183" s="227"/>
      <c r="E183" s="227"/>
      <c r="F183" s="227"/>
      <c r="G183" s="227"/>
      <c r="H183" s="227"/>
      <c r="I183" s="246"/>
      <c r="J183" s="227"/>
      <c r="K183" s="227"/>
      <c r="L183" s="227"/>
      <c r="M183" s="227"/>
      <c r="N183" s="227"/>
      <c r="O183" s="227"/>
      <c r="P183" s="227"/>
      <c r="Q183" s="227"/>
      <c r="R183" s="227"/>
      <c r="S183" s="227"/>
      <c r="T183" s="227"/>
      <c r="U183" s="227"/>
      <c r="V183" s="227"/>
    </row>
    <row r="184" spans="2:22" x14ac:dyDescent="0.2">
      <c r="B184" s="273"/>
      <c r="C184" s="254"/>
      <c r="D184" s="227"/>
      <c r="E184" s="227"/>
      <c r="F184" s="227"/>
      <c r="G184" s="227"/>
      <c r="H184" s="227"/>
      <c r="I184" s="246"/>
      <c r="J184" s="227"/>
      <c r="K184" s="227"/>
      <c r="L184" s="227"/>
      <c r="M184" s="227"/>
      <c r="N184" s="227"/>
      <c r="O184" s="227"/>
      <c r="P184" s="227"/>
      <c r="Q184" s="227"/>
      <c r="R184" s="227"/>
      <c r="S184" s="227"/>
      <c r="T184" s="227"/>
      <c r="U184" s="227"/>
      <c r="V184" s="227"/>
    </row>
    <row r="185" spans="2:22" x14ac:dyDescent="0.2">
      <c r="B185" s="227" t="s">
        <v>20</v>
      </c>
      <c r="C185" s="254" t="s">
        <v>5</v>
      </c>
      <c r="D185" s="227"/>
      <c r="E185" s="229" t="s">
        <v>271</v>
      </c>
      <c r="F185" s="227"/>
      <c r="G185" s="247"/>
      <c r="H185" s="253"/>
      <c r="I185" s="253"/>
      <c r="J185" s="253"/>
      <c r="K185" s="253"/>
      <c r="L185" s="253"/>
      <c r="M185" s="253">
        <f t="shared" ref="M185:S185" si="39">IF(M187=0,0,M186/M187)</f>
        <v>0</v>
      </c>
      <c r="N185" s="253">
        <f t="shared" si="39"/>
        <v>55</v>
      </c>
      <c r="O185" s="253">
        <f t="shared" si="39"/>
        <v>54.87099865354859</v>
      </c>
      <c r="P185" s="253">
        <f t="shared" si="39"/>
        <v>54.396982634993172</v>
      </c>
      <c r="Q185" s="253">
        <f t="shared" si="39"/>
        <v>53.955710878081547</v>
      </c>
      <c r="R185" s="253">
        <f t="shared" si="39"/>
        <v>53.08871122301607</v>
      </c>
      <c r="S185" s="253">
        <f t="shared" si="39"/>
        <v>52.143888324267657</v>
      </c>
      <c r="T185" s="227"/>
      <c r="U185" s="227"/>
      <c r="V185" s="227"/>
    </row>
    <row r="186" spans="2:22" x14ac:dyDescent="0.2">
      <c r="B186" s="227" t="s">
        <v>16</v>
      </c>
      <c r="C186" s="254" t="s">
        <v>0</v>
      </c>
      <c r="D186" s="227"/>
      <c r="E186" s="229" t="s">
        <v>264</v>
      </c>
      <c r="F186" s="227"/>
      <c r="G186" s="227"/>
      <c r="H186" s="227"/>
      <c r="I186" s="256"/>
      <c r="J186" s="227"/>
      <c r="K186" s="227"/>
      <c r="L186" s="227"/>
      <c r="M186" s="247">
        <f t="shared" ref="M186:S186" si="40">SUM(M205:M211)</f>
        <v>0</v>
      </c>
      <c r="N186" s="247">
        <f t="shared" si="40"/>
        <v>1042399.4894063649</v>
      </c>
      <c r="O186" s="247">
        <f t="shared" si="40"/>
        <v>8061579.1375362184</v>
      </c>
      <c r="P186" s="247">
        <f t="shared" si="40"/>
        <v>14962932.224404633</v>
      </c>
      <c r="Q186" s="247">
        <f t="shared" si="40"/>
        <v>22782259.27867993</v>
      </c>
      <c r="R186" s="247">
        <f t="shared" si="40"/>
        <v>23976045.930129591</v>
      </c>
      <c r="S186" s="247">
        <f t="shared" si="40"/>
        <v>24004291.601491109</v>
      </c>
      <c r="T186" s="227"/>
      <c r="U186" s="227"/>
      <c r="V186" s="227"/>
    </row>
    <row r="187" spans="2:22" x14ac:dyDescent="0.2">
      <c r="B187" s="227" t="s">
        <v>107</v>
      </c>
      <c r="C187" s="254" t="s">
        <v>0</v>
      </c>
      <c r="D187" s="227"/>
      <c r="E187" s="229" t="s">
        <v>265</v>
      </c>
      <c r="F187" s="227"/>
      <c r="G187" s="227"/>
      <c r="H187" s="227"/>
      <c r="I187" s="256"/>
      <c r="J187" s="227"/>
      <c r="K187" s="227"/>
      <c r="L187" s="227"/>
      <c r="M187" s="247">
        <f t="shared" ref="M187:S187" si="41">SUM(M214:M220)</f>
        <v>0</v>
      </c>
      <c r="N187" s="247">
        <f t="shared" si="41"/>
        <v>18952.717989206634</v>
      </c>
      <c r="O187" s="247">
        <f t="shared" si="41"/>
        <v>146918.76100955316</v>
      </c>
      <c r="P187" s="247">
        <f t="shared" si="41"/>
        <v>275069.15824369807</v>
      </c>
      <c r="Q187" s="247">
        <f t="shared" si="41"/>
        <v>422239.99847131618</v>
      </c>
      <c r="R187" s="247">
        <f t="shared" si="41"/>
        <v>451622.30119715206</v>
      </c>
      <c r="S187" s="247">
        <f t="shared" si="41"/>
        <v>460347.17342549155</v>
      </c>
      <c r="T187" s="227"/>
      <c r="U187" s="227"/>
      <c r="V187" s="227"/>
    </row>
    <row r="188" spans="2:22" x14ac:dyDescent="0.2">
      <c r="B188" s="227" t="s">
        <v>14</v>
      </c>
      <c r="C188" s="254" t="s">
        <v>0</v>
      </c>
      <c r="D188" s="227"/>
      <c r="E188" s="229" t="s">
        <v>266</v>
      </c>
      <c r="F188" s="227"/>
      <c r="G188" s="227"/>
      <c r="H188" s="227"/>
      <c r="I188" s="256"/>
      <c r="J188" s="227"/>
      <c r="K188" s="227"/>
      <c r="L188" s="227"/>
      <c r="M188" s="247">
        <f t="shared" ref="M188:S188" si="42">SUM(M223:M229)</f>
        <v>0</v>
      </c>
      <c r="N188" s="247">
        <f t="shared" si="42"/>
        <v>0</v>
      </c>
      <c r="O188" s="247">
        <f t="shared" si="42"/>
        <v>0</v>
      </c>
      <c r="P188" s="247">
        <f t="shared" si="42"/>
        <v>0</v>
      </c>
      <c r="Q188" s="247">
        <f t="shared" si="42"/>
        <v>0</v>
      </c>
      <c r="R188" s="247">
        <f t="shared" si="42"/>
        <v>0</v>
      </c>
      <c r="S188" s="247">
        <f t="shared" si="42"/>
        <v>0</v>
      </c>
      <c r="T188" s="227"/>
      <c r="U188" s="227"/>
      <c r="V188" s="227"/>
    </row>
    <row r="189" spans="2:22" x14ac:dyDescent="0.2">
      <c r="B189" s="227" t="s">
        <v>144</v>
      </c>
      <c r="C189" s="254" t="s">
        <v>0</v>
      </c>
      <c r="D189" s="227"/>
      <c r="E189" s="229" t="s">
        <v>268</v>
      </c>
      <c r="F189" s="227"/>
      <c r="G189" s="227"/>
      <c r="H189" s="227"/>
      <c r="I189" s="256"/>
      <c r="J189" s="227"/>
      <c r="K189" s="227"/>
      <c r="L189" s="227"/>
      <c r="M189" s="247">
        <f t="shared" ref="M189:S189" si="43">SUM(M232:M238)</f>
        <v>1042399.4894063649</v>
      </c>
      <c r="N189" s="247">
        <f t="shared" si="43"/>
        <v>7038132.3661190597</v>
      </c>
      <c r="O189" s="247">
        <f t="shared" si="43"/>
        <v>7048271.847877969</v>
      </c>
      <c r="P189" s="247">
        <f t="shared" si="43"/>
        <v>8094396.2125189947</v>
      </c>
      <c r="Q189" s="247">
        <f t="shared" si="43"/>
        <v>1616026.6499209735</v>
      </c>
      <c r="R189" s="247">
        <f t="shared" si="43"/>
        <v>479867.97255867155</v>
      </c>
      <c r="S189" s="247">
        <f t="shared" si="43"/>
        <v>509327.92951859569</v>
      </c>
      <c r="T189" s="227"/>
      <c r="U189" s="227"/>
      <c r="V189" s="227"/>
    </row>
    <row r="190" spans="2:22" x14ac:dyDescent="0.2">
      <c r="B190" s="227" t="s">
        <v>12</v>
      </c>
      <c r="C190" s="254" t="s">
        <v>0</v>
      </c>
      <c r="D190" s="227"/>
      <c r="E190" s="229" t="s">
        <v>270</v>
      </c>
      <c r="F190" s="227"/>
      <c r="G190" s="227"/>
      <c r="H190" s="227"/>
      <c r="I190" s="256"/>
      <c r="J190" s="227"/>
      <c r="K190" s="227"/>
      <c r="L190" s="227"/>
      <c r="M190" s="247">
        <f t="shared" ref="M190:S190" si="44">SUM(M241:M247)</f>
        <v>0</v>
      </c>
      <c r="N190" s="247">
        <f t="shared" si="44"/>
        <v>0</v>
      </c>
      <c r="O190" s="247">
        <f t="shared" si="44"/>
        <v>0</v>
      </c>
      <c r="P190" s="247">
        <f t="shared" si="44"/>
        <v>0</v>
      </c>
      <c r="Q190" s="247">
        <f t="shared" si="44"/>
        <v>0</v>
      </c>
      <c r="R190" s="247">
        <f t="shared" si="44"/>
        <v>0</v>
      </c>
      <c r="S190" s="247">
        <f t="shared" si="44"/>
        <v>0</v>
      </c>
      <c r="T190" s="227"/>
      <c r="U190" s="227"/>
      <c r="V190" s="227"/>
    </row>
    <row r="191" spans="2:22" s="233" customFormat="1" x14ac:dyDescent="0.2">
      <c r="B191" s="300" t="s">
        <v>11</v>
      </c>
      <c r="C191" s="298" t="s">
        <v>0</v>
      </c>
      <c r="D191" s="300"/>
      <c r="E191" s="297" t="s">
        <v>269</v>
      </c>
      <c r="F191" s="258"/>
      <c r="G191" s="258"/>
      <c r="H191" s="258"/>
      <c r="I191" s="274"/>
      <c r="J191" s="258"/>
      <c r="K191" s="258"/>
      <c r="L191" s="258"/>
      <c r="M191" s="261">
        <f t="shared" ref="M191:S191" si="45">SUM(M250:M256)</f>
        <v>1042399.4894063649</v>
      </c>
      <c r="N191" s="261">
        <f t="shared" si="45"/>
        <v>8061579.1375362184</v>
      </c>
      <c r="O191" s="261">
        <f t="shared" si="45"/>
        <v>14962932.224404633</v>
      </c>
      <c r="P191" s="261">
        <f t="shared" si="45"/>
        <v>22782259.27867993</v>
      </c>
      <c r="Q191" s="261">
        <f t="shared" si="45"/>
        <v>23976045.930129591</v>
      </c>
      <c r="R191" s="261">
        <f t="shared" si="45"/>
        <v>24004291.601491109</v>
      </c>
      <c r="S191" s="261">
        <f t="shared" si="45"/>
        <v>24053272.357584212</v>
      </c>
      <c r="T191" s="258"/>
      <c r="U191" s="258"/>
      <c r="V191" s="258"/>
    </row>
    <row r="192" spans="2:22" x14ac:dyDescent="0.2">
      <c r="B192" s="227"/>
      <c r="C192" s="254"/>
      <c r="D192" s="227"/>
      <c r="E192" s="227"/>
      <c r="F192" s="227"/>
      <c r="G192" s="227"/>
      <c r="H192" s="227"/>
      <c r="I192" s="246"/>
      <c r="J192" s="227"/>
      <c r="K192" s="227"/>
      <c r="L192" s="227"/>
      <c r="M192" s="227"/>
      <c r="N192" s="227"/>
      <c r="O192" s="227"/>
      <c r="P192" s="227"/>
      <c r="Q192" s="227"/>
      <c r="R192" s="227"/>
      <c r="S192" s="227"/>
      <c r="T192" s="227"/>
      <c r="U192" s="227"/>
      <c r="V192" s="227"/>
    </row>
    <row r="193" spans="2:22" x14ac:dyDescent="0.2">
      <c r="B193" s="232" t="s">
        <v>93</v>
      </c>
      <c r="C193" s="239" t="s">
        <v>89</v>
      </c>
      <c r="D193" s="264">
        <f>SUM(H193:S193)</f>
        <v>0</v>
      </c>
      <c r="E193" s="265"/>
      <c r="F193" s="227"/>
      <c r="G193" s="227"/>
      <c r="H193" s="227"/>
      <c r="I193" s="246"/>
      <c r="J193" s="227"/>
      <c r="K193" s="227"/>
      <c r="L193" s="227"/>
      <c r="M193" s="266">
        <f t="shared" ref="M193:S193" si="46">IF(ABS(M186-M187+M188+M189-M190-M191)&lt;0.001,0,1)</f>
        <v>0</v>
      </c>
      <c r="N193" s="266">
        <f t="shared" si="46"/>
        <v>0</v>
      </c>
      <c r="O193" s="266">
        <f t="shared" si="46"/>
        <v>0</v>
      </c>
      <c r="P193" s="266">
        <f t="shared" si="46"/>
        <v>0</v>
      </c>
      <c r="Q193" s="266">
        <f t="shared" si="46"/>
        <v>0</v>
      </c>
      <c r="R193" s="266">
        <f t="shared" si="46"/>
        <v>0</v>
      </c>
      <c r="S193" s="266">
        <f t="shared" si="46"/>
        <v>0</v>
      </c>
      <c r="T193" s="227"/>
      <c r="U193" s="227"/>
      <c r="V193" s="227"/>
    </row>
    <row r="194" spans="2:22" x14ac:dyDescent="0.2">
      <c r="B194" s="230"/>
      <c r="C194" s="254"/>
      <c r="D194" s="227"/>
      <c r="E194" s="227"/>
      <c r="F194" s="227"/>
      <c r="G194" s="227"/>
      <c r="H194" s="227"/>
      <c r="I194" s="227"/>
      <c r="J194" s="227"/>
      <c r="K194" s="227"/>
      <c r="L194" s="227"/>
      <c r="M194" s="227"/>
      <c r="N194" s="227"/>
      <c r="O194" s="227"/>
      <c r="P194" s="227"/>
      <c r="Q194" s="227"/>
      <c r="R194" s="227"/>
      <c r="S194" s="227"/>
      <c r="T194" s="227"/>
      <c r="U194" s="227"/>
      <c r="V194" s="227"/>
    </row>
    <row r="195" spans="2:22" x14ac:dyDescent="0.2">
      <c r="B195" s="275" t="s">
        <v>17</v>
      </c>
      <c r="C195" s="276"/>
      <c r="D195" s="277"/>
      <c r="E195" s="277"/>
      <c r="F195" s="277"/>
      <c r="G195" s="277"/>
      <c r="H195" s="277"/>
      <c r="I195" s="277"/>
      <c r="J195" s="277"/>
      <c r="K195" s="277"/>
      <c r="L195" s="277"/>
      <c r="M195" s="277"/>
      <c r="N195" s="277"/>
      <c r="O195" s="277"/>
      <c r="P195" s="277"/>
      <c r="Q195" s="277"/>
      <c r="R195" s="277"/>
      <c r="S195" s="278"/>
      <c r="T195" s="227"/>
      <c r="U195" s="227"/>
      <c r="V195" s="227"/>
    </row>
    <row r="196" spans="2:22" x14ac:dyDescent="0.2">
      <c r="B196" s="279">
        <f>M4</f>
        <v>43921</v>
      </c>
      <c r="C196" s="280" t="s">
        <v>5</v>
      </c>
      <c r="D196" s="281">
        <f>INDEX($D$17:$D$25,MATCH(B183,$B$17:$B$25,0))</f>
        <v>55</v>
      </c>
      <c r="E196" s="256"/>
      <c r="F196" s="246"/>
      <c r="G196" s="246"/>
      <c r="H196" s="246"/>
      <c r="I196" s="256"/>
      <c r="J196" s="256"/>
      <c r="K196" s="246"/>
      <c r="L196" s="246"/>
      <c r="M196" s="256">
        <f>IF(M$4=EOMONTH($B196,12),$D196,MAX(L196-1,0))</f>
        <v>0</v>
      </c>
      <c r="N196" s="256">
        <f t="shared" ref="N196:S196" si="47">IF(N$4=EOMONTH($B196,12),$D196,MAX(M196-1,0))</f>
        <v>55</v>
      </c>
      <c r="O196" s="256">
        <f t="shared" si="47"/>
        <v>54</v>
      </c>
      <c r="P196" s="256">
        <f t="shared" si="47"/>
        <v>53</v>
      </c>
      <c r="Q196" s="256">
        <f t="shared" si="47"/>
        <v>52</v>
      </c>
      <c r="R196" s="256">
        <f t="shared" si="47"/>
        <v>51</v>
      </c>
      <c r="S196" s="282">
        <f t="shared" si="47"/>
        <v>50</v>
      </c>
      <c r="T196" s="227"/>
      <c r="U196" s="227"/>
      <c r="V196" s="227"/>
    </row>
    <row r="197" spans="2:22" x14ac:dyDescent="0.2">
      <c r="B197" s="279">
        <f>N4</f>
        <v>44286</v>
      </c>
      <c r="C197" s="280" t="s">
        <v>5</v>
      </c>
      <c r="D197" s="281">
        <f>INDEX($D$17:$D$25,MATCH(B183,$B$17:$B$25,0))</f>
        <v>55</v>
      </c>
      <c r="E197" s="256"/>
      <c r="F197" s="246"/>
      <c r="G197" s="246"/>
      <c r="H197" s="246"/>
      <c r="I197" s="256"/>
      <c r="J197" s="256"/>
      <c r="K197" s="246"/>
      <c r="L197" s="246"/>
      <c r="M197" s="256">
        <f t="shared" ref="M197:S202" si="48">IF(M$4=EOMONTH($B197,12),$D197,MAX(L197-1,0))</f>
        <v>0</v>
      </c>
      <c r="N197" s="256">
        <f t="shared" si="48"/>
        <v>0</v>
      </c>
      <c r="O197" s="256">
        <f t="shared" si="48"/>
        <v>55</v>
      </c>
      <c r="P197" s="256">
        <f t="shared" si="48"/>
        <v>54</v>
      </c>
      <c r="Q197" s="256">
        <f t="shared" si="48"/>
        <v>53</v>
      </c>
      <c r="R197" s="256">
        <f t="shared" si="48"/>
        <v>52</v>
      </c>
      <c r="S197" s="282">
        <f t="shared" si="48"/>
        <v>51</v>
      </c>
      <c r="T197" s="227"/>
      <c r="U197" s="227"/>
      <c r="V197" s="227"/>
    </row>
    <row r="198" spans="2:22" x14ac:dyDescent="0.2">
      <c r="B198" s="279">
        <f>O4</f>
        <v>44651</v>
      </c>
      <c r="C198" s="280" t="s">
        <v>5</v>
      </c>
      <c r="D198" s="281">
        <f>INDEX($D$17:$D$25,MATCH(B183,$B$17:$B$25,0))</f>
        <v>55</v>
      </c>
      <c r="E198" s="256"/>
      <c r="F198" s="246"/>
      <c r="G198" s="246"/>
      <c r="H198" s="246"/>
      <c r="I198" s="256"/>
      <c r="J198" s="256"/>
      <c r="K198" s="246"/>
      <c r="L198" s="246"/>
      <c r="M198" s="256">
        <f t="shared" si="48"/>
        <v>0</v>
      </c>
      <c r="N198" s="256">
        <f t="shared" si="48"/>
        <v>0</v>
      </c>
      <c r="O198" s="256">
        <f t="shared" si="48"/>
        <v>0</v>
      </c>
      <c r="P198" s="256">
        <f t="shared" si="48"/>
        <v>55</v>
      </c>
      <c r="Q198" s="256">
        <f t="shared" si="48"/>
        <v>54</v>
      </c>
      <c r="R198" s="256">
        <f t="shared" si="48"/>
        <v>53</v>
      </c>
      <c r="S198" s="282">
        <f t="shared" si="48"/>
        <v>52</v>
      </c>
      <c r="T198" s="227"/>
      <c r="U198" s="227"/>
      <c r="V198" s="227"/>
    </row>
    <row r="199" spans="2:22" x14ac:dyDescent="0.2">
      <c r="B199" s="279">
        <f>P4</f>
        <v>45016</v>
      </c>
      <c r="C199" s="280" t="s">
        <v>5</v>
      </c>
      <c r="D199" s="281">
        <f>INDEX($D$17:$D$25,MATCH(B183,$B$17:$B$25,0))</f>
        <v>55</v>
      </c>
      <c r="E199" s="256"/>
      <c r="F199" s="246"/>
      <c r="G199" s="246"/>
      <c r="H199" s="246"/>
      <c r="I199" s="256"/>
      <c r="J199" s="256"/>
      <c r="K199" s="246"/>
      <c r="L199" s="246"/>
      <c r="M199" s="256">
        <f t="shared" si="48"/>
        <v>0</v>
      </c>
      <c r="N199" s="256">
        <f t="shared" si="48"/>
        <v>0</v>
      </c>
      <c r="O199" s="256">
        <f t="shared" si="48"/>
        <v>0</v>
      </c>
      <c r="P199" s="256">
        <f t="shared" si="48"/>
        <v>0</v>
      </c>
      <c r="Q199" s="256">
        <f t="shared" si="48"/>
        <v>55</v>
      </c>
      <c r="R199" s="256">
        <f t="shared" si="48"/>
        <v>54</v>
      </c>
      <c r="S199" s="282">
        <f t="shared" si="48"/>
        <v>53</v>
      </c>
      <c r="T199" s="227"/>
      <c r="U199" s="227"/>
      <c r="V199" s="227"/>
    </row>
    <row r="200" spans="2:22" x14ac:dyDescent="0.2">
      <c r="B200" s="279">
        <f>Q4</f>
        <v>45382</v>
      </c>
      <c r="C200" s="280" t="s">
        <v>5</v>
      </c>
      <c r="D200" s="281">
        <f>INDEX($D$17:$D$25,MATCH(B183,$B$17:$B$25,0))</f>
        <v>55</v>
      </c>
      <c r="E200" s="256"/>
      <c r="F200" s="246"/>
      <c r="G200" s="246"/>
      <c r="H200" s="246"/>
      <c r="I200" s="256"/>
      <c r="J200" s="256"/>
      <c r="K200" s="246"/>
      <c r="L200" s="246"/>
      <c r="M200" s="256">
        <f t="shared" si="48"/>
        <v>0</v>
      </c>
      <c r="N200" s="256">
        <f t="shared" si="48"/>
        <v>0</v>
      </c>
      <c r="O200" s="256">
        <f t="shared" si="48"/>
        <v>0</v>
      </c>
      <c r="P200" s="256">
        <f t="shared" si="48"/>
        <v>0</v>
      </c>
      <c r="Q200" s="256">
        <f t="shared" si="48"/>
        <v>0</v>
      </c>
      <c r="R200" s="256">
        <f t="shared" si="48"/>
        <v>55</v>
      </c>
      <c r="S200" s="282">
        <f t="shared" si="48"/>
        <v>54</v>
      </c>
      <c r="T200" s="227"/>
      <c r="U200" s="227"/>
      <c r="V200" s="227"/>
    </row>
    <row r="201" spans="2:22" x14ac:dyDescent="0.2">
      <c r="B201" s="279">
        <f>R4</f>
        <v>45747</v>
      </c>
      <c r="C201" s="280" t="s">
        <v>5</v>
      </c>
      <c r="D201" s="281">
        <f>INDEX($D$17:$D$25,MATCH(B183,$B$17:$B$25,0))</f>
        <v>55</v>
      </c>
      <c r="E201" s="256"/>
      <c r="F201" s="246"/>
      <c r="G201" s="246"/>
      <c r="H201" s="246"/>
      <c r="I201" s="256"/>
      <c r="J201" s="256"/>
      <c r="K201" s="246"/>
      <c r="L201" s="246"/>
      <c r="M201" s="256">
        <f t="shared" si="48"/>
        <v>0</v>
      </c>
      <c r="N201" s="256">
        <f t="shared" si="48"/>
        <v>0</v>
      </c>
      <c r="O201" s="256">
        <f t="shared" si="48"/>
        <v>0</v>
      </c>
      <c r="P201" s="256">
        <f t="shared" si="48"/>
        <v>0</v>
      </c>
      <c r="Q201" s="256">
        <f t="shared" si="48"/>
        <v>0</v>
      </c>
      <c r="R201" s="256">
        <f t="shared" si="48"/>
        <v>0</v>
      </c>
      <c r="S201" s="282">
        <f t="shared" si="48"/>
        <v>55</v>
      </c>
      <c r="T201" s="227"/>
      <c r="U201" s="227"/>
      <c r="V201" s="227"/>
    </row>
    <row r="202" spans="2:22" x14ac:dyDescent="0.2">
      <c r="B202" s="279">
        <f>S4</f>
        <v>46112</v>
      </c>
      <c r="C202" s="280" t="s">
        <v>5</v>
      </c>
      <c r="D202" s="281">
        <f>INDEX($D$17:$D$25,MATCH(B183,$B$17:$B$25,0))</f>
        <v>55</v>
      </c>
      <c r="E202" s="256"/>
      <c r="F202" s="246"/>
      <c r="G202" s="246"/>
      <c r="H202" s="246"/>
      <c r="I202" s="256"/>
      <c r="J202" s="256"/>
      <c r="K202" s="246"/>
      <c r="L202" s="246"/>
      <c r="M202" s="256">
        <f t="shared" si="48"/>
        <v>0</v>
      </c>
      <c r="N202" s="256">
        <f t="shared" si="48"/>
        <v>0</v>
      </c>
      <c r="O202" s="256">
        <f t="shared" si="48"/>
        <v>0</v>
      </c>
      <c r="P202" s="256">
        <f t="shared" si="48"/>
        <v>0</v>
      </c>
      <c r="Q202" s="256">
        <f t="shared" si="48"/>
        <v>0</v>
      </c>
      <c r="R202" s="256">
        <f t="shared" si="48"/>
        <v>0</v>
      </c>
      <c r="S202" s="282">
        <f t="shared" si="48"/>
        <v>0</v>
      </c>
      <c r="T202" s="227"/>
      <c r="U202" s="227"/>
      <c r="V202" s="227"/>
    </row>
    <row r="203" spans="2:22" x14ac:dyDescent="0.2">
      <c r="B203" s="283"/>
      <c r="C203" s="280"/>
      <c r="D203" s="246"/>
      <c r="E203" s="246"/>
      <c r="F203" s="246"/>
      <c r="G203" s="246"/>
      <c r="H203" s="246"/>
      <c r="I203" s="246"/>
      <c r="J203" s="246"/>
      <c r="K203" s="246"/>
      <c r="L203" s="246"/>
      <c r="M203" s="246"/>
      <c r="N203" s="246"/>
      <c r="O203" s="246"/>
      <c r="P203" s="246"/>
      <c r="Q203" s="246"/>
      <c r="R203" s="246"/>
      <c r="S203" s="284"/>
      <c r="T203" s="227"/>
      <c r="U203" s="227"/>
      <c r="V203" s="227"/>
    </row>
    <row r="204" spans="2:22" x14ac:dyDescent="0.2">
      <c r="B204" s="285" t="s">
        <v>16</v>
      </c>
      <c r="C204" s="280"/>
      <c r="D204" s="246"/>
      <c r="E204" s="246"/>
      <c r="F204" s="246"/>
      <c r="G204" s="246"/>
      <c r="H204" s="246"/>
      <c r="I204" s="246"/>
      <c r="J204" s="246"/>
      <c r="K204" s="246"/>
      <c r="L204" s="246"/>
      <c r="M204" s="246"/>
      <c r="N204" s="246"/>
      <c r="O204" s="246"/>
      <c r="P204" s="246"/>
      <c r="Q204" s="246"/>
      <c r="R204" s="246"/>
      <c r="S204" s="284"/>
      <c r="T204" s="227"/>
      <c r="U204" s="227"/>
      <c r="V204" s="227"/>
    </row>
    <row r="205" spans="2:22" x14ac:dyDescent="0.2">
      <c r="B205" s="279">
        <f t="shared" ref="B205:B211" si="49">B196</f>
        <v>43921</v>
      </c>
      <c r="C205" s="280" t="s">
        <v>0</v>
      </c>
      <c r="D205" s="246"/>
      <c r="E205" s="246"/>
      <c r="F205" s="246"/>
      <c r="G205" s="246"/>
      <c r="H205" s="246"/>
      <c r="I205" s="256"/>
      <c r="J205" s="256"/>
      <c r="K205" s="246"/>
      <c r="L205" s="246"/>
      <c r="M205" s="256">
        <f t="shared" ref="M205:S211" si="50">L250</f>
        <v>0</v>
      </c>
      <c r="N205" s="256">
        <f t="shared" si="50"/>
        <v>1042399.4894063649</v>
      </c>
      <c r="O205" s="256">
        <f t="shared" si="50"/>
        <v>1023446.7714171582</v>
      </c>
      <c r="P205" s="256">
        <f t="shared" si="50"/>
        <v>1004494.0534279515</v>
      </c>
      <c r="Q205" s="256">
        <f t="shared" si="50"/>
        <v>985541.33543874486</v>
      </c>
      <c r="R205" s="256">
        <f t="shared" si="50"/>
        <v>966588.6174495382</v>
      </c>
      <c r="S205" s="282">
        <f t="shared" si="50"/>
        <v>947635.89946033154</v>
      </c>
      <c r="T205" s="227"/>
      <c r="U205" s="227"/>
      <c r="V205" s="227"/>
    </row>
    <row r="206" spans="2:22" x14ac:dyDescent="0.2">
      <c r="B206" s="279">
        <f t="shared" si="49"/>
        <v>44286</v>
      </c>
      <c r="C206" s="280" t="s">
        <v>0</v>
      </c>
      <c r="D206" s="246"/>
      <c r="E206" s="246"/>
      <c r="F206" s="246"/>
      <c r="G206" s="246"/>
      <c r="H206" s="246"/>
      <c r="I206" s="256"/>
      <c r="J206" s="256"/>
      <c r="K206" s="246"/>
      <c r="L206" s="246"/>
      <c r="M206" s="256">
        <f t="shared" si="50"/>
        <v>0</v>
      </c>
      <c r="N206" s="256">
        <f t="shared" si="50"/>
        <v>0</v>
      </c>
      <c r="O206" s="256">
        <f t="shared" si="50"/>
        <v>7038132.3661190597</v>
      </c>
      <c r="P206" s="256">
        <f t="shared" si="50"/>
        <v>6910166.3230987135</v>
      </c>
      <c r="Q206" s="256">
        <f t="shared" si="50"/>
        <v>6782200.2800783673</v>
      </c>
      <c r="R206" s="256">
        <f t="shared" si="50"/>
        <v>6654234.2370580211</v>
      </c>
      <c r="S206" s="282">
        <f t="shared" si="50"/>
        <v>6526268.1940376749</v>
      </c>
      <c r="T206" s="227"/>
      <c r="U206" s="227"/>
      <c r="V206" s="227"/>
    </row>
    <row r="207" spans="2:22" x14ac:dyDescent="0.2">
      <c r="B207" s="279">
        <f t="shared" si="49"/>
        <v>44651</v>
      </c>
      <c r="C207" s="280" t="s">
        <v>0</v>
      </c>
      <c r="D207" s="246"/>
      <c r="E207" s="246"/>
      <c r="F207" s="246"/>
      <c r="G207" s="246"/>
      <c r="H207" s="246"/>
      <c r="I207" s="256"/>
      <c r="J207" s="256"/>
      <c r="K207" s="246"/>
      <c r="L207" s="246"/>
      <c r="M207" s="256">
        <f t="shared" si="50"/>
        <v>0</v>
      </c>
      <c r="N207" s="256">
        <f t="shared" si="50"/>
        <v>0</v>
      </c>
      <c r="O207" s="256">
        <f t="shared" si="50"/>
        <v>0</v>
      </c>
      <c r="P207" s="256">
        <f t="shared" si="50"/>
        <v>7048271.847877969</v>
      </c>
      <c r="Q207" s="256">
        <f t="shared" si="50"/>
        <v>6920121.4506438244</v>
      </c>
      <c r="R207" s="256">
        <f t="shared" si="50"/>
        <v>6791971.0534096798</v>
      </c>
      <c r="S207" s="282">
        <f t="shared" si="50"/>
        <v>6663820.6561755352</v>
      </c>
      <c r="T207" s="227"/>
      <c r="U207" s="227"/>
      <c r="V207" s="227"/>
    </row>
    <row r="208" spans="2:22" x14ac:dyDescent="0.2">
      <c r="B208" s="279">
        <f t="shared" si="49"/>
        <v>45016</v>
      </c>
      <c r="C208" s="280" t="s">
        <v>0</v>
      </c>
      <c r="D208" s="246"/>
      <c r="E208" s="246"/>
      <c r="F208" s="246"/>
      <c r="G208" s="246"/>
      <c r="H208" s="246"/>
      <c r="I208" s="256"/>
      <c r="J208" s="256"/>
      <c r="K208" s="246"/>
      <c r="L208" s="246"/>
      <c r="M208" s="256">
        <f t="shared" si="50"/>
        <v>0</v>
      </c>
      <c r="N208" s="256">
        <f t="shared" si="50"/>
        <v>0</v>
      </c>
      <c r="O208" s="256">
        <f t="shared" si="50"/>
        <v>0</v>
      </c>
      <c r="P208" s="256">
        <f t="shared" si="50"/>
        <v>0</v>
      </c>
      <c r="Q208" s="256">
        <f t="shared" si="50"/>
        <v>8094396.2125189947</v>
      </c>
      <c r="R208" s="256">
        <f t="shared" si="50"/>
        <v>7947225.3722913768</v>
      </c>
      <c r="S208" s="282">
        <f t="shared" si="50"/>
        <v>7800054.5320637589</v>
      </c>
      <c r="T208" s="227"/>
      <c r="U208" s="227"/>
      <c r="V208" s="227"/>
    </row>
    <row r="209" spans="2:22" x14ac:dyDescent="0.2">
      <c r="B209" s="279">
        <f t="shared" si="49"/>
        <v>45382</v>
      </c>
      <c r="C209" s="280" t="s">
        <v>0</v>
      </c>
      <c r="D209" s="246"/>
      <c r="E209" s="246"/>
      <c r="F209" s="246"/>
      <c r="G209" s="246"/>
      <c r="H209" s="246"/>
      <c r="I209" s="256"/>
      <c r="J209" s="256"/>
      <c r="K209" s="246"/>
      <c r="L209" s="246"/>
      <c r="M209" s="256">
        <f t="shared" si="50"/>
        <v>0</v>
      </c>
      <c r="N209" s="256">
        <f t="shared" si="50"/>
        <v>0</v>
      </c>
      <c r="O209" s="256">
        <f t="shared" si="50"/>
        <v>0</v>
      </c>
      <c r="P209" s="256">
        <f t="shared" si="50"/>
        <v>0</v>
      </c>
      <c r="Q209" s="256">
        <f t="shared" si="50"/>
        <v>0</v>
      </c>
      <c r="R209" s="256">
        <f t="shared" si="50"/>
        <v>1616026.6499209735</v>
      </c>
      <c r="S209" s="282">
        <f t="shared" si="50"/>
        <v>1586644.3471951375</v>
      </c>
      <c r="T209" s="227"/>
      <c r="U209" s="227"/>
      <c r="V209" s="227"/>
    </row>
    <row r="210" spans="2:22" x14ac:dyDescent="0.2">
      <c r="B210" s="279">
        <f t="shared" si="49"/>
        <v>45747</v>
      </c>
      <c r="C210" s="280" t="s">
        <v>0</v>
      </c>
      <c r="D210" s="246"/>
      <c r="E210" s="246"/>
      <c r="F210" s="246"/>
      <c r="G210" s="246"/>
      <c r="H210" s="246"/>
      <c r="I210" s="256"/>
      <c r="J210" s="256"/>
      <c r="K210" s="246"/>
      <c r="L210" s="246"/>
      <c r="M210" s="256">
        <f t="shared" si="50"/>
        <v>0</v>
      </c>
      <c r="N210" s="256">
        <f t="shared" si="50"/>
        <v>0</v>
      </c>
      <c r="O210" s="256">
        <f t="shared" si="50"/>
        <v>0</v>
      </c>
      <c r="P210" s="256">
        <f t="shared" si="50"/>
        <v>0</v>
      </c>
      <c r="Q210" s="256">
        <f t="shared" si="50"/>
        <v>0</v>
      </c>
      <c r="R210" s="256">
        <f t="shared" si="50"/>
        <v>0</v>
      </c>
      <c r="S210" s="282">
        <f t="shared" si="50"/>
        <v>479867.97255867155</v>
      </c>
      <c r="T210" s="227"/>
      <c r="U210" s="227"/>
      <c r="V210" s="227"/>
    </row>
    <row r="211" spans="2:22" x14ac:dyDescent="0.2">
      <c r="B211" s="279">
        <f t="shared" si="49"/>
        <v>46112</v>
      </c>
      <c r="C211" s="280" t="s">
        <v>0</v>
      </c>
      <c r="D211" s="246"/>
      <c r="E211" s="246"/>
      <c r="F211" s="246"/>
      <c r="G211" s="246"/>
      <c r="H211" s="246"/>
      <c r="I211" s="256"/>
      <c r="J211" s="256"/>
      <c r="K211" s="246"/>
      <c r="L211" s="246"/>
      <c r="M211" s="256">
        <f t="shared" si="50"/>
        <v>0</v>
      </c>
      <c r="N211" s="256">
        <f t="shared" si="50"/>
        <v>0</v>
      </c>
      <c r="O211" s="256">
        <f t="shared" si="50"/>
        <v>0</v>
      </c>
      <c r="P211" s="256">
        <f t="shared" si="50"/>
        <v>0</v>
      </c>
      <c r="Q211" s="256">
        <f t="shared" si="50"/>
        <v>0</v>
      </c>
      <c r="R211" s="256">
        <f t="shared" si="50"/>
        <v>0</v>
      </c>
      <c r="S211" s="282">
        <f t="shared" si="50"/>
        <v>0</v>
      </c>
      <c r="T211" s="227"/>
      <c r="U211" s="227"/>
      <c r="V211" s="227"/>
    </row>
    <row r="212" spans="2:22" x14ac:dyDescent="0.2">
      <c r="B212" s="283"/>
      <c r="C212" s="280"/>
      <c r="D212" s="246"/>
      <c r="E212" s="246"/>
      <c r="F212" s="246"/>
      <c r="G212" s="246"/>
      <c r="H212" s="246"/>
      <c r="I212" s="246"/>
      <c r="J212" s="246"/>
      <c r="K212" s="246"/>
      <c r="L212" s="246"/>
      <c r="M212" s="246"/>
      <c r="N212" s="246"/>
      <c r="O212" s="246"/>
      <c r="P212" s="246"/>
      <c r="Q212" s="246"/>
      <c r="R212" s="246"/>
      <c r="S212" s="284"/>
      <c r="T212" s="227"/>
      <c r="U212" s="227"/>
      <c r="V212" s="227"/>
    </row>
    <row r="213" spans="2:22" x14ac:dyDescent="0.2">
      <c r="B213" s="285" t="s">
        <v>107</v>
      </c>
      <c r="C213" s="280"/>
      <c r="D213" s="246"/>
      <c r="E213" s="246"/>
      <c r="F213" s="246"/>
      <c r="G213" s="246"/>
      <c r="H213" s="246"/>
      <c r="I213" s="246"/>
      <c r="J213" s="246"/>
      <c r="K213" s="246"/>
      <c r="L213" s="246"/>
      <c r="M213" s="246"/>
      <c r="N213" s="246"/>
      <c r="O213" s="246"/>
      <c r="P213" s="246"/>
      <c r="Q213" s="246"/>
      <c r="R213" s="246"/>
      <c r="S213" s="284"/>
      <c r="T213" s="227"/>
      <c r="U213" s="227"/>
      <c r="V213" s="227"/>
    </row>
    <row r="214" spans="2:22" x14ac:dyDescent="0.2">
      <c r="B214" s="279">
        <f t="shared" ref="B214:B220" si="51">B205</f>
        <v>43921</v>
      </c>
      <c r="C214" s="280" t="s">
        <v>0</v>
      </c>
      <c r="D214" s="246"/>
      <c r="E214" s="246"/>
      <c r="F214" s="246"/>
      <c r="G214" s="246"/>
      <c r="H214" s="246"/>
      <c r="I214" s="256"/>
      <c r="J214" s="256"/>
      <c r="K214" s="246"/>
      <c r="L214" s="246"/>
      <c r="M214" s="256">
        <f>M205/MAX(M196,1)</f>
        <v>0</v>
      </c>
      <c r="N214" s="256">
        <f t="shared" ref="N214:S214" si="52">N205/MAX(N196,1)</f>
        <v>18952.717989206634</v>
      </c>
      <c r="O214" s="256">
        <f t="shared" si="52"/>
        <v>18952.717989206634</v>
      </c>
      <c r="P214" s="256">
        <f t="shared" si="52"/>
        <v>18952.717989206634</v>
      </c>
      <c r="Q214" s="256">
        <f t="shared" si="52"/>
        <v>18952.717989206631</v>
      </c>
      <c r="R214" s="256">
        <f t="shared" si="52"/>
        <v>18952.717989206631</v>
      </c>
      <c r="S214" s="282">
        <f t="shared" si="52"/>
        <v>18952.717989206631</v>
      </c>
      <c r="T214" s="227"/>
      <c r="U214" s="227"/>
      <c r="V214" s="227"/>
    </row>
    <row r="215" spans="2:22" x14ac:dyDescent="0.2">
      <c r="B215" s="279">
        <f t="shared" si="51"/>
        <v>44286</v>
      </c>
      <c r="C215" s="280" t="s">
        <v>0</v>
      </c>
      <c r="D215" s="246"/>
      <c r="E215" s="246"/>
      <c r="F215" s="246"/>
      <c r="G215" s="246"/>
      <c r="H215" s="246"/>
      <c r="I215" s="256"/>
      <c r="J215" s="256"/>
      <c r="K215" s="246"/>
      <c r="L215" s="246"/>
      <c r="M215" s="256">
        <f t="shared" ref="M215:S215" si="53">M206/MAX(M197,1)</f>
        <v>0</v>
      </c>
      <c r="N215" s="256">
        <f t="shared" si="53"/>
        <v>0</v>
      </c>
      <c r="O215" s="256">
        <f t="shared" si="53"/>
        <v>127966.04302034654</v>
      </c>
      <c r="P215" s="256">
        <f t="shared" si="53"/>
        <v>127966.04302034655</v>
      </c>
      <c r="Q215" s="256">
        <f t="shared" si="53"/>
        <v>127966.04302034655</v>
      </c>
      <c r="R215" s="256">
        <f t="shared" si="53"/>
        <v>127966.04302034657</v>
      </c>
      <c r="S215" s="282">
        <f t="shared" si="53"/>
        <v>127966.04302034657</v>
      </c>
      <c r="T215" s="227"/>
      <c r="U215" s="227"/>
      <c r="V215" s="227"/>
    </row>
    <row r="216" spans="2:22" x14ac:dyDescent="0.2">
      <c r="B216" s="279">
        <f t="shared" si="51"/>
        <v>44651</v>
      </c>
      <c r="C216" s="280" t="s">
        <v>0</v>
      </c>
      <c r="D216" s="246"/>
      <c r="E216" s="246"/>
      <c r="F216" s="246"/>
      <c r="G216" s="246"/>
      <c r="H216" s="246"/>
      <c r="I216" s="256"/>
      <c r="J216" s="256"/>
      <c r="K216" s="246"/>
      <c r="L216" s="246"/>
      <c r="M216" s="256">
        <f t="shared" ref="M216:S216" si="54">M207/MAX(M198,1)</f>
        <v>0</v>
      </c>
      <c r="N216" s="256">
        <f t="shared" si="54"/>
        <v>0</v>
      </c>
      <c r="O216" s="256">
        <f t="shared" si="54"/>
        <v>0</v>
      </c>
      <c r="P216" s="256">
        <f t="shared" si="54"/>
        <v>128150.3972341449</v>
      </c>
      <c r="Q216" s="256">
        <f t="shared" si="54"/>
        <v>128150.3972341449</v>
      </c>
      <c r="R216" s="256">
        <f t="shared" si="54"/>
        <v>128150.3972341449</v>
      </c>
      <c r="S216" s="282">
        <f t="shared" si="54"/>
        <v>128150.39723414491</v>
      </c>
      <c r="T216" s="227"/>
      <c r="U216" s="227"/>
      <c r="V216" s="227"/>
    </row>
    <row r="217" spans="2:22" x14ac:dyDescent="0.2">
      <c r="B217" s="279">
        <f t="shared" si="51"/>
        <v>45016</v>
      </c>
      <c r="C217" s="280" t="s">
        <v>0</v>
      </c>
      <c r="D217" s="246"/>
      <c r="E217" s="246"/>
      <c r="F217" s="246"/>
      <c r="G217" s="246"/>
      <c r="H217" s="246"/>
      <c r="I217" s="256"/>
      <c r="J217" s="256"/>
      <c r="K217" s="246"/>
      <c r="L217" s="246"/>
      <c r="M217" s="256">
        <f t="shared" ref="M217:S217" si="55">M208/MAX(M199,1)</f>
        <v>0</v>
      </c>
      <c r="N217" s="256">
        <f t="shared" si="55"/>
        <v>0</v>
      </c>
      <c r="O217" s="256">
        <f t="shared" si="55"/>
        <v>0</v>
      </c>
      <c r="P217" s="256">
        <f t="shared" si="55"/>
        <v>0</v>
      </c>
      <c r="Q217" s="256">
        <f t="shared" si="55"/>
        <v>147170.84022761809</v>
      </c>
      <c r="R217" s="256">
        <f t="shared" si="55"/>
        <v>147170.84022761809</v>
      </c>
      <c r="S217" s="282">
        <f t="shared" si="55"/>
        <v>147170.84022761809</v>
      </c>
      <c r="T217" s="227"/>
      <c r="U217" s="227"/>
      <c r="V217" s="227"/>
    </row>
    <row r="218" spans="2:22" x14ac:dyDescent="0.2">
      <c r="B218" s="279">
        <f t="shared" si="51"/>
        <v>45382</v>
      </c>
      <c r="C218" s="280" t="s">
        <v>0</v>
      </c>
      <c r="D218" s="246"/>
      <c r="E218" s="246"/>
      <c r="F218" s="246"/>
      <c r="G218" s="246"/>
      <c r="H218" s="246"/>
      <c r="I218" s="256"/>
      <c r="J218" s="256"/>
      <c r="K218" s="246"/>
      <c r="L218" s="246"/>
      <c r="M218" s="256">
        <f t="shared" ref="M218:S218" si="56">M209/MAX(M200,1)</f>
        <v>0</v>
      </c>
      <c r="N218" s="256">
        <f t="shared" si="56"/>
        <v>0</v>
      </c>
      <c r="O218" s="256">
        <f t="shared" si="56"/>
        <v>0</v>
      </c>
      <c r="P218" s="256">
        <f t="shared" si="56"/>
        <v>0</v>
      </c>
      <c r="Q218" s="256">
        <f t="shared" si="56"/>
        <v>0</v>
      </c>
      <c r="R218" s="256">
        <f t="shared" si="56"/>
        <v>29382.302725835882</v>
      </c>
      <c r="S218" s="282">
        <f t="shared" si="56"/>
        <v>29382.302725835882</v>
      </c>
      <c r="T218" s="227"/>
      <c r="U218" s="227"/>
      <c r="V218" s="227"/>
    </row>
    <row r="219" spans="2:22" x14ac:dyDescent="0.2">
      <c r="B219" s="279">
        <f t="shared" si="51"/>
        <v>45747</v>
      </c>
      <c r="C219" s="280" t="s">
        <v>0</v>
      </c>
      <c r="D219" s="246"/>
      <c r="E219" s="246"/>
      <c r="F219" s="246"/>
      <c r="G219" s="246"/>
      <c r="H219" s="246"/>
      <c r="I219" s="256"/>
      <c r="J219" s="256"/>
      <c r="K219" s="246"/>
      <c r="L219" s="246"/>
      <c r="M219" s="256">
        <f t="shared" ref="M219:S219" si="57">M210/MAX(M201,1)</f>
        <v>0</v>
      </c>
      <c r="N219" s="256">
        <f t="shared" si="57"/>
        <v>0</v>
      </c>
      <c r="O219" s="256">
        <f t="shared" si="57"/>
        <v>0</v>
      </c>
      <c r="P219" s="256">
        <f t="shared" si="57"/>
        <v>0</v>
      </c>
      <c r="Q219" s="256">
        <f t="shared" si="57"/>
        <v>0</v>
      </c>
      <c r="R219" s="256">
        <f t="shared" si="57"/>
        <v>0</v>
      </c>
      <c r="S219" s="282">
        <f t="shared" si="57"/>
        <v>8724.8722283394836</v>
      </c>
      <c r="T219" s="227"/>
      <c r="U219" s="227"/>
      <c r="V219" s="227"/>
    </row>
    <row r="220" spans="2:22" x14ac:dyDescent="0.2">
      <c r="B220" s="279">
        <f t="shared" si="51"/>
        <v>46112</v>
      </c>
      <c r="C220" s="280" t="s">
        <v>0</v>
      </c>
      <c r="D220" s="246"/>
      <c r="E220" s="246"/>
      <c r="F220" s="246"/>
      <c r="G220" s="246"/>
      <c r="H220" s="246"/>
      <c r="I220" s="256"/>
      <c r="J220" s="256"/>
      <c r="K220" s="246"/>
      <c r="L220" s="246"/>
      <c r="M220" s="256">
        <f t="shared" ref="M220:S220" si="58">M211/MAX(M202,1)</f>
        <v>0</v>
      </c>
      <c r="N220" s="256">
        <f t="shared" si="58"/>
        <v>0</v>
      </c>
      <c r="O220" s="256">
        <f t="shared" si="58"/>
        <v>0</v>
      </c>
      <c r="P220" s="256">
        <f t="shared" si="58"/>
        <v>0</v>
      </c>
      <c r="Q220" s="256">
        <f t="shared" si="58"/>
        <v>0</v>
      </c>
      <c r="R220" s="256">
        <f t="shared" si="58"/>
        <v>0</v>
      </c>
      <c r="S220" s="282">
        <f t="shared" si="58"/>
        <v>0</v>
      </c>
      <c r="T220" s="227"/>
      <c r="U220" s="227"/>
      <c r="V220" s="227"/>
    </row>
    <row r="221" spans="2:22" x14ac:dyDescent="0.2">
      <c r="B221" s="283"/>
      <c r="C221" s="280"/>
      <c r="D221" s="246"/>
      <c r="E221" s="246"/>
      <c r="F221" s="246"/>
      <c r="G221" s="246"/>
      <c r="H221" s="246"/>
      <c r="I221" s="246"/>
      <c r="J221" s="246"/>
      <c r="K221" s="246"/>
      <c r="L221" s="246"/>
      <c r="M221" s="246"/>
      <c r="N221" s="246"/>
      <c r="O221" s="246"/>
      <c r="P221" s="246"/>
      <c r="Q221" s="246"/>
      <c r="R221" s="246"/>
      <c r="S221" s="284"/>
      <c r="T221" s="227"/>
      <c r="U221" s="227"/>
      <c r="V221" s="227"/>
    </row>
    <row r="222" spans="2:22" x14ac:dyDescent="0.2">
      <c r="B222" s="285" t="s">
        <v>14</v>
      </c>
      <c r="C222" s="280"/>
      <c r="D222" s="246"/>
      <c r="E222" s="246"/>
      <c r="F222" s="246"/>
      <c r="G222" s="246"/>
      <c r="H222" s="246"/>
      <c r="I222" s="246"/>
      <c r="J222" s="246"/>
      <c r="K222" s="246"/>
      <c r="L222" s="246"/>
      <c r="M222" s="246"/>
      <c r="N222" s="246"/>
      <c r="O222" s="246"/>
      <c r="P222" s="246"/>
      <c r="Q222" s="246"/>
      <c r="R222" s="246"/>
      <c r="S222" s="284"/>
      <c r="T222" s="227"/>
      <c r="U222" s="227"/>
      <c r="V222" s="227"/>
    </row>
    <row r="223" spans="2:22" x14ac:dyDescent="0.2">
      <c r="B223" s="279">
        <f t="shared" ref="B223:B229" si="59">B214</f>
        <v>43921</v>
      </c>
      <c r="C223" s="280" t="s">
        <v>0</v>
      </c>
      <c r="D223" s="246"/>
      <c r="E223" s="246"/>
      <c r="F223" s="246"/>
      <c r="G223" s="246"/>
      <c r="H223" s="246"/>
      <c r="I223" s="256"/>
      <c r="J223" s="256"/>
      <c r="K223" s="246"/>
      <c r="L223" s="246"/>
      <c r="M223" s="256">
        <f>IF(M196&lt;=1,0,(M205-M241)*M$13)</f>
        <v>0</v>
      </c>
      <c r="N223" s="256">
        <f t="shared" ref="N223:S223" si="60">IF(N196&lt;=1,0,(N205-N241)*N$13)</f>
        <v>0</v>
      </c>
      <c r="O223" s="256">
        <f t="shared" si="60"/>
        <v>0</v>
      </c>
      <c r="P223" s="256">
        <f t="shared" si="60"/>
        <v>0</v>
      </c>
      <c r="Q223" s="256">
        <f t="shared" si="60"/>
        <v>0</v>
      </c>
      <c r="R223" s="256">
        <f t="shared" si="60"/>
        <v>0</v>
      </c>
      <c r="S223" s="282">
        <f t="shared" si="60"/>
        <v>0</v>
      </c>
      <c r="T223" s="227"/>
      <c r="U223" s="227"/>
      <c r="V223" s="227"/>
    </row>
    <row r="224" spans="2:22" x14ac:dyDescent="0.2">
      <c r="B224" s="279">
        <f t="shared" si="59"/>
        <v>44286</v>
      </c>
      <c r="C224" s="280" t="s">
        <v>0</v>
      </c>
      <c r="D224" s="246"/>
      <c r="E224" s="246"/>
      <c r="F224" s="246"/>
      <c r="G224" s="246"/>
      <c r="H224" s="246"/>
      <c r="I224" s="256"/>
      <c r="J224" s="256"/>
      <c r="K224" s="246"/>
      <c r="L224" s="246"/>
      <c r="M224" s="256">
        <f t="shared" ref="M224:S224" si="61">IF(M197&lt;=1,0,(M206-M242)*M$13)</f>
        <v>0</v>
      </c>
      <c r="N224" s="256">
        <f t="shared" si="61"/>
        <v>0</v>
      </c>
      <c r="O224" s="256">
        <f t="shared" si="61"/>
        <v>0</v>
      </c>
      <c r="P224" s="256">
        <f t="shared" si="61"/>
        <v>0</v>
      </c>
      <c r="Q224" s="256">
        <f t="shared" si="61"/>
        <v>0</v>
      </c>
      <c r="R224" s="256">
        <f t="shared" si="61"/>
        <v>0</v>
      </c>
      <c r="S224" s="282">
        <f t="shared" si="61"/>
        <v>0</v>
      </c>
      <c r="T224" s="227"/>
      <c r="U224" s="227"/>
      <c r="V224" s="227"/>
    </row>
    <row r="225" spans="2:22" x14ac:dyDescent="0.2">
      <c r="B225" s="279">
        <f t="shared" si="59"/>
        <v>44651</v>
      </c>
      <c r="C225" s="280" t="s">
        <v>0</v>
      </c>
      <c r="D225" s="246"/>
      <c r="E225" s="246"/>
      <c r="F225" s="246"/>
      <c r="G225" s="246"/>
      <c r="H225" s="246"/>
      <c r="I225" s="256"/>
      <c r="J225" s="256"/>
      <c r="K225" s="246"/>
      <c r="L225" s="246"/>
      <c r="M225" s="256">
        <f t="shared" ref="M225:S225" si="62">IF(M198&lt;=1,0,(M207-M243)*M$13)</f>
        <v>0</v>
      </c>
      <c r="N225" s="256">
        <f t="shared" si="62"/>
        <v>0</v>
      </c>
      <c r="O225" s="256">
        <f t="shared" si="62"/>
        <v>0</v>
      </c>
      <c r="P225" s="256">
        <f t="shared" si="62"/>
        <v>0</v>
      </c>
      <c r="Q225" s="256">
        <f t="shared" si="62"/>
        <v>0</v>
      </c>
      <c r="R225" s="256">
        <f t="shared" si="62"/>
        <v>0</v>
      </c>
      <c r="S225" s="282">
        <f t="shared" si="62"/>
        <v>0</v>
      </c>
      <c r="T225" s="227"/>
      <c r="U225" s="227"/>
      <c r="V225" s="227"/>
    </row>
    <row r="226" spans="2:22" x14ac:dyDescent="0.2">
      <c r="B226" s="279">
        <f t="shared" si="59"/>
        <v>45016</v>
      </c>
      <c r="C226" s="280" t="s">
        <v>0</v>
      </c>
      <c r="D226" s="246"/>
      <c r="E226" s="246"/>
      <c r="F226" s="246"/>
      <c r="G226" s="246"/>
      <c r="H226" s="246"/>
      <c r="I226" s="256"/>
      <c r="J226" s="256"/>
      <c r="K226" s="246"/>
      <c r="L226" s="246"/>
      <c r="M226" s="256">
        <f t="shared" ref="M226:S226" si="63">IF(M199&lt;=1,0,(M208-M244)*M$13)</f>
        <v>0</v>
      </c>
      <c r="N226" s="256">
        <f t="shared" si="63"/>
        <v>0</v>
      </c>
      <c r="O226" s="256">
        <f t="shared" si="63"/>
        <v>0</v>
      </c>
      <c r="P226" s="256">
        <f t="shared" si="63"/>
        <v>0</v>
      </c>
      <c r="Q226" s="256">
        <f t="shared" si="63"/>
        <v>0</v>
      </c>
      <c r="R226" s="256">
        <f t="shared" si="63"/>
        <v>0</v>
      </c>
      <c r="S226" s="282">
        <f t="shared" si="63"/>
        <v>0</v>
      </c>
      <c r="T226" s="227"/>
      <c r="U226" s="227"/>
      <c r="V226" s="227"/>
    </row>
    <row r="227" spans="2:22" x14ac:dyDescent="0.2">
      <c r="B227" s="279">
        <f t="shared" si="59"/>
        <v>45382</v>
      </c>
      <c r="C227" s="280" t="s">
        <v>0</v>
      </c>
      <c r="D227" s="246"/>
      <c r="E227" s="246"/>
      <c r="F227" s="246"/>
      <c r="G227" s="246"/>
      <c r="H227" s="246"/>
      <c r="I227" s="256"/>
      <c r="J227" s="256"/>
      <c r="K227" s="246"/>
      <c r="L227" s="246"/>
      <c r="M227" s="256">
        <f t="shared" ref="M227:S227" si="64">IF(M200&lt;=1,0,(M209-M245)*M$13)</f>
        <v>0</v>
      </c>
      <c r="N227" s="256">
        <f t="shared" si="64"/>
        <v>0</v>
      </c>
      <c r="O227" s="256">
        <f t="shared" si="64"/>
        <v>0</v>
      </c>
      <c r="P227" s="256">
        <f t="shared" si="64"/>
        <v>0</v>
      </c>
      <c r="Q227" s="256">
        <f t="shared" si="64"/>
        <v>0</v>
      </c>
      <c r="R227" s="256">
        <f t="shared" si="64"/>
        <v>0</v>
      </c>
      <c r="S227" s="282">
        <f t="shared" si="64"/>
        <v>0</v>
      </c>
      <c r="T227" s="227"/>
      <c r="U227" s="227"/>
      <c r="V227" s="227"/>
    </row>
    <row r="228" spans="2:22" x14ac:dyDescent="0.2">
      <c r="B228" s="279">
        <f t="shared" si="59"/>
        <v>45747</v>
      </c>
      <c r="C228" s="280" t="s">
        <v>0</v>
      </c>
      <c r="D228" s="246"/>
      <c r="E228" s="246"/>
      <c r="F228" s="246"/>
      <c r="G228" s="246"/>
      <c r="H228" s="246"/>
      <c r="I228" s="256"/>
      <c r="J228" s="256"/>
      <c r="K228" s="246"/>
      <c r="L228" s="246"/>
      <c r="M228" s="256">
        <f t="shared" ref="M228:S228" si="65">IF(M201&lt;=1,0,(M210-M246)*M$13)</f>
        <v>0</v>
      </c>
      <c r="N228" s="256">
        <f t="shared" si="65"/>
        <v>0</v>
      </c>
      <c r="O228" s="256">
        <f t="shared" si="65"/>
        <v>0</v>
      </c>
      <c r="P228" s="256">
        <f t="shared" si="65"/>
        <v>0</v>
      </c>
      <c r="Q228" s="256">
        <f t="shared" si="65"/>
        <v>0</v>
      </c>
      <c r="R228" s="256">
        <f t="shared" si="65"/>
        <v>0</v>
      </c>
      <c r="S228" s="282">
        <f t="shared" si="65"/>
        <v>0</v>
      </c>
      <c r="T228" s="227"/>
      <c r="U228" s="227"/>
      <c r="V228" s="227"/>
    </row>
    <row r="229" spans="2:22" x14ac:dyDescent="0.2">
      <c r="B229" s="279">
        <f t="shared" si="59"/>
        <v>46112</v>
      </c>
      <c r="C229" s="280" t="s">
        <v>0</v>
      </c>
      <c r="D229" s="246"/>
      <c r="E229" s="246"/>
      <c r="F229" s="246"/>
      <c r="G229" s="246"/>
      <c r="H229" s="246"/>
      <c r="I229" s="256"/>
      <c r="J229" s="256"/>
      <c r="K229" s="246"/>
      <c r="L229" s="246"/>
      <c r="M229" s="256">
        <f t="shared" ref="M229:S229" si="66">IF(M202&lt;=1,0,(M211-M247)*M$13)</f>
        <v>0</v>
      </c>
      <c r="N229" s="256">
        <f t="shared" si="66"/>
        <v>0</v>
      </c>
      <c r="O229" s="256">
        <f t="shared" si="66"/>
        <v>0</v>
      </c>
      <c r="P229" s="256">
        <f t="shared" si="66"/>
        <v>0</v>
      </c>
      <c r="Q229" s="256">
        <f t="shared" si="66"/>
        <v>0</v>
      </c>
      <c r="R229" s="256">
        <f t="shared" si="66"/>
        <v>0</v>
      </c>
      <c r="S229" s="282">
        <f t="shared" si="66"/>
        <v>0</v>
      </c>
      <c r="T229" s="227"/>
      <c r="U229" s="227"/>
      <c r="V229" s="227"/>
    </row>
    <row r="230" spans="2:22" x14ac:dyDescent="0.2">
      <c r="B230" s="283"/>
      <c r="C230" s="280"/>
      <c r="D230" s="246"/>
      <c r="E230" s="246"/>
      <c r="F230" s="246"/>
      <c r="G230" s="246"/>
      <c r="H230" s="246"/>
      <c r="I230" s="246"/>
      <c r="J230" s="246"/>
      <c r="K230" s="246"/>
      <c r="L230" s="246"/>
      <c r="M230" s="246"/>
      <c r="N230" s="246"/>
      <c r="O230" s="246"/>
      <c r="P230" s="246"/>
      <c r="Q230" s="246"/>
      <c r="R230" s="246"/>
      <c r="S230" s="284"/>
      <c r="T230" s="227"/>
      <c r="U230" s="227"/>
      <c r="V230" s="227"/>
    </row>
    <row r="231" spans="2:22" x14ac:dyDescent="0.2">
      <c r="B231" s="285" t="s">
        <v>144</v>
      </c>
      <c r="C231" s="280"/>
      <c r="D231" s="246"/>
      <c r="E231" s="246"/>
      <c r="F231" s="246"/>
      <c r="G231" s="246"/>
      <c r="H231" s="246"/>
      <c r="I231" s="246"/>
      <c r="J231" s="246"/>
      <c r="K231" s="246"/>
      <c r="L231" s="246"/>
      <c r="M231" s="246"/>
      <c r="N231" s="246"/>
      <c r="O231" s="246"/>
      <c r="P231" s="246"/>
      <c r="Q231" s="246"/>
      <c r="R231" s="246"/>
      <c r="S231" s="284"/>
      <c r="T231" s="227"/>
      <c r="U231" s="227"/>
      <c r="V231" s="227"/>
    </row>
    <row r="232" spans="2:22" x14ac:dyDescent="0.2">
      <c r="B232" s="279">
        <f t="shared" ref="B232:B238" si="67">B223</f>
        <v>43921</v>
      </c>
      <c r="C232" s="280" t="s">
        <v>0</v>
      </c>
      <c r="D232" s="281">
        <f>INDEX($H$17:$S$25,MATCH(B183,$B$17:$B$25,0),MATCH(B232,$H$4:$S$4,0))</f>
        <v>1042399.4894063649</v>
      </c>
      <c r="E232" s="256"/>
      <c r="F232" s="246"/>
      <c r="G232" s="246"/>
      <c r="H232" s="246"/>
      <c r="I232" s="256"/>
      <c r="J232" s="256"/>
      <c r="K232" s="246"/>
      <c r="L232" s="246"/>
      <c r="M232" s="256">
        <f t="shared" ref="M232:S238" si="68">($B232=M$4)*$D232</f>
        <v>1042399.4894063649</v>
      </c>
      <c r="N232" s="256">
        <f t="shared" si="68"/>
        <v>0</v>
      </c>
      <c r="O232" s="256">
        <f t="shared" si="68"/>
        <v>0</v>
      </c>
      <c r="P232" s="256">
        <f t="shared" si="68"/>
        <v>0</v>
      </c>
      <c r="Q232" s="256">
        <f t="shared" si="68"/>
        <v>0</v>
      </c>
      <c r="R232" s="256">
        <f t="shared" si="68"/>
        <v>0</v>
      </c>
      <c r="S232" s="282">
        <f t="shared" si="68"/>
        <v>0</v>
      </c>
      <c r="T232" s="227"/>
      <c r="U232" s="227"/>
      <c r="V232" s="227"/>
    </row>
    <row r="233" spans="2:22" x14ac:dyDescent="0.2">
      <c r="B233" s="279">
        <f t="shared" si="67"/>
        <v>44286</v>
      </c>
      <c r="C233" s="280" t="s">
        <v>0</v>
      </c>
      <c r="D233" s="281">
        <f>INDEX($H$17:$S$25,MATCH(B183,$B$17:$B$25,0),MATCH(B233,$H$4:$S$4,0))</f>
        <v>7038132.3661190597</v>
      </c>
      <c r="E233" s="256"/>
      <c r="F233" s="246"/>
      <c r="G233" s="246"/>
      <c r="H233" s="246"/>
      <c r="I233" s="256"/>
      <c r="J233" s="256"/>
      <c r="K233" s="246"/>
      <c r="L233" s="246"/>
      <c r="M233" s="256">
        <f t="shared" si="68"/>
        <v>0</v>
      </c>
      <c r="N233" s="256">
        <f t="shared" si="68"/>
        <v>7038132.3661190597</v>
      </c>
      <c r="O233" s="256">
        <f t="shared" si="68"/>
        <v>0</v>
      </c>
      <c r="P233" s="256">
        <f t="shared" si="68"/>
        <v>0</v>
      </c>
      <c r="Q233" s="256">
        <f t="shared" si="68"/>
        <v>0</v>
      </c>
      <c r="R233" s="256">
        <f t="shared" si="68"/>
        <v>0</v>
      </c>
      <c r="S233" s="282">
        <f t="shared" si="68"/>
        <v>0</v>
      </c>
      <c r="T233" s="227"/>
      <c r="U233" s="227"/>
      <c r="V233" s="227"/>
    </row>
    <row r="234" spans="2:22" x14ac:dyDescent="0.2">
      <c r="B234" s="279">
        <f t="shared" si="67"/>
        <v>44651</v>
      </c>
      <c r="C234" s="280" t="s">
        <v>0</v>
      </c>
      <c r="D234" s="281">
        <f>INDEX($H$17:$S$25,MATCH(B183,$B$17:$B$25,0),MATCH(B234,$H$4:$S$4,0))</f>
        <v>7048271.847877969</v>
      </c>
      <c r="E234" s="256"/>
      <c r="F234" s="246"/>
      <c r="G234" s="246"/>
      <c r="H234" s="246"/>
      <c r="I234" s="256"/>
      <c r="J234" s="256"/>
      <c r="K234" s="246"/>
      <c r="L234" s="246"/>
      <c r="M234" s="256">
        <f t="shared" si="68"/>
        <v>0</v>
      </c>
      <c r="N234" s="256">
        <f t="shared" si="68"/>
        <v>0</v>
      </c>
      <c r="O234" s="256">
        <f t="shared" si="68"/>
        <v>7048271.847877969</v>
      </c>
      <c r="P234" s="256">
        <f t="shared" si="68"/>
        <v>0</v>
      </c>
      <c r="Q234" s="256">
        <f t="shared" si="68"/>
        <v>0</v>
      </c>
      <c r="R234" s="256">
        <f t="shared" si="68"/>
        <v>0</v>
      </c>
      <c r="S234" s="282">
        <f t="shared" si="68"/>
        <v>0</v>
      </c>
      <c r="T234" s="227"/>
      <c r="U234" s="227"/>
      <c r="V234" s="227"/>
    </row>
    <row r="235" spans="2:22" x14ac:dyDescent="0.2">
      <c r="B235" s="279">
        <f t="shared" si="67"/>
        <v>45016</v>
      </c>
      <c r="C235" s="280" t="s">
        <v>0</v>
      </c>
      <c r="D235" s="281">
        <f>INDEX($H$17:$S$25,MATCH(B183,$B$17:$B$25,0),MATCH(B235,$H$4:$S$4,0))</f>
        <v>8094396.2125189947</v>
      </c>
      <c r="E235" s="256"/>
      <c r="F235" s="246"/>
      <c r="G235" s="246"/>
      <c r="H235" s="246"/>
      <c r="I235" s="256"/>
      <c r="J235" s="256"/>
      <c r="K235" s="246"/>
      <c r="L235" s="246"/>
      <c r="M235" s="256">
        <f t="shared" si="68"/>
        <v>0</v>
      </c>
      <c r="N235" s="256">
        <f t="shared" si="68"/>
        <v>0</v>
      </c>
      <c r="O235" s="256">
        <f t="shared" si="68"/>
        <v>0</v>
      </c>
      <c r="P235" s="256">
        <f t="shared" si="68"/>
        <v>8094396.2125189947</v>
      </c>
      <c r="Q235" s="256">
        <f t="shared" si="68"/>
        <v>0</v>
      </c>
      <c r="R235" s="256">
        <f t="shared" si="68"/>
        <v>0</v>
      </c>
      <c r="S235" s="282">
        <f t="shared" si="68"/>
        <v>0</v>
      </c>
      <c r="T235" s="227"/>
      <c r="U235" s="227"/>
      <c r="V235" s="227"/>
    </row>
    <row r="236" spans="2:22" x14ac:dyDescent="0.2">
      <c r="B236" s="279">
        <f t="shared" si="67"/>
        <v>45382</v>
      </c>
      <c r="C236" s="280" t="s">
        <v>0</v>
      </c>
      <c r="D236" s="281">
        <f>INDEX($H$17:$S$25,MATCH(B183,$B$17:$B$25,0),MATCH(B236,$H$4:$S$4,0))</f>
        <v>1616026.6499209735</v>
      </c>
      <c r="E236" s="256"/>
      <c r="F236" s="246"/>
      <c r="G236" s="246"/>
      <c r="H236" s="246"/>
      <c r="I236" s="256"/>
      <c r="J236" s="256"/>
      <c r="K236" s="246"/>
      <c r="L236" s="246"/>
      <c r="M236" s="256">
        <f t="shared" si="68"/>
        <v>0</v>
      </c>
      <c r="N236" s="256">
        <f t="shared" si="68"/>
        <v>0</v>
      </c>
      <c r="O236" s="256">
        <f t="shared" si="68"/>
        <v>0</v>
      </c>
      <c r="P236" s="256">
        <f t="shared" si="68"/>
        <v>0</v>
      </c>
      <c r="Q236" s="256">
        <f t="shared" si="68"/>
        <v>1616026.6499209735</v>
      </c>
      <c r="R236" s="256">
        <f t="shared" si="68"/>
        <v>0</v>
      </c>
      <c r="S236" s="282">
        <f t="shared" si="68"/>
        <v>0</v>
      </c>
      <c r="T236" s="227"/>
      <c r="U236" s="227"/>
      <c r="V236" s="227"/>
    </row>
    <row r="237" spans="2:22" x14ac:dyDescent="0.2">
      <c r="B237" s="279">
        <f t="shared" si="67"/>
        <v>45747</v>
      </c>
      <c r="C237" s="280" t="s">
        <v>0</v>
      </c>
      <c r="D237" s="281">
        <f>INDEX($H$17:$S$25,MATCH(B183,$B$17:$B$25,0),MATCH(B237,$H$4:$S$4,0))</f>
        <v>479867.97255867155</v>
      </c>
      <c r="E237" s="256"/>
      <c r="F237" s="246"/>
      <c r="G237" s="246"/>
      <c r="H237" s="246"/>
      <c r="I237" s="256"/>
      <c r="J237" s="256"/>
      <c r="K237" s="246"/>
      <c r="L237" s="246"/>
      <c r="M237" s="256">
        <f t="shared" si="68"/>
        <v>0</v>
      </c>
      <c r="N237" s="256">
        <f t="shared" si="68"/>
        <v>0</v>
      </c>
      <c r="O237" s="256">
        <f t="shared" si="68"/>
        <v>0</v>
      </c>
      <c r="P237" s="256">
        <f t="shared" si="68"/>
        <v>0</v>
      </c>
      <c r="Q237" s="256">
        <f t="shared" si="68"/>
        <v>0</v>
      </c>
      <c r="R237" s="256">
        <f t="shared" si="68"/>
        <v>479867.97255867155</v>
      </c>
      <c r="S237" s="282">
        <f t="shared" si="68"/>
        <v>0</v>
      </c>
      <c r="T237" s="227"/>
      <c r="U237" s="227"/>
      <c r="V237" s="227"/>
    </row>
    <row r="238" spans="2:22" x14ac:dyDescent="0.2">
      <c r="B238" s="279">
        <f t="shared" si="67"/>
        <v>46112</v>
      </c>
      <c r="C238" s="280" t="s">
        <v>0</v>
      </c>
      <c r="D238" s="281">
        <f>INDEX($H$17:$S$25,MATCH(B183,$B$17:$B$25,0),MATCH(B238,$H$4:$S$4,0))</f>
        <v>509327.92951859569</v>
      </c>
      <c r="E238" s="256"/>
      <c r="F238" s="246"/>
      <c r="G238" s="246"/>
      <c r="H238" s="246"/>
      <c r="I238" s="256"/>
      <c r="J238" s="256"/>
      <c r="K238" s="246"/>
      <c r="L238" s="246"/>
      <c r="M238" s="256">
        <f t="shared" si="68"/>
        <v>0</v>
      </c>
      <c r="N238" s="256">
        <f t="shared" si="68"/>
        <v>0</v>
      </c>
      <c r="O238" s="256">
        <f t="shared" si="68"/>
        <v>0</v>
      </c>
      <c r="P238" s="256">
        <f t="shared" si="68"/>
        <v>0</v>
      </c>
      <c r="Q238" s="256">
        <f t="shared" si="68"/>
        <v>0</v>
      </c>
      <c r="R238" s="256">
        <f t="shared" si="68"/>
        <v>0</v>
      </c>
      <c r="S238" s="282">
        <f t="shared" si="68"/>
        <v>509327.92951859569</v>
      </c>
      <c r="T238" s="227"/>
      <c r="U238" s="227"/>
      <c r="V238" s="227"/>
    </row>
    <row r="239" spans="2:22" x14ac:dyDescent="0.2">
      <c r="B239" s="283"/>
      <c r="C239" s="280"/>
      <c r="D239" s="246"/>
      <c r="E239" s="246"/>
      <c r="F239" s="246"/>
      <c r="G239" s="246"/>
      <c r="H239" s="246"/>
      <c r="I239" s="246"/>
      <c r="J239" s="246"/>
      <c r="K239" s="246"/>
      <c r="L239" s="246"/>
      <c r="M239" s="246"/>
      <c r="N239" s="246"/>
      <c r="O239" s="246"/>
      <c r="P239" s="246"/>
      <c r="Q239" s="246"/>
      <c r="R239" s="246"/>
      <c r="S239" s="284"/>
      <c r="T239" s="227"/>
      <c r="U239" s="227"/>
      <c r="V239" s="227"/>
    </row>
    <row r="240" spans="2:22" x14ac:dyDescent="0.2">
      <c r="B240" s="285" t="s">
        <v>12</v>
      </c>
      <c r="C240" s="280"/>
      <c r="D240" s="246"/>
      <c r="E240" s="246"/>
      <c r="F240" s="246"/>
      <c r="G240" s="246"/>
      <c r="H240" s="246"/>
      <c r="I240" s="246"/>
      <c r="J240" s="246"/>
      <c r="K240" s="246"/>
      <c r="L240" s="246"/>
      <c r="M240" s="246"/>
      <c r="N240" s="246"/>
      <c r="O240" s="246"/>
      <c r="P240" s="246"/>
      <c r="Q240" s="246"/>
      <c r="R240" s="246"/>
      <c r="S240" s="284"/>
      <c r="T240" s="227"/>
      <c r="U240" s="227"/>
      <c r="V240" s="227"/>
    </row>
    <row r="241" spans="2:22" x14ac:dyDescent="0.2">
      <c r="B241" s="279">
        <f t="shared" ref="B241:B247" si="69">B232</f>
        <v>43921</v>
      </c>
      <c r="C241" s="280" t="s">
        <v>0</v>
      </c>
      <c r="D241" s="246"/>
      <c r="E241" s="246"/>
      <c r="F241" s="246"/>
      <c r="G241" s="246"/>
      <c r="H241" s="246"/>
      <c r="I241" s="256"/>
      <c r="J241" s="256"/>
      <c r="K241" s="246"/>
      <c r="L241" s="246"/>
      <c r="M241" s="256">
        <v>0</v>
      </c>
      <c r="N241" s="256">
        <v>0</v>
      </c>
      <c r="O241" s="256">
        <v>0</v>
      </c>
      <c r="P241" s="256">
        <v>0</v>
      </c>
      <c r="Q241" s="256">
        <v>0</v>
      </c>
      <c r="R241" s="256">
        <v>0</v>
      </c>
      <c r="S241" s="282">
        <v>0</v>
      </c>
      <c r="T241" s="227"/>
      <c r="U241" s="227"/>
      <c r="V241" s="227"/>
    </row>
    <row r="242" spans="2:22" x14ac:dyDescent="0.2">
      <c r="B242" s="279">
        <f t="shared" si="69"/>
        <v>44286</v>
      </c>
      <c r="C242" s="280" t="s">
        <v>0</v>
      </c>
      <c r="D242" s="246"/>
      <c r="E242" s="246"/>
      <c r="F242" s="246"/>
      <c r="G242" s="246"/>
      <c r="H242" s="246"/>
      <c r="I242" s="256"/>
      <c r="J242" s="256"/>
      <c r="K242" s="246"/>
      <c r="L242" s="246"/>
      <c r="M242" s="256">
        <v>0</v>
      </c>
      <c r="N242" s="256">
        <v>0</v>
      </c>
      <c r="O242" s="256">
        <v>0</v>
      </c>
      <c r="P242" s="256">
        <v>0</v>
      </c>
      <c r="Q242" s="256">
        <v>0</v>
      </c>
      <c r="R242" s="256">
        <v>0</v>
      </c>
      <c r="S242" s="282">
        <v>0</v>
      </c>
      <c r="T242" s="227"/>
      <c r="U242" s="227"/>
      <c r="V242" s="227"/>
    </row>
    <row r="243" spans="2:22" x14ac:dyDescent="0.2">
      <c r="B243" s="279">
        <f t="shared" si="69"/>
        <v>44651</v>
      </c>
      <c r="C243" s="280" t="s">
        <v>0</v>
      </c>
      <c r="D243" s="246"/>
      <c r="E243" s="246"/>
      <c r="F243" s="246"/>
      <c r="G243" s="246"/>
      <c r="H243" s="246"/>
      <c r="I243" s="256"/>
      <c r="J243" s="256"/>
      <c r="K243" s="246"/>
      <c r="L243" s="246"/>
      <c r="M243" s="256">
        <v>0</v>
      </c>
      <c r="N243" s="256">
        <v>0</v>
      </c>
      <c r="O243" s="256">
        <v>0</v>
      </c>
      <c r="P243" s="256">
        <v>0</v>
      </c>
      <c r="Q243" s="256">
        <v>0</v>
      </c>
      <c r="R243" s="256">
        <v>0</v>
      </c>
      <c r="S243" s="282">
        <v>0</v>
      </c>
      <c r="T243" s="227"/>
      <c r="U243" s="227"/>
      <c r="V243" s="227"/>
    </row>
    <row r="244" spans="2:22" x14ac:dyDescent="0.2">
      <c r="B244" s="279">
        <f t="shared" si="69"/>
        <v>45016</v>
      </c>
      <c r="C244" s="280" t="s">
        <v>0</v>
      </c>
      <c r="D244" s="246"/>
      <c r="E244" s="246"/>
      <c r="F244" s="246"/>
      <c r="G244" s="246"/>
      <c r="H244" s="246"/>
      <c r="I244" s="256"/>
      <c r="J244" s="256"/>
      <c r="K244" s="246"/>
      <c r="L244" s="246"/>
      <c r="M244" s="256">
        <v>0</v>
      </c>
      <c r="N244" s="256">
        <v>0</v>
      </c>
      <c r="O244" s="256">
        <v>0</v>
      </c>
      <c r="P244" s="256">
        <v>0</v>
      </c>
      <c r="Q244" s="256">
        <v>0</v>
      </c>
      <c r="R244" s="256">
        <v>0</v>
      </c>
      <c r="S244" s="282">
        <v>0</v>
      </c>
      <c r="T244" s="227"/>
      <c r="U244" s="227"/>
      <c r="V244" s="227"/>
    </row>
    <row r="245" spans="2:22" x14ac:dyDescent="0.2">
      <c r="B245" s="279">
        <f t="shared" si="69"/>
        <v>45382</v>
      </c>
      <c r="C245" s="280" t="s">
        <v>0</v>
      </c>
      <c r="D245" s="246"/>
      <c r="E245" s="246"/>
      <c r="F245" s="246"/>
      <c r="G245" s="246"/>
      <c r="H245" s="246"/>
      <c r="I245" s="256"/>
      <c r="J245" s="256"/>
      <c r="K245" s="246"/>
      <c r="L245" s="246"/>
      <c r="M245" s="256">
        <v>0</v>
      </c>
      <c r="N245" s="256">
        <v>0</v>
      </c>
      <c r="O245" s="256">
        <v>0</v>
      </c>
      <c r="P245" s="256">
        <v>0</v>
      </c>
      <c r="Q245" s="256">
        <v>0</v>
      </c>
      <c r="R245" s="256">
        <v>0</v>
      </c>
      <c r="S245" s="282">
        <v>0</v>
      </c>
      <c r="T245" s="227"/>
      <c r="U245" s="227"/>
      <c r="V245" s="227"/>
    </row>
    <row r="246" spans="2:22" x14ac:dyDescent="0.2">
      <c r="B246" s="279">
        <f t="shared" si="69"/>
        <v>45747</v>
      </c>
      <c r="C246" s="280" t="s">
        <v>0</v>
      </c>
      <c r="D246" s="246"/>
      <c r="E246" s="246"/>
      <c r="F246" s="246"/>
      <c r="G246" s="246"/>
      <c r="H246" s="246"/>
      <c r="I246" s="256"/>
      <c r="J246" s="256"/>
      <c r="K246" s="246"/>
      <c r="L246" s="246"/>
      <c r="M246" s="256">
        <v>0</v>
      </c>
      <c r="N246" s="256">
        <v>0</v>
      </c>
      <c r="O246" s="256">
        <v>0</v>
      </c>
      <c r="P246" s="256">
        <v>0</v>
      </c>
      <c r="Q246" s="256">
        <v>0</v>
      </c>
      <c r="R246" s="256">
        <v>0</v>
      </c>
      <c r="S246" s="282">
        <v>0</v>
      </c>
      <c r="T246" s="227"/>
      <c r="U246" s="227"/>
      <c r="V246" s="227"/>
    </row>
    <row r="247" spans="2:22" x14ac:dyDescent="0.2">
      <c r="B247" s="279">
        <f t="shared" si="69"/>
        <v>46112</v>
      </c>
      <c r="C247" s="280" t="s">
        <v>0</v>
      </c>
      <c r="D247" s="246"/>
      <c r="E247" s="246"/>
      <c r="F247" s="246"/>
      <c r="G247" s="246"/>
      <c r="H247" s="246"/>
      <c r="I247" s="256"/>
      <c r="J247" s="256"/>
      <c r="K247" s="246"/>
      <c r="L247" s="246"/>
      <c r="M247" s="256">
        <v>0</v>
      </c>
      <c r="N247" s="256">
        <v>0</v>
      </c>
      <c r="O247" s="256">
        <v>0</v>
      </c>
      <c r="P247" s="256">
        <v>0</v>
      </c>
      <c r="Q247" s="256">
        <v>0</v>
      </c>
      <c r="R247" s="256">
        <v>0</v>
      </c>
      <c r="S247" s="282">
        <v>0</v>
      </c>
      <c r="T247" s="227"/>
      <c r="U247" s="227"/>
      <c r="V247" s="227"/>
    </row>
    <row r="248" spans="2:22" x14ac:dyDescent="0.2">
      <c r="B248" s="283"/>
      <c r="C248" s="280"/>
      <c r="D248" s="246"/>
      <c r="E248" s="246"/>
      <c r="F248" s="246"/>
      <c r="G248" s="246"/>
      <c r="H248" s="246"/>
      <c r="I248" s="246"/>
      <c r="J248" s="246"/>
      <c r="K248" s="246"/>
      <c r="L248" s="246"/>
      <c r="M248" s="246"/>
      <c r="N248" s="246"/>
      <c r="O248" s="246"/>
      <c r="P248" s="246"/>
      <c r="Q248" s="246"/>
      <c r="R248" s="246"/>
      <c r="S248" s="284"/>
      <c r="T248" s="227"/>
      <c r="U248" s="227"/>
      <c r="V248" s="227"/>
    </row>
    <row r="249" spans="2:22" x14ac:dyDescent="0.2">
      <c r="B249" s="285" t="s">
        <v>11</v>
      </c>
      <c r="C249" s="280"/>
      <c r="D249" s="246"/>
      <c r="E249" s="246"/>
      <c r="F249" s="246"/>
      <c r="G249" s="246"/>
      <c r="H249" s="246"/>
      <c r="I249" s="246"/>
      <c r="J249" s="246"/>
      <c r="K249" s="246"/>
      <c r="L249" s="246"/>
      <c r="M249" s="246"/>
      <c r="N249" s="246"/>
      <c r="O249" s="246"/>
      <c r="P249" s="246"/>
      <c r="Q249" s="246"/>
      <c r="R249" s="246"/>
      <c r="S249" s="284"/>
      <c r="T249" s="227"/>
      <c r="U249" s="227"/>
      <c r="V249" s="227"/>
    </row>
    <row r="250" spans="2:22" x14ac:dyDescent="0.2">
      <c r="B250" s="279">
        <f t="shared" ref="B250:B256" si="70">B241</f>
        <v>43921</v>
      </c>
      <c r="C250" s="280" t="s">
        <v>0</v>
      </c>
      <c r="D250" s="246"/>
      <c r="E250" s="246"/>
      <c r="F250" s="246"/>
      <c r="G250" s="246"/>
      <c r="H250" s="246"/>
      <c r="I250" s="256"/>
      <c r="J250" s="256"/>
      <c r="K250" s="246"/>
      <c r="L250" s="246"/>
      <c r="M250" s="256">
        <f>M205-M214+M223+M232-M241</f>
        <v>1042399.4894063649</v>
      </c>
      <c r="N250" s="256">
        <f t="shared" ref="N250:S250" si="71">N205-N214+N223+N232-N241</f>
        <v>1023446.7714171582</v>
      </c>
      <c r="O250" s="256">
        <f t="shared" si="71"/>
        <v>1004494.0534279515</v>
      </c>
      <c r="P250" s="256">
        <f t="shared" si="71"/>
        <v>985541.33543874486</v>
      </c>
      <c r="Q250" s="256">
        <f t="shared" si="71"/>
        <v>966588.6174495382</v>
      </c>
      <c r="R250" s="256">
        <f t="shared" si="71"/>
        <v>947635.89946033154</v>
      </c>
      <c r="S250" s="282">
        <f t="shared" si="71"/>
        <v>928683.18147112487</v>
      </c>
      <c r="T250" s="227"/>
      <c r="U250" s="227"/>
      <c r="V250" s="227"/>
    </row>
    <row r="251" spans="2:22" x14ac:dyDescent="0.2">
      <c r="B251" s="279">
        <f t="shared" si="70"/>
        <v>44286</v>
      </c>
      <c r="C251" s="280" t="s">
        <v>0</v>
      </c>
      <c r="D251" s="246"/>
      <c r="E251" s="246"/>
      <c r="F251" s="246"/>
      <c r="G251" s="246"/>
      <c r="H251" s="246"/>
      <c r="I251" s="256"/>
      <c r="J251" s="256"/>
      <c r="K251" s="246"/>
      <c r="L251" s="246"/>
      <c r="M251" s="256">
        <f t="shared" ref="M251:S251" si="72">M206-M215+M224+M233-M242</f>
        <v>0</v>
      </c>
      <c r="N251" s="256">
        <f t="shared" si="72"/>
        <v>7038132.3661190597</v>
      </c>
      <c r="O251" s="256">
        <f t="shared" si="72"/>
        <v>6910166.3230987135</v>
      </c>
      <c r="P251" s="256">
        <f t="shared" si="72"/>
        <v>6782200.2800783673</v>
      </c>
      <c r="Q251" s="256">
        <f t="shared" si="72"/>
        <v>6654234.2370580211</v>
      </c>
      <c r="R251" s="256">
        <f t="shared" si="72"/>
        <v>6526268.1940376749</v>
      </c>
      <c r="S251" s="282">
        <f t="shared" si="72"/>
        <v>6398302.1510173287</v>
      </c>
      <c r="T251" s="227"/>
      <c r="U251" s="227"/>
      <c r="V251" s="227"/>
    </row>
    <row r="252" spans="2:22" x14ac:dyDescent="0.2">
      <c r="B252" s="279">
        <f t="shared" si="70"/>
        <v>44651</v>
      </c>
      <c r="C252" s="280" t="s">
        <v>0</v>
      </c>
      <c r="D252" s="246"/>
      <c r="E252" s="246"/>
      <c r="F252" s="246"/>
      <c r="G252" s="246"/>
      <c r="H252" s="246"/>
      <c r="I252" s="256"/>
      <c r="J252" s="256"/>
      <c r="K252" s="246"/>
      <c r="L252" s="246"/>
      <c r="M252" s="256">
        <f t="shared" ref="M252:S252" si="73">M207-M216+M225+M234-M243</f>
        <v>0</v>
      </c>
      <c r="N252" s="256">
        <f t="shared" si="73"/>
        <v>0</v>
      </c>
      <c r="O252" s="256">
        <f t="shared" si="73"/>
        <v>7048271.847877969</v>
      </c>
      <c r="P252" s="256">
        <f t="shared" si="73"/>
        <v>6920121.4506438244</v>
      </c>
      <c r="Q252" s="256">
        <f t="shared" si="73"/>
        <v>6791971.0534096798</v>
      </c>
      <c r="R252" s="256">
        <f t="shared" si="73"/>
        <v>6663820.6561755352</v>
      </c>
      <c r="S252" s="282">
        <f t="shared" si="73"/>
        <v>6535670.2589413906</v>
      </c>
      <c r="T252" s="227"/>
      <c r="U252" s="227"/>
      <c r="V252" s="227"/>
    </row>
    <row r="253" spans="2:22" x14ac:dyDescent="0.2">
      <c r="B253" s="279">
        <f t="shared" si="70"/>
        <v>45016</v>
      </c>
      <c r="C253" s="280" t="s">
        <v>0</v>
      </c>
      <c r="D253" s="246"/>
      <c r="E253" s="246"/>
      <c r="F253" s="246"/>
      <c r="G253" s="246"/>
      <c r="H253" s="246"/>
      <c r="I253" s="256"/>
      <c r="J253" s="256"/>
      <c r="K253" s="246"/>
      <c r="L253" s="246"/>
      <c r="M253" s="256">
        <f t="shared" ref="M253:S253" si="74">M208-M217+M226+M235-M244</f>
        <v>0</v>
      </c>
      <c r="N253" s="256">
        <f t="shared" si="74"/>
        <v>0</v>
      </c>
      <c r="O253" s="256">
        <f t="shared" si="74"/>
        <v>0</v>
      </c>
      <c r="P253" s="256">
        <f t="shared" si="74"/>
        <v>8094396.2125189947</v>
      </c>
      <c r="Q253" s="256">
        <f t="shared" si="74"/>
        <v>7947225.3722913768</v>
      </c>
      <c r="R253" s="256">
        <f t="shared" si="74"/>
        <v>7800054.5320637589</v>
      </c>
      <c r="S253" s="282">
        <f t="shared" si="74"/>
        <v>7652883.691836141</v>
      </c>
      <c r="T253" s="227"/>
      <c r="U253" s="227"/>
      <c r="V253" s="227"/>
    </row>
    <row r="254" spans="2:22" x14ac:dyDescent="0.2">
      <c r="B254" s="279">
        <f t="shared" si="70"/>
        <v>45382</v>
      </c>
      <c r="C254" s="280" t="s">
        <v>0</v>
      </c>
      <c r="D254" s="246"/>
      <c r="E254" s="246"/>
      <c r="F254" s="246"/>
      <c r="G254" s="246"/>
      <c r="H254" s="246"/>
      <c r="I254" s="256"/>
      <c r="J254" s="256"/>
      <c r="K254" s="246"/>
      <c r="L254" s="246"/>
      <c r="M254" s="256">
        <f t="shared" ref="M254:S254" si="75">M209-M218+M227+M236-M245</f>
        <v>0</v>
      </c>
      <c r="N254" s="256">
        <f t="shared" si="75"/>
        <v>0</v>
      </c>
      <c r="O254" s="256">
        <f t="shared" si="75"/>
        <v>0</v>
      </c>
      <c r="P254" s="256">
        <f t="shared" si="75"/>
        <v>0</v>
      </c>
      <c r="Q254" s="256">
        <f t="shared" si="75"/>
        <v>1616026.6499209735</v>
      </c>
      <c r="R254" s="256">
        <f t="shared" si="75"/>
        <v>1586644.3471951375</v>
      </c>
      <c r="S254" s="282">
        <f t="shared" si="75"/>
        <v>1557262.0444693016</v>
      </c>
      <c r="T254" s="227"/>
      <c r="U254" s="227"/>
      <c r="V254" s="227"/>
    </row>
    <row r="255" spans="2:22" x14ac:dyDescent="0.2">
      <c r="B255" s="279">
        <f t="shared" si="70"/>
        <v>45747</v>
      </c>
      <c r="C255" s="280" t="s">
        <v>0</v>
      </c>
      <c r="D255" s="246"/>
      <c r="E255" s="246"/>
      <c r="F255" s="246"/>
      <c r="G255" s="246"/>
      <c r="H255" s="246"/>
      <c r="I255" s="256"/>
      <c r="J255" s="256"/>
      <c r="K255" s="246"/>
      <c r="L255" s="246"/>
      <c r="M255" s="256">
        <f t="shared" ref="M255:S255" si="76">M210-M219+M228+M237-M246</f>
        <v>0</v>
      </c>
      <c r="N255" s="256">
        <f t="shared" si="76"/>
        <v>0</v>
      </c>
      <c r="O255" s="256">
        <f t="shared" si="76"/>
        <v>0</v>
      </c>
      <c r="P255" s="256">
        <f t="shared" si="76"/>
        <v>0</v>
      </c>
      <c r="Q255" s="256">
        <f t="shared" si="76"/>
        <v>0</v>
      </c>
      <c r="R255" s="256">
        <f t="shared" si="76"/>
        <v>479867.97255867155</v>
      </c>
      <c r="S255" s="282">
        <f t="shared" si="76"/>
        <v>471143.10033033206</v>
      </c>
      <c r="T255" s="227"/>
      <c r="U255" s="227"/>
      <c r="V255" s="227"/>
    </row>
    <row r="256" spans="2:22" x14ac:dyDescent="0.2">
      <c r="B256" s="286">
        <f t="shared" si="70"/>
        <v>46112</v>
      </c>
      <c r="C256" s="287" t="s">
        <v>0</v>
      </c>
      <c r="D256" s="288"/>
      <c r="E256" s="288"/>
      <c r="F256" s="288"/>
      <c r="G256" s="288"/>
      <c r="H256" s="288"/>
      <c r="I256" s="289"/>
      <c r="J256" s="289"/>
      <c r="K256" s="288"/>
      <c r="L256" s="288"/>
      <c r="M256" s="289">
        <f t="shared" ref="M256:S256" si="77">M211-M220+M229+M238-M247</f>
        <v>0</v>
      </c>
      <c r="N256" s="289">
        <f t="shared" si="77"/>
        <v>0</v>
      </c>
      <c r="O256" s="289">
        <f t="shared" si="77"/>
        <v>0</v>
      </c>
      <c r="P256" s="289">
        <f t="shared" si="77"/>
        <v>0</v>
      </c>
      <c r="Q256" s="289">
        <f t="shared" si="77"/>
        <v>0</v>
      </c>
      <c r="R256" s="289">
        <f t="shared" si="77"/>
        <v>0</v>
      </c>
      <c r="S256" s="290">
        <f t="shared" si="77"/>
        <v>509327.92951859569</v>
      </c>
      <c r="T256" s="227"/>
      <c r="U256" s="227"/>
      <c r="V256" s="227"/>
    </row>
    <row r="257" spans="2:22" x14ac:dyDescent="0.2">
      <c r="B257" s="227"/>
      <c r="C257" s="254"/>
      <c r="D257" s="227"/>
      <c r="E257" s="227"/>
      <c r="F257" s="227"/>
      <c r="G257" s="227"/>
      <c r="H257" s="227"/>
      <c r="I257" s="227"/>
      <c r="J257" s="227"/>
      <c r="K257" s="227"/>
      <c r="L257" s="227"/>
      <c r="M257" s="227"/>
      <c r="N257" s="227"/>
      <c r="O257" s="227"/>
      <c r="P257" s="227"/>
      <c r="Q257" s="227"/>
      <c r="R257" s="227"/>
      <c r="S257" s="227"/>
      <c r="T257" s="227"/>
      <c r="U257" s="227"/>
      <c r="V257" s="227"/>
    </row>
    <row r="258" spans="2:22" x14ac:dyDescent="0.2">
      <c r="B258" s="272" t="s">
        <v>28</v>
      </c>
      <c r="C258" s="254"/>
      <c r="D258" s="227"/>
      <c r="E258" s="227"/>
      <c r="F258" s="227"/>
      <c r="G258" s="227"/>
      <c r="H258" s="227"/>
      <c r="I258" s="246"/>
      <c r="J258" s="227"/>
      <c r="K258" s="227"/>
      <c r="L258" s="227"/>
      <c r="M258" s="227"/>
      <c r="N258" s="227"/>
      <c r="O258" s="227"/>
      <c r="P258" s="227"/>
      <c r="Q258" s="227"/>
      <c r="R258" s="227"/>
      <c r="S258" s="227"/>
      <c r="T258" s="227"/>
      <c r="U258" s="227"/>
      <c r="V258" s="227"/>
    </row>
    <row r="259" spans="2:22" x14ac:dyDescent="0.2">
      <c r="B259" s="273"/>
      <c r="C259" s="254"/>
      <c r="D259" s="227"/>
      <c r="E259" s="227"/>
      <c r="F259" s="227"/>
      <c r="G259" s="227"/>
      <c r="H259" s="227"/>
      <c r="I259" s="246"/>
      <c r="J259" s="227"/>
      <c r="K259" s="227"/>
      <c r="L259" s="227"/>
      <c r="M259" s="227"/>
      <c r="N259" s="227"/>
      <c r="O259" s="227"/>
      <c r="P259" s="227"/>
      <c r="Q259" s="227"/>
      <c r="R259" s="227"/>
      <c r="S259" s="227"/>
      <c r="T259" s="227"/>
      <c r="U259" s="227"/>
      <c r="V259" s="227"/>
    </row>
    <row r="260" spans="2:22" x14ac:dyDescent="0.2">
      <c r="B260" s="227" t="s">
        <v>20</v>
      </c>
      <c r="C260" s="254" t="s">
        <v>5</v>
      </c>
      <c r="D260" s="227"/>
      <c r="E260" s="229" t="s">
        <v>271</v>
      </c>
      <c r="F260" s="227"/>
      <c r="G260" s="247"/>
      <c r="H260" s="253"/>
      <c r="I260" s="253"/>
      <c r="J260" s="253"/>
      <c r="K260" s="253"/>
      <c r="L260" s="253"/>
      <c r="M260" s="253">
        <f t="shared" ref="M260:S260" si="78">IF(M262=0,0,M261/M262)</f>
        <v>0</v>
      </c>
      <c r="N260" s="253">
        <f t="shared" si="78"/>
        <v>55</v>
      </c>
      <c r="O260" s="253">
        <f t="shared" si="78"/>
        <v>54.993295184823147</v>
      </c>
      <c r="P260" s="253">
        <f t="shared" si="78"/>
        <v>54.066887626329198</v>
      </c>
      <c r="Q260" s="253">
        <f t="shared" si="78"/>
        <v>53.152456403954311</v>
      </c>
      <c r="R260" s="253">
        <f t="shared" si="78"/>
        <v>52.877743573525393</v>
      </c>
      <c r="S260" s="253">
        <f t="shared" si="78"/>
        <v>51.987216195582143</v>
      </c>
      <c r="T260" s="227"/>
      <c r="U260" s="227"/>
      <c r="V260" s="227"/>
    </row>
    <row r="261" spans="2:22" x14ac:dyDescent="0.2">
      <c r="B261" s="227" t="s">
        <v>16</v>
      </c>
      <c r="C261" s="254" t="s">
        <v>0</v>
      </c>
      <c r="D261" s="227"/>
      <c r="E261" s="229" t="s">
        <v>264</v>
      </c>
      <c r="F261" s="227"/>
      <c r="G261" s="227"/>
      <c r="H261" s="227"/>
      <c r="I261" s="256"/>
      <c r="J261" s="227"/>
      <c r="K261" s="227"/>
      <c r="L261" s="227"/>
      <c r="M261" s="247">
        <f t="shared" ref="M261:S261" si="79">SUM(M280:M286)</f>
        <v>0</v>
      </c>
      <c r="N261" s="247">
        <f t="shared" si="79"/>
        <v>46084.956475972111</v>
      </c>
      <c r="O261" s="247">
        <f t="shared" si="79"/>
        <v>6872573.99947506</v>
      </c>
      <c r="P261" s="247">
        <f t="shared" si="79"/>
        <v>7289693.1708709151</v>
      </c>
      <c r="Q261" s="247">
        <f t="shared" si="79"/>
        <v>7498314.0237707887</v>
      </c>
      <c r="R261" s="247">
        <f t="shared" si="79"/>
        <v>10008885.554880498</v>
      </c>
      <c r="S261" s="247">
        <f t="shared" si="79"/>
        <v>10197881.745428359</v>
      </c>
      <c r="T261" s="227"/>
      <c r="U261" s="227"/>
      <c r="V261" s="227"/>
    </row>
    <row r="262" spans="2:22" x14ac:dyDescent="0.2">
      <c r="B262" s="227" t="s">
        <v>107</v>
      </c>
      <c r="C262" s="254" t="s">
        <v>0</v>
      </c>
      <c r="D262" s="227"/>
      <c r="E262" s="229" t="s">
        <v>265</v>
      </c>
      <c r="F262" s="227"/>
      <c r="G262" s="227"/>
      <c r="H262" s="227"/>
      <c r="I262" s="256"/>
      <c r="J262" s="227"/>
      <c r="K262" s="227"/>
      <c r="L262" s="227"/>
      <c r="M262" s="247">
        <f t="shared" ref="M262:S262" si="80">SUM(M289:M295)</f>
        <v>0</v>
      </c>
      <c r="N262" s="247">
        <f t="shared" si="80"/>
        <v>837.90829956312928</v>
      </c>
      <c r="O262" s="247">
        <f t="shared" si="80"/>
        <v>124971.12559590225</v>
      </c>
      <c r="P262" s="247">
        <f t="shared" si="80"/>
        <v>134827.3128139342</v>
      </c>
      <c r="Q262" s="247">
        <f t="shared" si="80"/>
        <v>141071.82491782162</v>
      </c>
      <c r="R262" s="247">
        <f t="shared" si="80"/>
        <v>189283.52230014038</v>
      </c>
      <c r="S262" s="247">
        <f t="shared" si="80"/>
        <v>196161.3352610131</v>
      </c>
      <c r="T262" s="227"/>
      <c r="U262" s="227"/>
      <c r="V262" s="227"/>
    </row>
    <row r="263" spans="2:22" x14ac:dyDescent="0.2">
      <c r="B263" s="227" t="s">
        <v>14</v>
      </c>
      <c r="C263" s="254" t="s">
        <v>0</v>
      </c>
      <c r="D263" s="227"/>
      <c r="E263" s="229" t="s">
        <v>266</v>
      </c>
      <c r="F263" s="227"/>
      <c r="G263" s="227"/>
      <c r="H263" s="227"/>
      <c r="I263" s="256"/>
      <c r="J263" s="227"/>
      <c r="K263" s="227"/>
      <c r="L263" s="227"/>
      <c r="M263" s="247">
        <f t="shared" ref="M263:S263" si="81">SUM(M298:M304)</f>
        <v>0</v>
      </c>
      <c r="N263" s="247">
        <f t="shared" si="81"/>
        <v>0</v>
      </c>
      <c r="O263" s="247">
        <f t="shared" si="81"/>
        <v>0</v>
      </c>
      <c r="P263" s="247">
        <f t="shared" si="81"/>
        <v>0</v>
      </c>
      <c r="Q263" s="247">
        <f t="shared" si="81"/>
        <v>0</v>
      </c>
      <c r="R263" s="247">
        <f t="shared" si="81"/>
        <v>0</v>
      </c>
      <c r="S263" s="247">
        <f t="shared" si="81"/>
        <v>0</v>
      </c>
      <c r="T263" s="227"/>
      <c r="U263" s="227"/>
      <c r="V263" s="227"/>
    </row>
    <row r="264" spans="2:22" x14ac:dyDescent="0.2">
      <c r="B264" s="227" t="s">
        <v>144</v>
      </c>
      <c r="C264" s="254" t="s">
        <v>0</v>
      </c>
      <c r="D264" s="227"/>
      <c r="E264" s="229" t="s">
        <v>268</v>
      </c>
      <c r="F264" s="227"/>
      <c r="G264" s="227"/>
      <c r="H264" s="227"/>
      <c r="I264" s="256"/>
      <c r="J264" s="227"/>
      <c r="K264" s="227"/>
      <c r="L264" s="227"/>
      <c r="M264" s="247">
        <f t="shared" ref="M264:S264" si="82">SUM(M307:M313)</f>
        <v>46084.956475972111</v>
      </c>
      <c r="N264" s="247">
        <f t="shared" si="82"/>
        <v>6827326.9512986513</v>
      </c>
      <c r="O264" s="247">
        <f t="shared" si="82"/>
        <v>542090.29699175723</v>
      </c>
      <c r="P264" s="247">
        <f t="shared" si="82"/>
        <v>343448.16571380745</v>
      </c>
      <c r="Q264" s="247">
        <f t="shared" si="82"/>
        <v>2651643.3560275319</v>
      </c>
      <c r="R264" s="247">
        <f t="shared" si="82"/>
        <v>378279.71284800104</v>
      </c>
      <c r="S264" s="247">
        <f t="shared" si="82"/>
        <v>6592977.1287385672</v>
      </c>
      <c r="T264" s="227"/>
      <c r="U264" s="227"/>
      <c r="V264" s="227"/>
    </row>
    <row r="265" spans="2:22" x14ac:dyDescent="0.2">
      <c r="B265" s="227" t="s">
        <v>12</v>
      </c>
      <c r="C265" s="254" t="s">
        <v>0</v>
      </c>
      <c r="D265" s="227"/>
      <c r="E265" s="229" t="s">
        <v>270</v>
      </c>
      <c r="F265" s="227"/>
      <c r="G265" s="227"/>
      <c r="H265" s="227"/>
      <c r="I265" s="256"/>
      <c r="J265" s="227"/>
      <c r="K265" s="227"/>
      <c r="L265" s="227"/>
      <c r="M265" s="247">
        <f t="shared" ref="M265:S265" si="83">SUM(M316:M322)</f>
        <v>0</v>
      </c>
      <c r="N265" s="247">
        <f t="shared" si="83"/>
        <v>0</v>
      </c>
      <c r="O265" s="247">
        <f t="shared" si="83"/>
        <v>0</v>
      </c>
      <c r="P265" s="247">
        <f t="shared" si="83"/>
        <v>0</v>
      </c>
      <c r="Q265" s="247">
        <f t="shared" si="83"/>
        <v>0</v>
      </c>
      <c r="R265" s="247">
        <f t="shared" si="83"/>
        <v>0</v>
      </c>
      <c r="S265" s="247">
        <f t="shared" si="83"/>
        <v>0</v>
      </c>
      <c r="T265" s="227"/>
      <c r="U265" s="227"/>
      <c r="V265" s="227"/>
    </row>
    <row r="266" spans="2:22" s="233" customFormat="1" x14ac:dyDescent="0.2">
      <c r="B266" s="300" t="s">
        <v>11</v>
      </c>
      <c r="C266" s="298" t="s">
        <v>0</v>
      </c>
      <c r="D266" s="300"/>
      <c r="E266" s="297" t="s">
        <v>269</v>
      </c>
      <c r="F266" s="258"/>
      <c r="G266" s="258"/>
      <c r="H266" s="258"/>
      <c r="I266" s="274"/>
      <c r="J266" s="258"/>
      <c r="K266" s="258"/>
      <c r="L266" s="258"/>
      <c r="M266" s="261">
        <f t="shared" ref="M266:S266" si="84">SUM(M325:M331)</f>
        <v>46084.956475972111</v>
      </c>
      <c r="N266" s="261">
        <f t="shared" si="84"/>
        <v>6872573.99947506</v>
      </c>
      <c r="O266" s="261">
        <f t="shared" si="84"/>
        <v>7289693.1708709151</v>
      </c>
      <c r="P266" s="261">
        <f t="shared" si="84"/>
        <v>7498314.0237707887</v>
      </c>
      <c r="Q266" s="261">
        <f t="shared" si="84"/>
        <v>10008885.554880498</v>
      </c>
      <c r="R266" s="261">
        <f t="shared" si="84"/>
        <v>10197881.745428359</v>
      </c>
      <c r="S266" s="261">
        <f t="shared" si="84"/>
        <v>16594697.538905913</v>
      </c>
      <c r="T266" s="258"/>
      <c r="U266" s="258"/>
      <c r="V266" s="258"/>
    </row>
    <row r="267" spans="2:22" x14ac:dyDescent="0.2">
      <c r="B267" s="227"/>
      <c r="C267" s="254"/>
      <c r="D267" s="227"/>
      <c r="E267" s="227"/>
      <c r="F267" s="227"/>
      <c r="G267" s="227"/>
      <c r="H267" s="227"/>
      <c r="I267" s="246"/>
      <c r="J267" s="227"/>
      <c r="K267" s="227"/>
      <c r="L267" s="227"/>
      <c r="M267" s="227"/>
      <c r="N267" s="227"/>
      <c r="O267" s="227"/>
      <c r="P267" s="227"/>
      <c r="Q267" s="227"/>
      <c r="R267" s="227"/>
      <c r="S267" s="227"/>
      <c r="T267" s="227"/>
      <c r="U267" s="227"/>
      <c r="V267" s="227"/>
    </row>
    <row r="268" spans="2:22" x14ac:dyDescent="0.2">
      <c r="B268" s="232" t="s">
        <v>98</v>
      </c>
      <c r="C268" s="239" t="s">
        <v>89</v>
      </c>
      <c r="D268" s="264">
        <f>SUM(H268:S268)</f>
        <v>0</v>
      </c>
      <c r="E268" s="265"/>
      <c r="F268" s="227"/>
      <c r="G268" s="227"/>
      <c r="H268" s="227"/>
      <c r="I268" s="246"/>
      <c r="J268" s="227"/>
      <c r="K268" s="227"/>
      <c r="L268" s="227"/>
      <c r="M268" s="266">
        <f t="shared" ref="M268:S268" si="85">IF(ABS(M261-M262+M263+M264-M265-M266)&lt;0.001,0,1)</f>
        <v>0</v>
      </c>
      <c r="N268" s="266">
        <f t="shared" si="85"/>
        <v>0</v>
      </c>
      <c r="O268" s="266">
        <f t="shared" si="85"/>
        <v>0</v>
      </c>
      <c r="P268" s="266">
        <f t="shared" si="85"/>
        <v>0</v>
      </c>
      <c r="Q268" s="266">
        <f t="shared" si="85"/>
        <v>0</v>
      </c>
      <c r="R268" s="266">
        <f t="shared" si="85"/>
        <v>0</v>
      </c>
      <c r="S268" s="266">
        <f t="shared" si="85"/>
        <v>0</v>
      </c>
      <c r="T268" s="227"/>
      <c r="U268" s="227"/>
      <c r="V268" s="227"/>
    </row>
    <row r="269" spans="2:22" x14ac:dyDescent="0.2">
      <c r="B269" s="230"/>
      <c r="C269" s="254"/>
      <c r="D269" s="227"/>
      <c r="E269" s="227"/>
      <c r="F269" s="227"/>
      <c r="G269" s="227"/>
      <c r="H269" s="227"/>
      <c r="I269" s="227"/>
      <c r="J269" s="227"/>
      <c r="K269" s="227"/>
      <c r="L269" s="227"/>
      <c r="M269" s="227"/>
      <c r="N269" s="227"/>
      <c r="O269" s="227"/>
      <c r="P269" s="227"/>
      <c r="Q269" s="227"/>
      <c r="R269" s="227"/>
      <c r="S269" s="227"/>
      <c r="T269" s="227"/>
      <c r="U269" s="227"/>
      <c r="V269" s="227"/>
    </row>
    <row r="270" spans="2:22" x14ac:dyDescent="0.2">
      <c r="B270" s="275" t="s">
        <v>17</v>
      </c>
      <c r="C270" s="276"/>
      <c r="D270" s="277"/>
      <c r="E270" s="277"/>
      <c r="F270" s="277"/>
      <c r="G270" s="277"/>
      <c r="H270" s="277"/>
      <c r="I270" s="277"/>
      <c r="J270" s="277"/>
      <c r="K270" s="277"/>
      <c r="L270" s="277"/>
      <c r="M270" s="277"/>
      <c r="N270" s="277"/>
      <c r="O270" s="277"/>
      <c r="P270" s="277"/>
      <c r="Q270" s="277"/>
      <c r="R270" s="277"/>
      <c r="S270" s="278"/>
      <c r="T270" s="227"/>
      <c r="U270" s="227"/>
      <c r="V270" s="227"/>
    </row>
    <row r="271" spans="2:22" x14ac:dyDescent="0.2">
      <c r="B271" s="279">
        <f t="shared" ref="B271:B277" si="86">B196</f>
        <v>43921</v>
      </c>
      <c r="C271" s="280" t="s">
        <v>5</v>
      </c>
      <c r="D271" s="281">
        <f>INDEX($D$17:$D$25,MATCH(B258,$B$17:$B$25,0))</f>
        <v>55</v>
      </c>
      <c r="E271" s="256"/>
      <c r="F271" s="246"/>
      <c r="G271" s="246"/>
      <c r="H271" s="246"/>
      <c r="I271" s="256"/>
      <c r="J271" s="256"/>
      <c r="K271" s="246"/>
      <c r="L271" s="246"/>
      <c r="M271" s="256">
        <f>IF(M$4=EOMONTH($B271,12),$D271,MAX(L271-1,0))</f>
        <v>0</v>
      </c>
      <c r="N271" s="256">
        <f t="shared" ref="N271:S271" si="87">IF(N$4=EOMONTH($B271,12),$D271,MAX(M271-1,0))</f>
        <v>55</v>
      </c>
      <c r="O271" s="256">
        <f t="shared" si="87"/>
        <v>54</v>
      </c>
      <c r="P271" s="256">
        <f t="shared" si="87"/>
        <v>53</v>
      </c>
      <c r="Q271" s="256">
        <f t="shared" si="87"/>
        <v>52</v>
      </c>
      <c r="R271" s="256">
        <f t="shared" si="87"/>
        <v>51</v>
      </c>
      <c r="S271" s="282">
        <f t="shared" si="87"/>
        <v>50</v>
      </c>
      <c r="T271" s="227"/>
      <c r="U271" s="227"/>
      <c r="V271" s="227"/>
    </row>
    <row r="272" spans="2:22" x14ac:dyDescent="0.2">
      <c r="B272" s="279">
        <f t="shared" si="86"/>
        <v>44286</v>
      </c>
      <c r="C272" s="280" t="s">
        <v>5</v>
      </c>
      <c r="D272" s="281">
        <f>INDEX($D$17:$D$25,MATCH(B258,$B$17:$B$25,0))</f>
        <v>55</v>
      </c>
      <c r="E272" s="256"/>
      <c r="F272" s="246"/>
      <c r="G272" s="246"/>
      <c r="H272" s="246"/>
      <c r="I272" s="256"/>
      <c r="J272" s="256"/>
      <c r="K272" s="246"/>
      <c r="L272" s="246"/>
      <c r="M272" s="256">
        <f t="shared" ref="M272:S277" si="88">IF(M$4=EOMONTH($B272,12),$D272,MAX(L272-1,0))</f>
        <v>0</v>
      </c>
      <c r="N272" s="256">
        <f t="shared" si="88"/>
        <v>0</v>
      </c>
      <c r="O272" s="256">
        <f t="shared" si="88"/>
        <v>55</v>
      </c>
      <c r="P272" s="256">
        <f t="shared" si="88"/>
        <v>54</v>
      </c>
      <c r="Q272" s="256">
        <f t="shared" si="88"/>
        <v>53</v>
      </c>
      <c r="R272" s="256">
        <f t="shared" si="88"/>
        <v>52</v>
      </c>
      <c r="S272" s="282">
        <f t="shared" si="88"/>
        <v>51</v>
      </c>
      <c r="T272" s="227"/>
      <c r="U272" s="227"/>
      <c r="V272" s="227"/>
    </row>
    <row r="273" spans="2:22" x14ac:dyDescent="0.2">
      <c r="B273" s="279">
        <f t="shared" si="86"/>
        <v>44651</v>
      </c>
      <c r="C273" s="280" t="s">
        <v>5</v>
      </c>
      <c r="D273" s="281">
        <f>INDEX($D$17:$D$25,MATCH(B258,$B$17:$B$25,0))</f>
        <v>55</v>
      </c>
      <c r="E273" s="256"/>
      <c r="F273" s="246"/>
      <c r="G273" s="246"/>
      <c r="H273" s="246"/>
      <c r="I273" s="256"/>
      <c r="J273" s="256"/>
      <c r="K273" s="246"/>
      <c r="L273" s="246"/>
      <c r="M273" s="256">
        <f t="shared" si="88"/>
        <v>0</v>
      </c>
      <c r="N273" s="256">
        <f t="shared" si="88"/>
        <v>0</v>
      </c>
      <c r="O273" s="256">
        <f t="shared" si="88"/>
        <v>0</v>
      </c>
      <c r="P273" s="256">
        <f t="shared" si="88"/>
        <v>55</v>
      </c>
      <c r="Q273" s="256">
        <f t="shared" si="88"/>
        <v>54</v>
      </c>
      <c r="R273" s="256">
        <f t="shared" si="88"/>
        <v>53</v>
      </c>
      <c r="S273" s="282">
        <f t="shared" si="88"/>
        <v>52</v>
      </c>
      <c r="T273" s="227"/>
      <c r="U273" s="227"/>
      <c r="V273" s="227"/>
    </row>
    <row r="274" spans="2:22" x14ac:dyDescent="0.2">
      <c r="B274" s="279">
        <f t="shared" si="86"/>
        <v>45016</v>
      </c>
      <c r="C274" s="280" t="s">
        <v>5</v>
      </c>
      <c r="D274" s="281">
        <f>INDEX($D$17:$D$25,MATCH(B258,$B$17:$B$25,0))</f>
        <v>55</v>
      </c>
      <c r="E274" s="256"/>
      <c r="F274" s="246"/>
      <c r="G274" s="246"/>
      <c r="H274" s="246"/>
      <c r="I274" s="256"/>
      <c r="J274" s="256"/>
      <c r="K274" s="246"/>
      <c r="L274" s="246"/>
      <c r="M274" s="256">
        <f t="shared" si="88"/>
        <v>0</v>
      </c>
      <c r="N274" s="256">
        <f t="shared" si="88"/>
        <v>0</v>
      </c>
      <c r="O274" s="256">
        <f t="shared" si="88"/>
        <v>0</v>
      </c>
      <c r="P274" s="256">
        <f t="shared" si="88"/>
        <v>0</v>
      </c>
      <c r="Q274" s="256">
        <f t="shared" si="88"/>
        <v>55</v>
      </c>
      <c r="R274" s="256">
        <f t="shared" si="88"/>
        <v>54</v>
      </c>
      <c r="S274" s="282">
        <f t="shared" si="88"/>
        <v>53</v>
      </c>
      <c r="T274" s="227"/>
      <c r="U274" s="227"/>
      <c r="V274" s="227"/>
    </row>
    <row r="275" spans="2:22" x14ac:dyDescent="0.2">
      <c r="B275" s="279">
        <f t="shared" si="86"/>
        <v>45382</v>
      </c>
      <c r="C275" s="280" t="s">
        <v>5</v>
      </c>
      <c r="D275" s="281">
        <f>INDEX($D$17:$D$25,MATCH(B258,$B$17:$B$25,0))</f>
        <v>55</v>
      </c>
      <c r="E275" s="256"/>
      <c r="F275" s="246"/>
      <c r="G275" s="246"/>
      <c r="H275" s="246"/>
      <c r="I275" s="256"/>
      <c r="J275" s="256"/>
      <c r="K275" s="246"/>
      <c r="L275" s="246"/>
      <c r="M275" s="256">
        <f t="shared" si="88"/>
        <v>0</v>
      </c>
      <c r="N275" s="256">
        <f t="shared" si="88"/>
        <v>0</v>
      </c>
      <c r="O275" s="256">
        <f t="shared" si="88"/>
        <v>0</v>
      </c>
      <c r="P275" s="256">
        <f t="shared" si="88"/>
        <v>0</v>
      </c>
      <c r="Q275" s="256">
        <f t="shared" si="88"/>
        <v>0</v>
      </c>
      <c r="R275" s="256">
        <f t="shared" si="88"/>
        <v>55</v>
      </c>
      <c r="S275" s="282">
        <f t="shared" si="88"/>
        <v>54</v>
      </c>
      <c r="T275" s="227"/>
      <c r="U275" s="227"/>
      <c r="V275" s="227"/>
    </row>
    <row r="276" spans="2:22" x14ac:dyDescent="0.2">
      <c r="B276" s="279">
        <f t="shared" si="86"/>
        <v>45747</v>
      </c>
      <c r="C276" s="280" t="s">
        <v>5</v>
      </c>
      <c r="D276" s="281">
        <f>INDEX($D$17:$D$25,MATCH(B258,$B$17:$B$25,0))</f>
        <v>55</v>
      </c>
      <c r="E276" s="256"/>
      <c r="F276" s="246"/>
      <c r="G276" s="246"/>
      <c r="H276" s="246"/>
      <c r="I276" s="256"/>
      <c r="J276" s="256"/>
      <c r="K276" s="246"/>
      <c r="L276" s="246"/>
      <c r="M276" s="256">
        <f t="shared" si="88"/>
        <v>0</v>
      </c>
      <c r="N276" s="256">
        <f t="shared" si="88"/>
        <v>0</v>
      </c>
      <c r="O276" s="256">
        <f t="shared" si="88"/>
        <v>0</v>
      </c>
      <c r="P276" s="256">
        <f t="shared" si="88"/>
        <v>0</v>
      </c>
      <c r="Q276" s="256">
        <f t="shared" si="88"/>
        <v>0</v>
      </c>
      <c r="R276" s="256">
        <f t="shared" si="88"/>
        <v>0</v>
      </c>
      <c r="S276" s="282">
        <f t="shared" si="88"/>
        <v>55</v>
      </c>
      <c r="T276" s="227"/>
      <c r="U276" s="227"/>
      <c r="V276" s="227"/>
    </row>
    <row r="277" spans="2:22" x14ac:dyDescent="0.2">
      <c r="B277" s="279">
        <f t="shared" si="86"/>
        <v>46112</v>
      </c>
      <c r="C277" s="280" t="s">
        <v>5</v>
      </c>
      <c r="D277" s="281">
        <f>INDEX($D$17:$D$25,MATCH(B258,$B$17:$B$25,0))</f>
        <v>55</v>
      </c>
      <c r="E277" s="256"/>
      <c r="F277" s="246"/>
      <c r="G277" s="246"/>
      <c r="H277" s="246"/>
      <c r="I277" s="256"/>
      <c r="J277" s="256"/>
      <c r="K277" s="246"/>
      <c r="L277" s="246"/>
      <c r="M277" s="256">
        <f t="shared" si="88"/>
        <v>0</v>
      </c>
      <c r="N277" s="256">
        <f t="shared" si="88"/>
        <v>0</v>
      </c>
      <c r="O277" s="256">
        <f t="shared" si="88"/>
        <v>0</v>
      </c>
      <c r="P277" s="256">
        <f t="shared" si="88"/>
        <v>0</v>
      </c>
      <c r="Q277" s="256">
        <f t="shared" si="88"/>
        <v>0</v>
      </c>
      <c r="R277" s="256">
        <f t="shared" si="88"/>
        <v>0</v>
      </c>
      <c r="S277" s="282">
        <f t="shared" si="88"/>
        <v>0</v>
      </c>
      <c r="T277" s="227"/>
      <c r="U277" s="227"/>
      <c r="V277" s="227"/>
    </row>
    <row r="278" spans="2:22" x14ac:dyDescent="0.2">
      <c r="B278" s="283"/>
      <c r="C278" s="280"/>
      <c r="D278" s="246"/>
      <c r="E278" s="246"/>
      <c r="F278" s="246"/>
      <c r="G278" s="246"/>
      <c r="H278" s="246"/>
      <c r="I278" s="246"/>
      <c r="J278" s="246"/>
      <c r="K278" s="246"/>
      <c r="L278" s="246"/>
      <c r="M278" s="246"/>
      <c r="N278" s="246"/>
      <c r="O278" s="246"/>
      <c r="P278" s="246"/>
      <c r="Q278" s="246"/>
      <c r="R278" s="246"/>
      <c r="S278" s="284"/>
      <c r="T278" s="227"/>
      <c r="U278" s="227"/>
      <c r="V278" s="227"/>
    </row>
    <row r="279" spans="2:22" x14ac:dyDescent="0.2">
      <c r="B279" s="285" t="s">
        <v>16</v>
      </c>
      <c r="C279" s="280"/>
      <c r="D279" s="246"/>
      <c r="E279" s="246"/>
      <c r="F279" s="246"/>
      <c r="G279" s="246"/>
      <c r="H279" s="246"/>
      <c r="I279" s="246"/>
      <c r="J279" s="246"/>
      <c r="K279" s="246"/>
      <c r="L279" s="246"/>
      <c r="M279" s="246"/>
      <c r="N279" s="246"/>
      <c r="O279" s="246"/>
      <c r="P279" s="246"/>
      <c r="Q279" s="246"/>
      <c r="R279" s="246"/>
      <c r="S279" s="284"/>
      <c r="T279" s="227"/>
      <c r="U279" s="227"/>
      <c r="V279" s="227"/>
    </row>
    <row r="280" spans="2:22" x14ac:dyDescent="0.2">
      <c r="B280" s="279">
        <f t="shared" ref="B280:B286" si="89">B271</f>
        <v>43921</v>
      </c>
      <c r="C280" s="280" t="s">
        <v>0</v>
      </c>
      <c r="D280" s="246"/>
      <c r="E280" s="246"/>
      <c r="F280" s="246"/>
      <c r="G280" s="246"/>
      <c r="H280" s="246"/>
      <c r="I280" s="256"/>
      <c r="J280" s="256"/>
      <c r="K280" s="246"/>
      <c r="L280" s="246"/>
      <c r="M280" s="256">
        <f t="shared" ref="M280:M286" si="90">L325</f>
        <v>0</v>
      </c>
      <c r="N280" s="256">
        <f t="shared" ref="N280:N286" si="91">M325</f>
        <v>46084.956475972111</v>
      </c>
      <c r="O280" s="256">
        <f t="shared" ref="O280:O286" si="92">N325</f>
        <v>45247.048176408978</v>
      </c>
      <c r="P280" s="256">
        <f t="shared" ref="P280:P286" si="93">O325</f>
        <v>44409.139876845846</v>
      </c>
      <c r="Q280" s="256">
        <f t="shared" ref="Q280:Q286" si="94">P325</f>
        <v>43571.231577282713</v>
      </c>
      <c r="R280" s="256">
        <f t="shared" ref="R280:R286" si="95">Q325</f>
        <v>42733.323277719581</v>
      </c>
      <c r="S280" s="282">
        <f t="shared" ref="S280:S286" si="96">R325</f>
        <v>41895.414978156448</v>
      </c>
      <c r="T280" s="227"/>
      <c r="U280" s="227"/>
      <c r="V280" s="227"/>
    </row>
    <row r="281" spans="2:22" x14ac:dyDescent="0.2">
      <c r="B281" s="279">
        <f t="shared" si="89"/>
        <v>44286</v>
      </c>
      <c r="C281" s="280" t="s">
        <v>0</v>
      </c>
      <c r="D281" s="246"/>
      <c r="E281" s="246"/>
      <c r="F281" s="246"/>
      <c r="G281" s="246"/>
      <c r="H281" s="246"/>
      <c r="I281" s="256"/>
      <c r="J281" s="256"/>
      <c r="K281" s="246"/>
      <c r="L281" s="246"/>
      <c r="M281" s="256">
        <f t="shared" si="90"/>
        <v>0</v>
      </c>
      <c r="N281" s="256">
        <f t="shared" si="91"/>
        <v>0</v>
      </c>
      <c r="O281" s="256">
        <f t="shared" si="92"/>
        <v>6827326.9512986513</v>
      </c>
      <c r="P281" s="256">
        <f t="shared" si="93"/>
        <v>6703193.7340023117</v>
      </c>
      <c r="Q281" s="256">
        <f t="shared" si="94"/>
        <v>6579060.5167059731</v>
      </c>
      <c r="R281" s="256">
        <f t="shared" si="95"/>
        <v>6454927.2994096335</v>
      </c>
      <c r="S281" s="282">
        <f t="shared" si="96"/>
        <v>6330794.0821132939</v>
      </c>
      <c r="T281" s="227"/>
      <c r="U281" s="227"/>
      <c r="V281" s="227"/>
    </row>
    <row r="282" spans="2:22" x14ac:dyDescent="0.2">
      <c r="B282" s="279">
        <f t="shared" si="89"/>
        <v>44651</v>
      </c>
      <c r="C282" s="280" t="s">
        <v>0</v>
      </c>
      <c r="D282" s="246"/>
      <c r="E282" s="246"/>
      <c r="F282" s="246"/>
      <c r="G282" s="246"/>
      <c r="H282" s="246"/>
      <c r="I282" s="256"/>
      <c r="J282" s="256"/>
      <c r="K282" s="246"/>
      <c r="L282" s="246"/>
      <c r="M282" s="256">
        <f t="shared" si="90"/>
        <v>0</v>
      </c>
      <c r="N282" s="256">
        <f t="shared" si="91"/>
        <v>0</v>
      </c>
      <c r="O282" s="256">
        <f t="shared" si="92"/>
        <v>0</v>
      </c>
      <c r="P282" s="256">
        <f t="shared" si="93"/>
        <v>542090.29699175723</v>
      </c>
      <c r="Q282" s="256">
        <f t="shared" si="94"/>
        <v>532234.10977372527</v>
      </c>
      <c r="R282" s="256">
        <f t="shared" si="95"/>
        <v>522377.92255569331</v>
      </c>
      <c r="S282" s="282">
        <f t="shared" si="96"/>
        <v>512521.73533766135</v>
      </c>
      <c r="T282" s="227"/>
      <c r="U282" s="227"/>
      <c r="V282" s="227"/>
    </row>
    <row r="283" spans="2:22" x14ac:dyDescent="0.2">
      <c r="B283" s="279">
        <f t="shared" si="89"/>
        <v>45016</v>
      </c>
      <c r="C283" s="280" t="s">
        <v>0</v>
      </c>
      <c r="D283" s="246"/>
      <c r="E283" s="246"/>
      <c r="F283" s="246"/>
      <c r="G283" s="246"/>
      <c r="H283" s="246"/>
      <c r="I283" s="256"/>
      <c r="J283" s="256"/>
      <c r="K283" s="246"/>
      <c r="L283" s="246"/>
      <c r="M283" s="256">
        <f t="shared" si="90"/>
        <v>0</v>
      </c>
      <c r="N283" s="256">
        <f t="shared" si="91"/>
        <v>0</v>
      </c>
      <c r="O283" s="256">
        <f t="shared" si="92"/>
        <v>0</v>
      </c>
      <c r="P283" s="256">
        <f t="shared" si="93"/>
        <v>0</v>
      </c>
      <c r="Q283" s="256">
        <f t="shared" si="94"/>
        <v>343448.16571380745</v>
      </c>
      <c r="R283" s="256">
        <f t="shared" si="95"/>
        <v>337203.65360992006</v>
      </c>
      <c r="S283" s="282">
        <f t="shared" si="96"/>
        <v>330959.14150603267</v>
      </c>
      <c r="T283" s="227"/>
      <c r="U283" s="227"/>
      <c r="V283" s="227"/>
    </row>
    <row r="284" spans="2:22" x14ac:dyDescent="0.2">
      <c r="B284" s="279">
        <f t="shared" si="89"/>
        <v>45382</v>
      </c>
      <c r="C284" s="280" t="s">
        <v>0</v>
      </c>
      <c r="D284" s="246"/>
      <c r="E284" s="246"/>
      <c r="F284" s="246"/>
      <c r="G284" s="246"/>
      <c r="H284" s="246"/>
      <c r="I284" s="256"/>
      <c r="J284" s="256"/>
      <c r="K284" s="246"/>
      <c r="L284" s="246"/>
      <c r="M284" s="256">
        <f t="shared" si="90"/>
        <v>0</v>
      </c>
      <c r="N284" s="256">
        <f t="shared" si="91"/>
        <v>0</v>
      </c>
      <c r="O284" s="256">
        <f t="shared" si="92"/>
        <v>0</v>
      </c>
      <c r="P284" s="256">
        <f t="shared" si="93"/>
        <v>0</v>
      </c>
      <c r="Q284" s="256">
        <f t="shared" si="94"/>
        <v>0</v>
      </c>
      <c r="R284" s="256">
        <f t="shared" si="95"/>
        <v>2651643.3560275319</v>
      </c>
      <c r="S284" s="282">
        <f t="shared" si="96"/>
        <v>2603431.6586452131</v>
      </c>
      <c r="T284" s="227"/>
      <c r="U284" s="227"/>
      <c r="V284" s="227"/>
    </row>
    <row r="285" spans="2:22" x14ac:dyDescent="0.2">
      <c r="B285" s="279">
        <f t="shared" si="89"/>
        <v>45747</v>
      </c>
      <c r="C285" s="280" t="s">
        <v>0</v>
      </c>
      <c r="D285" s="246"/>
      <c r="E285" s="246"/>
      <c r="F285" s="246"/>
      <c r="G285" s="246"/>
      <c r="H285" s="246"/>
      <c r="I285" s="256"/>
      <c r="J285" s="256"/>
      <c r="K285" s="246"/>
      <c r="L285" s="246"/>
      <c r="M285" s="256">
        <f t="shared" si="90"/>
        <v>0</v>
      </c>
      <c r="N285" s="256">
        <f t="shared" si="91"/>
        <v>0</v>
      </c>
      <c r="O285" s="256">
        <f t="shared" si="92"/>
        <v>0</v>
      </c>
      <c r="P285" s="256">
        <f t="shared" si="93"/>
        <v>0</v>
      </c>
      <c r="Q285" s="256">
        <f t="shared" si="94"/>
        <v>0</v>
      </c>
      <c r="R285" s="256">
        <f t="shared" si="95"/>
        <v>0</v>
      </c>
      <c r="S285" s="282">
        <f t="shared" si="96"/>
        <v>378279.71284800104</v>
      </c>
      <c r="T285" s="227"/>
      <c r="U285" s="227"/>
      <c r="V285" s="227"/>
    </row>
    <row r="286" spans="2:22" x14ac:dyDescent="0.2">
      <c r="B286" s="279">
        <f t="shared" si="89"/>
        <v>46112</v>
      </c>
      <c r="C286" s="280" t="s">
        <v>0</v>
      </c>
      <c r="D286" s="246"/>
      <c r="E286" s="246"/>
      <c r="F286" s="246"/>
      <c r="G286" s="246"/>
      <c r="H286" s="246"/>
      <c r="I286" s="256"/>
      <c r="J286" s="256"/>
      <c r="K286" s="246"/>
      <c r="L286" s="246"/>
      <c r="M286" s="256">
        <f t="shared" si="90"/>
        <v>0</v>
      </c>
      <c r="N286" s="256">
        <f t="shared" si="91"/>
        <v>0</v>
      </c>
      <c r="O286" s="256">
        <f t="shared" si="92"/>
        <v>0</v>
      </c>
      <c r="P286" s="256">
        <f t="shared" si="93"/>
        <v>0</v>
      </c>
      <c r="Q286" s="256">
        <f t="shared" si="94"/>
        <v>0</v>
      </c>
      <c r="R286" s="256">
        <f t="shared" si="95"/>
        <v>0</v>
      </c>
      <c r="S286" s="282">
        <f t="shared" si="96"/>
        <v>0</v>
      </c>
      <c r="T286" s="227"/>
      <c r="U286" s="227"/>
      <c r="V286" s="227"/>
    </row>
    <row r="287" spans="2:22" x14ac:dyDescent="0.2">
      <c r="B287" s="283"/>
      <c r="C287" s="280"/>
      <c r="D287" s="246"/>
      <c r="E287" s="246"/>
      <c r="F287" s="246"/>
      <c r="G287" s="246"/>
      <c r="H287" s="246"/>
      <c r="I287" s="246"/>
      <c r="J287" s="246"/>
      <c r="K287" s="246"/>
      <c r="L287" s="246"/>
      <c r="M287" s="246"/>
      <c r="N287" s="246"/>
      <c r="O287" s="246"/>
      <c r="P287" s="246"/>
      <c r="Q287" s="246"/>
      <c r="R287" s="246"/>
      <c r="S287" s="284"/>
      <c r="T287" s="227"/>
      <c r="U287" s="227"/>
      <c r="V287" s="227"/>
    </row>
    <row r="288" spans="2:22" x14ac:dyDescent="0.2">
      <c r="B288" s="285" t="s">
        <v>107</v>
      </c>
      <c r="C288" s="280"/>
      <c r="D288" s="246"/>
      <c r="E288" s="246"/>
      <c r="F288" s="246"/>
      <c r="G288" s="246"/>
      <c r="H288" s="246"/>
      <c r="I288" s="246"/>
      <c r="J288" s="246"/>
      <c r="K288" s="246"/>
      <c r="L288" s="246"/>
      <c r="M288" s="246"/>
      <c r="N288" s="246"/>
      <c r="O288" s="246"/>
      <c r="P288" s="246"/>
      <c r="Q288" s="246"/>
      <c r="R288" s="246"/>
      <c r="S288" s="284"/>
      <c r="T288" s="227"/>
      <c r="U288" s="227"/>
      <c r="V288" s="227"/>
    </row>
    <row r="289" spans="2:22" x14ac:dyDescent="0.2">
      <c r="B289" s="279">
        <f t="shared" ref="B289:B295" si="97">B280</f>
        <v>43921</v>
      </c>
      <c r="C289" s="280" t="s">
        <v>0</v>
      </c>
      <c r="D289" s="246"/>
      <c r="E289" s="246"/>
      <c r="F289" s="246"/>
      <c r="G289" s="246"/>
      <c r="H289" s="246"/>
      <c r="I289" s="256"/>
      <c r="J289" s="256"/>
      <c r="K289" s="246"/>
      <c r="L289" s="246"/>
      <c r="M289" s="256">
        <f>M280/MAX(M271,1)</f>
        <v>0</v>
      </c>
      <c r="N289" s="256">
        <f t="shared" ref="N289:S289" si="98">N280/MAX(N271,1)</f>
        <v>837.90829956312928</v>
      </c>
      <c r="O289" s="256">
        <f t="shared" si="98"/>
        <v>837.90829956312928</v>
      </c>
      <c r="P289" s="256">
        <f t="shared" si="98"/>
        <v>837.90829956312916</v>
      </c>
      <c r="Q289" s="256">
        <f t="shared" si="98"/>
        <v>837.90829956312905</v>
      </c>
      <c r="R289" s="256">
        <f t="shared" si="98"/>
        <v>837.90829956312905</v>
      </c>
      <c r="S289" s="282">
        <f t="shared" si="98"/>
        <v>837.90829956312894</v>
      </c>
      <c r="T289" s="227"/>
      <c r="U289" s="227"/>
      <c r="V289" s="227"/>
    </row>
    <row r="290" spans="2:22" x14ac:dyDescent="0.2">
      <c r="B290" s="279">
        <f t="shared" si="97"/>
        <v>44286</v>
      </c>
      <c r="C290" s="280" t="s">
        <v>0</v>
      </c>
      <c r="D290" s="246"/>
      <c r="E290" s="246"/>
      <c r="F290" s="246"/>
      <c r="G290" s="246"/>
      <c r="H290" s="246"/>
      <c r="I290" s="256"/>
      <c r="J290" s="256"/>
      <c r="K290" s="246"/>
      <c r="L290" s="246"/>
      <c r="M290" s="256">
        <f t="shared" ref="M290:S290" si="99">M281/MAX(M272,1)</f>
        <v>0</v>
      </c>
      <c r="N290" s="256">
        <f t="shared" si="99"/>
        <v>0</v>
      </c>
      <c r="O290" s="256">
        <f t="shared" si="99"/>
        <v>124133.21729633912</v>
      </c>
      <c r="P290" s="256">
        <f t="shared" si="99"/>
        <v>124133.21729633911</v>
      </c>
      <c r="Q290" s="256">
        <f t="shared" si="99"/>
        <v>124133.21729633912</v>
      </c>
      <c r="R290" s="256">
        <f t="shared" si="99"/>
        <v>124133.21729633911</v>
      </c>
      <c r="S290" s="282">
        <f t="shared" si="99"/>
        <v>124133.21729633909</v>
      </c>
      <c r="T290" s="227"/>
      <c r="U290" s="227"/>
      <c r="V290" s="227"/>
    </row>
    <row r="291" spans="2:22" x14ac:dyDescent="0.2">
      <c r="B291" s="279">
        <f t="shared" si="97"/>
        <v>44651</v>
      </c>
      <c r="C291" s="280" t="s">
        <v>0</v>
      </c>
      <c r="D291" s="246"/>
      <c r="E291" s="246"/>
      <c r="F291" s="246"/>
      <c r="G291" s="246"/>
      <c r="H291" s="246"/>
      <c r="I291" s="256"/>
      <c r="J291" s="256"/>
      <c r="K291" s="246"/>
      <c r="L291" s="246"/>
      <c r="M291" s="256">
        <f t="shared" ref="M291:S291" si="100">M282/MAX(M273,1)</f>
        <v>0</v>
      </c>
      <c r="N291" s="256">
        <f t="shared" si="100"/>
        <v>0</v>
      </c>
      <c r="O291" s="256">
        <f t="shared" si="100"/>
        <v>0</v>
      </c>
      <c r="P291" s="256">
        <f t="shared" si="100"/>
        <v>9856.1872180319497</v>
      </c>
      <c r="Q291" s="256">
        <f t="shared" si="100"/>
        <v>9856.1872180319497</v>
      </c>
      <c r="R291" s="256">
        <f t="shared" si="100"/>
        <v>9856.1872180319497</v>
      </c>
      <c r="S291" s="282">
        <f t="shared" si="100"/>
        <v>9856.1872180319497</v>
      </c>
      <c r="T291" s="227"/>
      <c r="U291" s="227"/>
      <c r="V291" s="227"/>
    </row>
    <row r="292" spans="2:22" x14ac:dyDescent="0.2">
      <c r="B292" s="279">
        <f t="shared" si="97"/>
        <v>45016</v>
      </c>
      <c r="C292" s="280" t="s">
        <v>0</v>
      </c>
      <c r="D292" s="246"/>
      <c r="E292" s="246"/>
      <c r="F292" s="246"/>
      <c r="G292" s="246"/>
      <c r="H292" s="246"/>
      <c r="I292" s="256"/>
      <c r="J292" s="256"/>
      <c r="K292" s="246"/>
      <c r="L292" s="246"/>
      <c r="M292" s="256">
        <f t="shared" ref="M292:S292" si="101">M283/MAX(M274,1)</f>
        <v>0</v>
      </c>
      <c r="N292" s="256">
        <f t="shared" si="101"/>
        <v>0</v>
      </c>
      <c r="O292" s="256">
        <f t="shared" si="101"/>
        <v>0</v>
      </c>
      <c r="P292" s="256">
        <f t="shared" si="101"/>
        <v>0</v>
      </c>
      <c r="Q292" s="256">
        <f t="shared" si="101"/>
        <v>6244.5121038874086</v>
      </c>
      <c r="R292" s="256">
        <f t="shared" si="101"/>
        <v>6244.5121038874086</v>
      </c>
      <c r="S292" s="282">
        <f t="shared" si="101"/>
        <v>6244.5121038874086</v>
      </c>
      <c r="T292" s="227"/>
      <c r="U292" s="227"/>
      <c r="V292" s="227"/>
    </row>
    <row r="293" spans="2:22" x14ac:dyDescent="0.2">
      <c r="B293" s="279">
        <f t="shared" si="97"/>
        <v>45382</v>
      </c>
      <c r="C293" s="280" t="s">
        <v>0</v>
      </c>
      <c r="D293" s="246"/>
      <c r="E293" s="246"/>
      <c r="F293" s="246"/>
      <c r="G293" s="246"/>
      <c r="H293" s="246"/>
      <c r="I293" s="256"/>
      <c r="J293" s="256"/>
      <c r="K293" s="246"/>
      <c r="L293" s="246"/>
      <c r="M293" s="256">
        <f t="shared" ref="M293:S293" si="102">M284/MAX(M275,1)</f>
        <v>0</v>
      </c>
      <c r="N293" s="256">
        <f t="shared" si="102"/>
        <v>0</v>
      </c>
      <c r="O293" s="256">
        <f t="shared" si="102"/>
        <v>0</v>
      </c>
      <c r="P293" s="256">
        <f t="shared" si="102"/>
        <v>0</v>
      </c>
      <c r="Q293" s="256">
        <f t="shared" si="102"/>
        <v>0</v>
      </c>
      <c r="R293" s="256">
        <f t="shared" si="102"/>
        <v>48211.697382318765</v>
      </c>
      <c r="S293" s="282">
        <f t="shared" si="102"/>
        <v>48211.697382318758</v>
      </c>
      <c r="T293" s="227"/>
      <c r="U293" s="227"/>
      <c r="V293" s="227"/>
    </row>
    <row r="294" spans="2:22" x14ac:dyDescent="0.2">
      <c r="B294" s="279">
        <f t="shared" si="97"/>
        <v>45747</v>
      </c>
      <c r="C294" s="280" t="s">
        <v>0</v>
      </c>
      <c r="D294" s="246"/>
      <c r="E294" s="246"/>
      <c r="F294" s="246"/>
      <c r="G294" s="246"/>
      <c r="H294" s="246"/>
      <c r="I294" s="256"/>
      <c r="J294" s="256"/>
      <c r="K294" s="246"/>
      <c r="L294" s="246"/>
      <c r="M294" s="256">
        <f t="shared" ref="M294:S294" si="103">M285/MAX(M276,1)</f>
        <v>0</v>
      </c>
      <c r="N294" s="256">
        <f t="shared" si="103"/>
        <v>0</v>
      </c>
      <c r="O294" s="256">
        <f t="shared" si="103"/>
        <v>0</v>
      </c>
      <c r="P294" s="256">
        <f t="shared" si="103"/>
        <v>0</v>
      </c>
      <c r="Q294" s="256">
        <f t="shared" si="103"/>
        <v>0</v>
      </c>
      <c r="R294" s="256">
        <f t="shared" si="103"/>
        <v>0</v>
      </c>
      <c r="S294" s="282">
        <f t="shared" si="103"/>
        <v>6877.8129608727459</v>
      </c>
      <c r="T294" s="227"/>
      <c r="U294" s="227"/>
      <c r="V294" s="227"/>
    </row>
    <row r="295" spans="2:22" x14ac:dyDescent="0.2">
      <c r="B295" s="279">
        <f t="shared" si="97"/>
        <v>46112</v>
      </c>
      <c r="C295" s="280" t="s">
        <v>0</v>
      </c>
      <c r="D295" s="246"/>
      <c r="E295" s="246"/>
      <c r="F295" s="246"/>
      <c r="G295" s="246"/>
      <c r="H295" s="246"/>
      <c r="I295" s="256"/>
      <c r="J295" s="256"/>
      <c r="K295" s="246"/>
      <c r="L295" s="246"/>
      <c r="M295" s="256">
        <f t="shared" ref="M295:S295" si="104">M286/MAX(M277,1)</f>
        <v>0</v>
      </c>
      <c r="N295" s="256">
        <f t="shared" si="104"/>
        <v>0</v>
      </c>
      <c r="O295" s="256">
        <f t="shared" si="104"/>
        <v>0</v>
      </c>
      <c r="P295" s="256">
        <f t="shared" si="104"/>
        <v>0</v>
      </c>
      <c r="Q295" s="256">
        <f t="shared" si="104"/>
        <v>0</v>
      </c>
      <c r="R295" s="256">
        <f t="shared" si="104"/>
        <v>0</v>
      </c>
      <c r="S295" s="282">
        <f t="shared" si="104"/>
        <v>0</v>
      </c>
      <c r="T295" s="227"/>
      <c r="U295" s="227"/>
      <c r="V295" s="227"/>
    </row>
    <row r="296" spans="2:22" x14ac:dyDescent="0.2">
      <c r="B296" s="283"/>
      <c r="C296" s="280"/>
      <c r="D296" s="246"/>
      <c r="E296" s="246"/>
      <c r="F296" s="246"/>
      <c r="G296" s="246"/>
      <c r="H296" s="246"/>
      <c r="I296" s="246"/>
      <c r="J296" s="246"/>
      <c r="K296" s="246"/>
      <c r="L296" s="246"/>
      <c r="M296" s="246"/>
      <c r="N296" s="246"/>
      <c r="O296" s="246"/>
      <c r="P296" s="246"/>
      <c r="Q296" s="246"/>
      <c r="R296" s="246"/>
      <c r="S296" s="284"/>
      <c r="T296" s="227"/>
      <c r="U296" s="227"/>
      <c r="V296" s="227"/>
    </row>
    <row r="297" spans="2:22" x14ac:dyDescent="0.2">
      <c r="B297" s="285" t="s">
        <v>14</v>
      </c>
      <c r="C297" s="280"/>
      <c r="D297" s="246"/>
      <c r="E297" s="246"/>
      <c r="F297" s="246"/>
      <c r="G297" s="246"/>
      <c r="H297" s="246"/>
      <c r="I297" s="246"/>
      <c r="J297" s="246"/>
      <c r="K297" s="246"/>
      <c r="L297" s="246"/>
      <c r="M297" s="246"/>
      <c r="N297" s="246"/>
      <c r="O297" s="246"/>
      <c r="P297" s="246"/>
      <c r="Q297" s="246"/>
      <c r="R297" s="246"/>
      <c r="S297" s="284"/>
      <c r="T297" s="227"/>
      <c r="U297" s="227"/>
      <c r="V297" s="227"/>
    </row>
    <row r="298" spans="2:22" x14ac:dyDescent="0.2">
      <c r="B298" s="279">
        <f t="shared" ref="B298:B304" si="105">B289</f>
        <v>43921</v>
      </c>
      <c r="C298" s="280" t="s">
        <v>0</v>
      </c>
      <c r="D298" s="246"/>
      <c r="E298" s="246"/>
      <c r="F298" s="246"/>
      <c r="G298" s="246"/>
      <c r="H298" s="246"/>
      <c r="I298" s="256"/>
      <c r="J298" s="256"/>
      <c r="K298" s="246"/>
      <c r="L298" s="246"/>
      <c r="M298" s="256">
        <f>IF(M271&lt;=1,0,(M280-M316)*M$13)</f>
        <v>0</v>
      </c>
      <c r="N298" s="256">
        <f t="shared" ref="N298:S298" si="106">IF(N271&lt;=1,0,(N280-N316)*N$13)</f>
        <v>0</v>
      </c>
      <c r="O298" s="256">
        <f t="shared" si="106"/>
        <v>0</v>
      </c>
      <c r="P298" s="256">
        <f t="shared" si="106"/>
        <v>0</v>
      </c>
      <c r="Q298" s="256">
        <f t="shared" si="106"/>
        <v>0</v>
      </c>
      <c r="R298" s="256">
        <f t="shared" si="106"/>
        <v>0</v>
      </c>
      <c r="S298" s="282">
        <f t="shared" si="106"/>
        <v>0</v>
      </c>
      <c r="T298" s="227"/>
      <c r="U298" s="227"/>
      <c r="V298" s="227"/>
    </row>
    <row r="299" spans="2:22" x14ac:dyDescent="0.2">
      <c r="B299" s="279">
        <f t="shared" si="105"/>
        <v>44286</v>
      </c>
      <c r="C299" s="280" t="s">
        <v>0</v>
      </c>
      <c r="D299" s="246"/>
      <c r="E299" s="246"/>
      <c r="F299" s="246"/>
      <c r="G299" s="246"/>
      <c r="H299" s="246"/>
      <c r="I299" s="256"/>
      <c r="J299" s="256"/>
      <c r="K299" s="246"/>
      <c r="L299" s="246"/>
      <c r="M299" s="256">
        <f t="shared" ref="M299:S299" si="107">IF(M272&lt;=1,0,(M281-M317)*M$13)</f>
        <v>0</v>
      </c>
      <c r="N299" s="256">
        <f t="shared" si="107"/>
        <v>0</v>
      </c>
      <c r="O299" s="256">
        <f t="shared" si="107"/>
        <v>0</v>
      </c>
      <c r="P299" s="256">
        <f t="shared" si="107"/>
        <v>0</v>
      </c>
      <c r="Q299" s="256">
        <f t="shared" si="107"/>
        <v>0</v>
      </c>
      <c r="R299" s="256">
        <f t="shared" si="107"/>
        <v>0</v>
      </c>
      <c r="S299" s="282">
        <f t="shared" si="107"/>
        <v>0</v>
      </c>
      <c r="T299" s="227"/>
      <c r="U299" s="227"/>
      <c r="V299" s="227"/>
    </row>
    <row r="300" spans="2:22" x14ac:dyDescent="0.2">
      <c r="B300" s="279">
        <f t="shared" si="105"/>
        <v>44651</v>
      </c>
      <c r="C300" s="280" t="s">
        <v>0</v>
      </c>
      <c r="D300" s="246"/>
      <c r="E300" s="246"/>
      <c r="F300" s="246"/>
      <c r="G300" s="246"/>
      <c r="H300" s="246"/>
      <c r="I300" s="256"/>
      <c r="J300" s="256"/>
      <c r="K300" s="246"/>
      <c r="L300" s="246"/>
      <c r="M300" s="256">
        <f t="shared" ref="M300:S300" si="108">IF(M273&lt;=1,0,(M282-M318)*M$13)</f>
        <v>0</v>
      </c>
      <c r="N300" s="256">
        <f t="shared" si="108"/>
        <v>0</v>
      </c>
      <c r="O300" s="256">
        <f t="shared" si="108"/>
        <v>0</v>
      </c>
      <c r="P300" s="256">
        <f t="shared" si="108"/>
        <v>0</v>
      </c>
      <c r="Q300" s="256">
        <f t="shared" si="108"/>
        <v>0</v>
      </c>
      <c r="R300" s="256">
        <f t="shared" si="108"/>
        <v>0</v>
      </c>
      <c r="S300" s="282">
        <f t="shared" si="108"/>
        <v>0</v>
      </c>
      <c r="T300" s="227"/>
      <c r="U300" s="227"/>
      <c r="V300" s="227"/>
    </row>
    <row r="301" spans="2:22" x14ac:dyDescent="0.2">
      <c r="B301" s="279">
        <f t="shared" si="105"/>
        <v>45016</v>
      </c>
      <c r="C301" s="280" t="s">
        <v>0</v>
      </c>
      <c r="D301" s="246"/>
      <c r="E301" s="246"/>
      <c r="F301" s="246"/>
      <c r="G301" s="246"/>
      <c r="H301" s="246"/>
      <c r="I301" s="256"/>
      <c r="J301" s="256"/>
      <c r="K301" s="246"/>
      <c r="L301" s="246"/>
      <c r="M301" s="256">
        <f t="shared" ref="M301:S301" si="109">IF(M274&lt;=1,0,(M283-M319)*M$13)</f>
        <v>0</v>
      </c>
      <c r="N301" s="256">
        <f t="shared" si="109"/>
        <v>0</v>
      </c>
      <c r="O301" s="256">
        <f t="shared" si="109"/>
        <v>0</v>
      </c>
      <c r="P301" s="256">
        <f t="shared" si="109"/>
        <v>0</v>
      </c>
      <c r="Q301" s="256">
        <f t="shared" si="109"/>
        <v>0</v>
      </c>
      <c r="R301" s="256">
        <f t="shared" si="109"/>
        <v>0</v>
      </c>
      <c r="S301" s="282">
        <f t="shared" si="109"/>
        <v>0</v>
      </c>
      <c r="T301" s="227"/>
      <c r="U301" s="227"/>
      <c r="V301" s="227"/>
    </row>
    <row r="302" spans="2:22" x14ac:dyDescent="0.2">
      <c r="B302" s="279">
        <f t="shared" si="105"/>
        <v>45382</v>
      </c>
      <c r="C302" s="280" t="s">
        <v>0</v>
      </c>
      <c r="D302" s="246"/>
      <c r="E302" s="246"/>
      <c r="F302" s="246"/>
      <c r="G302" s="246"/>
      <c r="H302" s="246"/>
      <c r="I302" s="256"/>
      <c r="J302" s="256"/>
      <c r="K302" s="246"/>
      <c r="L302" s="246"/>
      <c r="M302" s="256">
        <f t="shared" ref="M302:S302" si="110">IF(M275&lt;=1,0,(M284-M320)*M$13)</f>
        <v>0</v>
      </c>
      <c r="N302" s="256">
        <f t="shared" si="110"/>
        <v>0</v>
      </c>
      <c r="O302" s="256">
        <f t="shared" si="110"/>
        <v>0</v>
      </c>
      <c r="P302" s="256">
        <f t="shared" si="110"/>
        <v>0</v>
      </c>
      <c r="Q302" s="256">
        <f t="shared" si="110"/>
        <v>0</v>
      </c>
      <c r="R302" s="256">
        <f t="shared" si="110"/>
        <v>0</v>
      </c>
      <c r="S302" s="282">
        <f t="shared" si="110"/>
        <v>0</v>
      </c>
      <c r="T302" s="227"/>
      <c r="U302" s="227"/>
      <c r="V302" s="227"/>
    </row>
    <row r="303" spans="2:22" x14ac:dyDescent="0.2">
      <c r="B303" s="279">
        <f t="shared" si="105"/>
        <v>45747</v>
      </c>
      <c r="C303" s="280" t="s">
        <v>0</v>
      </c>
      <c r="D303" s="246"/>
      <c r="E303" s="246"/>
      <c r="F303" s="246"/>
      <c r="G303" s="246"/>
      <c r="H303" s="246"/>
      <c r="I303" s="256"/>
      <c r="J303" s="256"/>
      <c r="K303" s="246"/>
      <c r="L303" s="246"/>
      <c r="M303" s="256">
        <f t="shared" ref="M303:S303" si="111">IF(M276&lt;=1,0,(M285-M321)*M$13)</f>
        <v>0</v>
      </c>
      <c r="N303" s="256">
        <f t="shared" si="111"/>
        <v>0</v>
      </c>
      <c r="O303" s="256">
        <f t="shared" si="111"/>
        <v>0</v>
      </c>
      <c r="P303" s="256">
        <f t="shared" si="111"/>
        <v>0</v>
      </c>
      <c r="Q303" s="256">
        <f t="shared" si="111"/>
        <v>0</v>
      </c>
      <c r="R303" s="256">
        <f t="shared" si="111"/>
        <v>0</v>
      </c>
      <c r="S303" s="282">
        <f t="shared" si="111"/>
        <v>0</v>
      </c>
      <c r="T303" s="227"/>
      <c r="U303" s="227"/>
      <c r="V303" s="227"/>
    </row>
    <row r="304" spans="2:22" x14ac:dyDescent="0.2">
      <c r="B304" s="279">
        <f t="shared" si="105"/>
        <v>46112</v>
      </c>
      <c r="C304" s="280" t="s">
        <v>0</v>
      </c>
      <c r="D304" s="246"/>
      <c r="E304" s="246"/>
      <c r="F304" s="246"/>
      <c r="G304" s="246"/>
      <c r="H304" s="246"/>
      <c r="I304" s="256"/>
      <c r="J304" s="256"/>
      <c r="K304" s="246"/>
      <c r="L304" s="246"/>
      <c r="M304" s="256">
        <f t="shared" ref="M304:S304" si="112">IF(M277&lt;=1,0,(M286-M322)*M$13)</f>
        <v>0</v>
      </c>
      <c r="N304" s="256">
        <f t="shared" si="112"/>
        <v>0</v>
      </c>
      <c r="O304" s="256">
        <f t="shared" si="112"/>
        <v>0</v>
      </c>
      <c r="P304" s="256">
        <f t="shared" si="112"/>
        <v>0</v>
      </c>
      <c r="Q304" s="256">
        <f t="shared" si="112"/>
        <v>0</v>
      </c>
      <c r="R304" s="256">
        <f t="shared" si="112"/>
        <v>0</v>
      </c>
      <c r="S304" s="282">
        <f t="shared" si="112"/>
        <v>0</v>
      </c>
      <c r="T304" s="227"/>
      <c r="U304" s="227"/>
      <c r="V304" s="227"/>
    </row>
    <row r="305" spans="2:22" x14ac:dyDescent="0.2">
      <c r="B305" s="283"/>
      <c r="C305" s="280"/>
      <c r="D305" s="246"/>
      <c r="E305" s="246"/>
      <c r="F305" s="246"/>
      <c r="G305" s="246"/>
      <c r="H305" s="246"/>
      <c r="I305" s="246"/>
      <c r="J305" s="246"/>
      <c r="K305" s="246"/>
      <c r="L305" s="246"/>
      <c r="M305" s="246"/>
      <c r="N305" s="246"/>
      <c r="O305" s="246"/>
      <c r="P305" s="246"/>
      <c r="Q305" s="246"/>
      <c r="R305" s="246"/>
      <c r="S305" s="284"/>
      <c r="T305" s="227"/>
      <c r="U305" s="227"/>
      <c r="V305" s="227"/>
    </row>
    <row r="306" spans="2:22" x14ac:dyDescent="0.2">
      <c r="B306" s="285" t="s">
        <v>144</v>
      </c>
      <c r="C306" s="280"/>
      <c r="D306" s="246"/>
      <c r="E306" s="246"/>
      <c r="F306" s="246"/>
      <c r="G306" s="246"/>
      <c r="H306" s="246"/>
      <c r="I306" s="246"/>
      <c r="J306" s="246"/>
      <c r="K306" s="246"/>
      <c r="L306" s="246"/>
      <c r="M306" s="246"/>
      <c r="N306" s="246"/>
      <c r="O306" s="246"/>
      <c r="P306" s="246"/>
      <c r="Q306" s="246"/>
      <c r="R306" s="246"/>
      <c r="S306" s="284"/>
      <c r="T306" s="227"/>
      <c r="U306" s="227"/>
      <c r="V306" s="227"/>
    </row>
    <row r="307" spans="2:22" x14ac:dyDescent="0.2">
      <c r="B307" s="279">
        <f t="shared" ref="B307:B313" si="113">B298</f>
        <v>43921</v>
      </c>
      <c r="C307" s="280" t="s">
        <v>0</v>
      </c>
      <c r="D307" s="281">
        <f>INDEX($H$17:$S$25,MATCH(B258,$B$17:$B$25,0),MATCH(B307,$H$4:$S$4,0))</f>
        <v>46084.956475972111</v>
      </c>
      <c r="E307" s="256"/>
      <c r="F307" s="246"/>
      <c r="G307" s="246"/>
      <c r="H307" s="246"/>
      <c r="I307" s="256"/>
      <c r="J307" s="256"/>
      <c r="K307" s="246"/>
      <c r="L307" s="246"/>
      <c r="M307" s="256">
        <f t="shared" ref="M307:S313" si="114">($B307=M$4)*$D307</f>
        <v>46084.956475972111</v>
      </c>
      <c r="N307" s="256">
        <f t="shared" si="114"/>
        <v>0</v>
      </c>
      <c r="O307" s="256">
        <f t="shared" si="114"/>
        <v>0</v>
      </c>
      <c r="P307" s="256">
        <f t="shared" si="114"/>
        <v>0</v>
      </c>
      <c r="Q307" s="256">
        <f t="shared" si="114"/>
        <v>0</v>
      </c>
      <c r="R307" s="256">
        <f t="shared" si="114"/>
        <v>0</v>
      </c>
      <c r="S307" s="282">
        <f t="shared" si="114"/>
        <v>0</v>
      </c>
      <c r="T307" s="227"/>
      <c r="U307" s="227"/>
      <c r="V307" s="227"/>
    </row>
    <row r="308" spans="2:22" x14ac:dyDescent="0.2">
      <c r="B308" s="279">
        <f t="shared" si="113"/>
        <v>44286</v>
      </c>
      <c r="C308" s="280" t="s">
        <v>0</v>
      </c>
      <c r="D308" s="281">
        <f>INDEX($H$17:$S$25,MATCH(B258,$B$17:$B$25,0),MATCH(B308,$H$4:$S$4,0))</f>
        <v>6827326.9512986513</v>
      </c>
      <c r="E308" s="256"/>
      <c r="F308" s="246"/>
      <c r="G308" s="246"/>
      <c r="H308" s="246"/>
      <c r="I308" s="256"/>
      <c r="J308" s="256"/>
      <c r="K308" s="246"/>
      <c r="L308" s="246"/>
      <c r="M308" s="256">
        <f t="shared" si="114"/>
        <v>0</v>
      </c>
      <c r="N308" s="256">
        <f t="shared" si="114"/>
        <v>6827326.9512986513</v>
      </c>
      <c r="O308" s="256">
        <f t="shared" si="114"/>
        <v>0</v>
      </c>
      <c r="P308" s="256">
        <f t="shared" si="114"/>
        <v>0</v>
      </c>
      <c r="Q308" s="256">
        <f t="shared" si="114"/>
        <v>0</v>
      </c>
      <c r="R308" s="256">
        <f t="shared" si="114"/>
        <v>0</v>
      </c>
      <c r="S308" s="282">
        <f t="shared" si="114"/>
        <v>0</v>
      </c>
      <c r="T308" s="227"/>
      <c r="U308" s="227"/>
      <c r="V308" s="227"/>
    </row>
    <row r="309" spans="2:22" x14ac:dyDescent="0.2">
      <c r="B309" s="279">
        <f t="shared" si="113"/>
        <v>44651</v>
      </c>
      <c r="C309" s="280" t="s">
        <v>0</v>
      </c>
      <c r="D309" s="281">
        <f>INDEX($H$17:$S$25,MATCH(B258,$B$17:$B$25,0),MATCH(B309,$H$4:$S$4,0))</f>
        <v>542090.29699175723</v>
      </c>
      <c r="E309" s="256"/>
      <c r="F309" s="246"/>
      <c r="G309" s="246"/>
      <c r="H309" s="246"/>
      <c r="I309" s="256"/>
      <c r="J309" s="256"/>
      <c r="K309" s="246"/>
      <c r="L309" s="246"/>
      <c r="M309" s="256">
        <f t="shared" si="114"/>
        <v>0</v>
      </c>
      <c r="N309" s="256">
        <f t="shared" si="114"/>
        <v>0</v>
      </c>
      <c r="O309" s="256">
        <f t="shared" si="114"/>
        <v>542090.29699175723</v>
      </c>
      <c r="P309" s="256">
        <f t="shared" si="114"/>
        <v>0</v>
      </c>
      <c r="Q309" s="256">
        <f t="shared" si="114"/>
        <v>0</v>
      </c>
      <c r="R309" s="256">
        <f t="shared" si="114"/>
        <v>0</v>
      </c>
      <c r="S309" s="282">
        <f t="shared" si="114"/>
        <v>0</v>
      </c>
      <c r="T309" s="227"/>
      <c r="U309" s="227"/>
      <c r="V309" s="227"/>
    </row>
    <row r="310" spans="2:22" x14ac:dyDescent="0.2">
      <c r="B310" s="279">
        <f t="shared" si="113"/>
        <v>45016</v>
      </c>
      <c r="C310" s="280" t="s">
        <v>0</v>
      </c>
      <c r="D310" s="281">
        <f>INDEX($H$17:$S$25,MATCH(B258,$B$17:$B$25,0),MATCH(B310,$H$4:$S$4,0))</f>
        <v>343448.16571380745</v>
      </c>
      <c r="E310" s="256"/>
      <c r="F310" s="246"/>
      <c r="G310" s="246"/>
      <c r="H310" s="246"/>
      <c r="I310" s="256"/>
      <c r="J310" s="256"/>
      <c r="K310" s="246"/>
      <c r="L310" s="246"/>
      <c r="M310" s="256">
        <f t="shared" si="114"/>
        <v>0</v>
      </c>
      <c r="N310" s="256">
        <f t="shared" si="114"/>
        <v>0</v>
      </c>
      <c r="O310" s="256">
        <f t="shared" si="114"/>
        <v>0</v>
      </c>
      <c r="P310" s="256">
        <f t="shared" si="114"/>
        <v>343448.16571380745</v>
      </c>
      <c r="Q310" s="256">
        <f t="shared" si="114"/>
        <v>0</v>
      </c>
      <c r="R310" s="256">
        <f t="shared" si="114"/>
        <v>0</v>
      </c>
      <c r="S310" s="282">
        <f t="shared" si="114"/>
        <v>0</v>
      </c>
      <c r="T310" s="227"/>
      <c r="U310" s="227"/>
      <c r="V310" s="227"/>
    </row>
    <row r="311" spans="2:22" x14ac:dyDescent="0.2">
      <c r="B311" s="279">
        <f t="shared" si="113"/>
        <v>45382</v>
      </c>
      <c r="C311" s="280" t="s">
        <v>0</v>
      </c>
      <c r="D311" s="281">
        <f>INDEX($H$17:$S$25,MATCH(B258,$B$17:$B$25,0),MATCH(B311,$H$4:$S$4,0))</f>
        <v>2651643.3560275319</v>
      </c>
      <c r="E311" s="256"/>
      <c r="F311" s="246"/>
      <c r="G311" s="246"/>
      <c r="H311" s="246"/>
      <c r="I311" s="256"/>
      <c r="J311" s="256"/>
      <c r="K311" s="246"/>
      <c r="L311" s="246"/>
      <c r="M311" s="256">
        <f t="shared" si="114"/>
        <v>0</v>
      </c>
      <c r="N311" s="256">
        <f t="shared" si="114"/>
        <v>0</v>
      </c>
      <c r="O311" s="256">
        <f t="shared" si="114"/>
        <v>0</v>
      </c>
      <c r="P311" s="256">
        <f t="shared" si="114"/>
        <v>0</v>
      </c>
      <c r="Q311" s="256">
        <f t="shared" si="114"/>
        <v>2651643.3560275319</v>
      </c>
      <c r="R311" s="256">
        <f t="shared" si="114"/>
        <v>0</v>
      </c>
      <c r="S311" s="282">
        <f t="shared" si="114"/>
        <v>0</v>
      </c>
      <c r="T311" s="227"/>
      <c r="U311" s="227"/>
      <c r="V311" s="227"/>
    </row>
    <row r="312" spans="2:22" x14ac:dyDescent="0.2">
      <c r="B312" s="279">
        <f t="shared" si="113"/>
        <v>45747</v>
      </c>
      <c r="C312" s="280" t="s">
        <v>0</v>
      </c>
      <c r="D312" s="281">
        <f>INDEX($H$17:$S$25,MATCH(B258,$B$17:$B$25,0),MATCH(B312,$H$4:$S$4,0))</f>
        <v>378279.71284800104</v>
      </c>
      <c r="E312" s="256"/>
      <c r="F312" s="246"/>
      <c r="G312" s="246"/>
      <c r="H312" s="246"/>
      <c r="I312" s="256"/>
      <c r="J312" s="256"/>
      <c r="K312" s="246"/>
      <c r="L312" s="246"/>
      <c r="M312" s="256">
        <f t="shared" si="114"/>
        <v>0</v>
      </c>
      <c r="N312" s="256">
        <f t="shared" si="114"/>
        <v>0</v>
      </c>
      <c r="O312" s="256">
        <f t="shared" si="114"/>
        <v>0</v>
      </c>
      <c r="P312" s="256">
        <f t="shared" si="114"/>
        <v>0</v>
      </c>
      <c r="Q312" s="256">
        <f t="shared" si="114"/>
        <v>0</v>
      </c>
      <c r="R312" s="256">
        <f t="shared" si="114"/>
        <v>378279.71284800104</v>
      </c>
      <c r="S312" s="282">
        <f t="shared" si="114"/>
        <v>0</v>
      </c>
      <c r="T312" s="227"/>
      <c r="U312" s="227"/>
      <c r="V312" s="227"/>
    </row>
    <row r="313" spans="2:22" x14ac:dyDescent="0.2">
      <c r="B313" s="279">
        <f t="shared" si="113"/>
        <v>46112</v>
      </c>
      <c r="C313" s="280" t="s">
        <v>0</v>
      </c>
      <c r="D313" s="281">
        <f>INDEX($H$17:$S$25,MATCH(B258,$B$17:$B$25,0),MATCH(B313,$H$4:$S$4,0))</f>
        <v>6592977.1287385672</v>
      </c>
      <c r="E313" s="256"/>
      <c r="F313" s="246"/>
      <c r="G313" s="246"/>
      <c r="H313" s="246"/>
      <c r="I313" s="256"/>
      <c r="J313" s="256"/>
      <c r="K313" s="246"/>
      <c r="L313" s="246"/>
      <c r="M313" s="256">
        <f t="shared" si="114"/>
        <v>0</v>
      </c>
      <c r="N313" s="256">
        <f t="shared" si="114"/>
        <v>0</v>
      </c>
      <c r="O313" s="256">
        <f t="shared" si="114"/>
        <v>0</v>
      </c>
      <c r="P313" s="256">
        <f t="shared" si="114"/>
        <v>0</v>
      </c>
      <c r="Q313" s="256">
        <f t="shared" si="114"/>
        <v>0</v>
      </c>
      <c r="R313" s="256">
        <f t="shared" si="114"/>
        <v>0</v>
      </c>
      <c r="S313" s="282">
        <f t="shared" si="114"/>
        <v>6592977.1287385672</v>
      </c>
      <c r="T313" s="227"/>
      <c r="U313" s="227"/>
      <c r="V313" s="227"/>
    </row>
    <row r="314" spans="2:22" x14ac:dyDescent="0.2">
      <c r="B314" s="283"/>
      <c r="C314" s="280"/>
      <c r="D314" s="246"/>
      <c r="E314" s="246"/>
      <c r="F314" s="246"/>
      <c r="G314" s="246"/>
      <c r="H314" s="246"/>
      <c r="I314" s="246"/>
      <c r="J314" s="246"/>
      <c r="K314" s="246"/>
      <c r="L314" s="246"/>
      <c r="M314" s="246"/>
      <c r="N314" s="246"/>
      <c r="O314" s="246"/>
      <c r="P314" s="246"/>
      <c r="Q314" s="246"/>
      <c r="R314" s="246"/>
      <c r="S314" s="284"/>
      <c r="T314" s="227"/>
      <c r="U314" s="227"/>
      <c r="V314" s="227"/>
    </row>
    <row r="315" spans="2:22" x14ac:dyDescent="0.2">
      <c r="B315" s="285" t="s">
        <v>12</v>
      </c>
      <c r="C315" s="280"/>
      <c r="D315" s="246"/>
      <c r="E315" s="246"/>
      <c r="F315" s="246"/>
      <c r="G315" s="246"/>
      <c r="H315" s="246"/>
      <c r="I315" s="246"/>
      <c r="J315" s="246"/>
      <c r="K315" s="246"/>
      <c r="L315" s="246"/>
      <c r="M315" s="246"/>
      <c r="N315" s="246"/>
      <c r="O315" s="246"/>
      <c r="P315" s="246"/>
      <c r="Q315" s="246"/>
      <c r="R315" s="246"/>
      <c r="S315" s="284"/>
      <c r="T315" s="227"/>
      <c r="U315" s="227"/>
      <c r="V315" s="227"/>
    </row>
    <row r="316" spans="2:22" x14ac:dyDescent="0.2">
      <c r="B316" s="279">
        <f t="shared" ref="B316:B322" si="115">B307</f>
        <v>43921</v>
      </c>
      <c r="C316" s="280" t="s">
        <v>0</v>
      </c>
      <c r="D316" s="246"/>
      <c r="E316" s="246"/>
      <c r="F316" s="246"/>
      <c r="G316" s="246"/>
      <c r="H316" s="246"/>
      <c r="I316" s="256"/>
      <c r="J316" s="256"/>
      <c r="K316" s="246"/>
      <c r="L316" s="246"/>
      <c r="M316" s="256">
        <v>0</v>
      </c>
      <c r="N316" s="256">
        <v>0</v>
      </c>
      <c r="O316" s="256">
        <v>0</v>
      </c>
      <c r="P316" s="256">
        <v>0</v>
      </c>
      <c r="Q316" s="256">
        <v>0</v>
      </c>
      <c r="R316" s="256">
        <v>0</v>
      </c>
      <c r="S316" s="282">
        <v>0</v>
      </c>
      <c r="T316" s="227"/>
      <c r="U316" s="227"/>
      <c r="V316" s="227"/>
    </row>
    <row r="317" spans="2:22" x14ac:dyDescent="0.2">
      <c r="B317" s="279">
        <f t="shared" si="115"/>
        <v>44286</v>
      </c>
      <c r="C317" s="280" t="s">
        <v>0</v>
      </c>
      <c r="D317" s="246"/>
      <c r="E317" s="246"/>
      <c r="F317" s="246"/>
      <c r="G317" s="246"/>
      <c r="H317" s="246"/>
      <c r="I317" s="256"/>
      <c r="J317" s="256"/>
      <c r="K317" s="246"/>
      <c r="L317" s="246"/>
      <c r="M317" s="256">
        <v>0</v>
      </c>
      <c r="N317" s="256">
        <v>0</v>
      </c>
      <c r="O317" s="256">
        <v>0</v>
      </c>
      <c r="P317" s="256">
        <v>0</v>
      </c>
      <c r="Q317" s="256">
        <v>0</v>
      </c>
      <c r="R317" s="256">
        <v>0</v>
      </c>
      <c r="S317" s="282">
        <v>0</v>
      </c>
      <c r="T317" s="227"/>
      <c r="U317" s="227"/>
      <c r="V317" s="227"/>
    </row>
    <row r="318" spans="2:22" x14ac:dyDescent="0.2">
      <c r="B318" s="279">
        <f t="shared" si="115"/>
        <v>44651</v>
      </c>
      <c r="C318" s="280" t="s">
        <v>0</v>
      </c>
      <c r="D318" s="246"/>
      <c r="E318" s="246"/>
      <c r="F318" s="246"/>
      <c r="G318" s="246"/>
      <c r="H318" s="246"/>
      <c r="I318" s="256"/>
      <c r="J318" s="256"/>
      <c r="K318" s="246"/>
      <c r="L318" s="246"/>
      <c r="M318" s="256">
        <v>0</v>
      </c>
      <c r="N318" s="256">
        <v>0</v>
      </c>
      <c r="O318" s="256">
        <v>0</v>
      </c>
      <c r="P318" s="256">
        <v>0</v>
      </c>
      <c r="Q318" s="256">
        <v>0</v>
      </c>
      <c r="R318" s="256">
        <v>0</v>
      </c>
      <c r="S318" s="282">
        <v>0</v>
      </c>
      <c r="T318" s="227"/>
      <c r="U318" s="227"/>
      <c r="V318" s="227"/>
    </row>
    <row r="319" spans="2:22" x14ac:dyDescent="0.2">
      <c r="B319" s="279">
        <f t="shared" si="115"/>
        <v>45016</v>
      </c>
      <c r="C319" s="280" t="s">
        <v>0</v>
      </c>
      <c r="D319" s="246"/>
      <c r="E319" s="246"/>
      <c r="F319" s="246"/>
      <c r="G319" s="246"/>
      <c r="H319" s="246"/>
      <c r="I319" s="256"/>
      <c r="J319" s="256"/>
      <c r="K319" s="246"/>
      <c r="L319" s="246"/>
      <c r="M319" s="256">
        <v>0</v>
      </c>
      <c r="N319" s="256">
        <v>0</v>
      </c>
      <c r="O319" s="256">
        <v>0</v>
      </c>
      <c r="P319" s="256">
        <v>0</v>
      </c>
      <c r="Q319" s="256">
        <v>0</v>
      </c>
      <c r="R319" s="256">
        <v>0</v>
      </c>
      <c r="S319" s="282">
        <v>0</v>
      </c>
      <c r="T319" s="227"/>
      <c r="U319" s="227"/>
      <c r="V319" s="227"/>
    </row>
    <row r="320" spans="2:22" x14ac:dyDescent="0.2">
      <c r="B320" s="279">
        <f t="shared" si="115"/>
        <v>45382</v>
      </c>
      <c r="C320" s="280" t="s">
        <v>0</v>
      </c>
      <c r="D320" s="246"/>
      <c r="E320" s="246"/>
      <c r="F320" s="246"/>
      <c r="G320" s="246"/>
      <c r="H320" s="246"/>
      <c r="I320" s="256"/>
      <c r="J320" s="256"/>
      <c r="K320" s="246"/>
      <c r="L320" s="246"/>
      <c r="M320" s="256">
        <v>0</v>
      </c>
      <c r="N320" s="256">
        <v>0</v>
      </c>
      <c r="O320" s="256">
        <v>0</v>
      </c>
      <c r="P320" s="256">
        <v>0</v>
      </c>
      <c r="Q320" s="256">
        <v>0</v>
      </c>
      <c r="R320" s="256">
        <v>0</v>
      </c>
      <c r="S320" s="282">
        <v>0</v>
      </c>
      <c r="T320" s="227"/>
      <c r="U320" s="227"/>
      <c r="V320" s="227"/>
    </row>
    <row r="321" spans="2:22" x14ac:dyDescent="0.2">
      <c r="B321" s="279">
        <f t="shared" si="115"/>
        <v>45747</v>
      </c>
      <c r="C321" s="280" t="s">
        <v>0</v>
      </c>
      <c r="D321" s="246"/>
      <c r="E321" s="246"/>
      <c r="F321" s="246"/>
      <c r="G321" s="246"/>
      <c r="H321" s="246"/>
      <c r="I321" s="256"/>
      <c r="J321" s="256"/>
      <c r="K321" s="246"/>
      <c r="L321" s="246"/>
      <c r="M321" s="256">
        <v>0</v>
      </c>
      <c r="N321" s="256">
        <v>0</v>
      </c>
      <c r="O321" s="256">
        <v>0</v>
      </c>
      <c r="P321" s="256">
        <v>0</v>
      </c>
      <c r="Q321" s="256">
        <v>0</v>
      </c>
      <c r="R321" s="256">
        <v>0</v>
      </c>
      <c r="S321" s="282">
        <v>0</v>
      </c>
      <c r="T321" s="227"/>
      <c r="U321" s="227"/>
      <c r="V321" s="227"/>
    </row>
    <row r="322" spans="2:22" x14ac:dyDescent="0.2">
      <c r="B322" s="279">
        <f t="shared" si="115"/>
        <v>46112</v>
      </c>
      <c r="C322" s="280" t="s">
        <v>0</v>
      </c>
      <c r="D322" s="246"/>
      <c r="E322" s="246"/>
      <c r="F322" s="246"/>
      <c r="G322" s="246"/>
      <c r="H322" s="246"/>
      <c r="I322" s="256"/>
      <c r="J322" s="256"/>
      <c r="K322" s="246"/>
      <c r="L322" s="246"/>
      <c r="M322" s="256">
        <v>0</v>
      </c>
      <c r="N322" s="256">
        <v>0</v>
      </c>
      <c r="O322" s="256">
        <v>0</v>
      </c>
      <c r="P322" s="256">
        <v>0</v>
      </c>
      <c r="Q322" s="256">
        <v>0</v>
      </c>
      <c r="R322" s="256">
        <v>0</v>
      </c>
      <c r="S322" s="282">
        <v>0</v>
      </c>
      <c r="T322" s="227"/>
      <c r="U322" s="227"/>
      <c r="V322" s="227"/>
    </row>
    <row r="323" spans="2:22" x14ac:dyDescent="0.2">
      <c r="B323" s="283"/>
      <c r="C323" s="280"/>
      <c r="D323" s="246"/>
      <c r="E323" s="246"/>
      <c r="F323" s="246"/>
      <c r="G323" s="246"/>
      <c r="H323" s="246"/>
      <c r="I323" s="246"/>
      <c r="J323" s="246"/>
      <c r="K323" s="246"/>
      <c r="L323" s="246"/>
      <c r="M323" s="246"/>
      <c r="N323" s="246"/>
      <c r="O323" s="246"/>
      <c r="P323" s="246"/>
      <c r="Q323" s="246"/>
      <c r="R323" s="246"/>
      <c r="S323" s="284"/>
      <c r="T323" s="227"/>
      <c r="U323" s="227"/>
      <c r="V323" s="227"/>
    </row>
    <row r="324" spans="2:22" x14ac:dyDescent="0.2">
      <c r="B324" s="285" t="s">
        <v>11</v>
      </c>
      <c r="C324" s="280"/>
      <c r="D324" s="246"/>
      <c r="E324" s="246"/>
      <c r="F324" s="246"/>
      <c r="G324" s="246"/>
      <c r="H324" s="246"/>
      <c r="I324" s="246"/>
      <c r="J324" s="246"/>
      <c r="K324" s="246"/>
      <c r="L324" s="246"/>
      <c r="M324" s="246"/>
      <c r="N324" s="246"/>
      <c r="O324" s="246"/>
      <c r="P324" s="246"/>
      <c r="Q324" s="246"/>
      <c r="R324" s="246"/>
      <c r="S324" s="284"/>
      <c r="T324" s="227"/>
      <c r="U324" s="227"/>
      <c r="V324" s="227"/>
    </row>
    <row r="325" spans="2:22" x14ac:dyDescent="0.2">
      <c r="B325" s="279">
        <f t="shared" ref="B325:B331" si="116">B316</f>
        <v>43921</v>
      </c>
      <c r="C325" s="280" t="s">
        <v>0</v>
      </c>
      <c r="D325" s="246"/>
      <c r="E325" s="246"/>
      <c r="F325" s="246"/>
      <c r="G325" s="246"/>
      <c r="H325" s="246"/>
      <c r="I325" s="256"/>
      <c r="J325" s="256"/>
      <c r="K325" s="246"/>
      <c r="L325" s="246"/>
      <c r="M325" s="256">
        <f>M280-M289+M298+M307-M316</f>
        <v>46084.956475972111</v>
      </c>
      <c r="N325" s="256">
        <f t="shared" ref="N325:S325" si="117">N280-N289+N298+N307-N316</f>
        <v>45247.048176408978</v>
      </c>
      <c r="O325" s="256">
        <f t="shared" si="117"/>
        <v>44409.139876845846</v>
      </c>
      <c r="P325" s="256">
        <f t="shared" si="117"/>
        <v>43571.231577282713</v>
      </c>
      <c r="Q325" s="256">
        <f t="shared" si="117"/>
        <v>42733.323277719581</v>
      </c>
      <c r="R325" s="256">
        <f t="shared" si="117"/>
        <v>41895.414978156448</v>
      </c>
      <c r="S325" s="282">
        <f t="shared" si="117"/>
        <v>41057.506678593316</v>
      </c>
      <c r="T325" s="227"/>
      <c r="U325" s="227"/>
      <c r="V325" s="227"/>
    </row>
    <row r="326" spans="2:22" x14ac:dyDescent="0.2">
      <c r="B326" s="279">
        <f t="shared" si="116"/>
        <v>44286</v>
      </c>
      <c r="C326" s="280" t="s">
        <v>0</v>
      </c>
      <c r="D326" s="246"/>
      <c r="E326" s="246"/>
      <c r="F326" s="246"/>
      <c r="G326" s="246"/>
      <c r="H326" s="246"/>
      <c r="I326" s="256"/>
      <c r="J326" s="256"/>
      <c r="K326" s="246"/>
      <c r="L326" s="246"/>
      <c r="M326" s="256">
        <f t="shared" ref="M326:S326" si="118">M281-M290+M299+M308-M317</f>
        <v>0</v>
      </c>
      <c r="N326" s="256">
        <f t="shared" si="118"/>
        <v>6827326.9512986513</v>
      </c>
      <c r="O326" s="256">
        <f t="shared" si="118"/>
        <v>6703193.7340023117</v>
      </c>
      <c r="P326" s="256">
        <f t="shared" si="118"/>
        <v>6579060.5167059731</v>
      </c>
      <c r="Q326" s="256">
        <f t="shared" si="118"/>
        <v>6454927.2994096335</v>
      </c>
      <c r="R326" s="256">
        <f t="shared" si="118"/>
        <v>6330794.0821132939</v>
      </c>
      <c r="S326" s="282">
        <f t="shared" si="118"/>
        <v>6206660.8648169553</v>
      </c>
      <c r="T326" s="227"/>
      <c r="U326" s="227"/>
      <c r="V326" s="227"/>
    </row>
    <row r="327" spans="2:22" x14ac:dyDescent="0.2">
      <c r="B327" s="279">
        <f t="shared" si="116"/>
        <v>44651</v>
      </c>
      <c r="C327" s="280" t="s">
        <v>0</v>
      </c>
      <c r="D327" s="246"/>
      <c r="E327" s="246"/>
      <c r="F327" s="246"/>
      <c r="G327" s="246"/>
      <c r="H327" s="246"/>
      <c r="I327" s="256"/>
      <c r="J327" s="256"/>
      <c r="K327" s="246"/>
      <c r="L327" s="246"/>
      <c r="M327" s="256">
        <f t="shared" ref="M327:S327" si="119">M282-M291+M300+M309-M318</f>
        <v>0</v>
      </c>
      <c r="N327" s="256">
        <f t="shared" si="119"/>
        <v>0</v>
      </c>
      <c r="O327" s="256">
        <f t="shared" si="119"/>
        <v>542090.29699175723</v>
      </c>
      <c r="P327" s="256">
        <f t="shared" si="119"/>
        <v>532234.10977372527</v>
      </c>
      <c r="Q327" s="256">
        <f t="shared" si="119"/>
        <v>522377.92255569331</v>
      </c>
      <c r="R327" s="256">
        <f t="shared" si="119"/>
        <v>512521.73533766135</v>
      </c>
      <c r="S327" s="282">
        <f t="shared" si="119"/>
        <v>502665.54811962938</v>
      </c>
      <c r="T327" s="227"/>
      <c r="U327" s="227"/>
      <c r="V327" s="227"/>
    </row>
    <row r="328" spans="2:22" x14ac:dyDescent="0.2">
      <c r="B328" s="279">
        <f t="shared" si="116"/>
        <v>45016</v>
      </c>
      <c r="C328" s="280" t="s">
        <v>0</v>
      </c>
      <c r="D328" s="246"/>
      <c r="E328" s="246"/>
      <c r="F328" s="246"/>
      <c r="G328" s="246"/>
      <c r="H328" s="246"/>
      <c r="I328" s="256"/>
      <c r="J328" s="256"/>
      <c r="K328" s="246"/>
      <c r="L328" s="246"/>
      <c r="M328" s="256">
        <f t="shared" ref="M328:S328" si="120">M283-M292+M301+M310-M319</f>
        <v>0</v>
      </c>
      <c r="N328" s="256">
        <f t="shared" si="120"/>
        <v>0</v>
      </c>
      <c r="O328" s="256">
        <f t="shared" si="120"/>
        <v>0</v>
      </c>
      <c r="P328" s="256">
        <f t="shared" si="120"/>
        <v>343448.16571380745</v>
      </c>
      <c r="Q328" s="256">
        <f t="shared" si="120"/>
        <v>337203.65360992006</v>
      </c>
      <c r="R328" s="256">
        <f t="shared" si="120"/>
        <v>330959.14150603267</v>
      </c>
      <c r="S328" s="282">
        <f t="shared" si="120"/>
        <v>324714.62940214528</v>
      </c>
      <c r="T328" s="227"/>
      <c r="U328" s="227"/>
      <c r="V328" s="227"/>
    </row>
    <row r="329" spans="2:22" x14ac:dyDescent="0.2">
      <c r="B329" s="279">
        <f t="shared" si="116"/>
        <v>45382</v>
      </c>
      <c r="C329" s="280" t="s">
        <v>0</v>
      </c>
      <c r="D329" s="246"/>
      <c r="E329" s="246"/>
      <c r="F329" s="246"/>
      <c r="G329" s="246"/>
      <c r="H329" s="246"/>
      <c r="I329" s="256"/>
      <c r="J329" s="256"/>
      <c r="K329" s="246"/>
      <c r="L329" s="246"/>
      <c r="M329" s="256">
        <f t="shared" ref="M329:S329" si="121">M284-M293+M302+M311-M320</f>
        <v>0</v>
      </c>
      <c r="N329" s="256">
        <f t="shared" si="121"/>
        <v>0</v>
      </c>
      <c r="O329" s="256">
        <f t="shared" si="121"/>
        <v>0</v>
      </c>
      <c r="P329" s="256">
        <f t="shared" si="121"/>
        <v>0</v>
      </c>
      <c r="Q329" s="256">
        <f t="shared" si="121"/>
        <v>2651643.3560275319</v>
      </c>
      <c r="R329" s="256">
        <f t="shared" si="121"/>
        <v>2603431.6586452131</v>
      </c>
      <c r="S329" s="282">
        <f t="shared" si="121"/>
        <v>2555219.9612628943</v>
      </c>
      <c r="T329" s="227"/>
      <c r="U329" s="227"/>
      <c r="V329" s="227"/>
    </row>
    <row r="330" spans="2:22" x14ac:dyDescent="0.2">
      <c r="B330" s="279">
        <f t="shared" si="116"/>
        <v>45747</v>
      </c>
      <c r="C330" s="280" t="s">
        <v>0</v>
      </c>
      <c r="D330" s="246"/>
      <c r="E330" s="246"/>
      <c r="F330" s="246"/>
      <c r="G330" s="246"/>
      <c r="H330" s="246"/>
      <c r="I330" s="256"/>
      <c r="J330" s="256"/>
      <c r="K330" s="246"/>
      <c r="L330" s="246"/>
      <c r="M330" s="256">
        <f t="shared" ref="M330:S330" si="122">M285-M294+M303+M312-M321</f>
        <v>0</v>
      </c>
      <c r="N330" s="256">
        <f t="shared" si="122"/>
        <v>0</v>
      </c>
      <c r="O330" s="256">
        <f t="shared" si="122"/>
        <v>0</v>
      </c>
      <c r="P330" s="256">
        <f t="shared" si="122"/>
        <v>0</v>
      </c>
      <c r="Q330" s="256">
        <f t="shared" si="122"/>
        <v>0</v>
      </c>
      <c r="R330" s="256">
        <f t="shared" si="122"/>
        <v>378279.71284800104</v>
      </c>
      <c r="S330" s="282">
        <f t="shared" si="122"/>
        <v>371401.89988712833</v>
      </c>
      <c r="T330" s="227"/>
      <c r="U330" s="227"/>
      <c r="V330" s="227"/>
    </row>
    <row r="331" spans="2:22" x14ac:dyDescent="0.2">
      <c r="B331" s="286">
        <f t="shared" si="116"/>
        <v>46112</v>
      </c>
      <c r="C331" s="287" t="s">
        <v>0</v>
      </c>
      <c r="D331" s="288"/>
      <c r="E331" s="288"/>
      <c r="F331" s="288"/>
      <c r="G331" s="288"/>
      <c r="H331" s="288"/>
      <c r="I331" s="289"/>
      <c r="J331" s="289"/>
      <c r="K331" s="288"/>
      <c r="L331" s="288"/>
      <c r="M331" s="289">
        <f t="shared" ref="M331:S331" si="123">M286-M295+M304+M313-M322</f>
        <v>0</v>
      </c>
      <c r="N331" s="289">
        <f t="shared" si="123"/>
        <v>0</v>
      </c>
      <c r="O331" s="289">
        <f t="shared" si="123"/>
        <v>0</v>
      </c>
      <c r="P331" s="289">
        <f t="shared" si="123"/>
        <v>0</v>
      </c>
      <c r="Q331" s="289">
        <f t="shared" si="123"/>
        <v>0</v>
      </c>
      <c r="R331" s="289">
        <f t="shared" si="123"/>
        <v>0</v>
      </c>
      <c r="S331" s="290">
        <f t="shared" si="123"/>
        <v>6592977.1287385672</v>
      </c>
      <c r="T331" s="227"/>
      <c r="U331" s="227"/>
      <c r="V331" s="227"/>
    </row>
    <row r="332" spans="2:22" x14ac:dyDescent="0.2">
      <c r="B332" s="227"/>
      <c r="C332" s="254"/>
      <c r="D332" s="227"/>
      <c r="E332" s="227"/>
      <c r="F332" s="227"/>
      <c r="G332" s="227"/>
      <c r="H332" s="227"/>
      <c r="I332" s="227"/>
      <c r="J332" s="227"/>
      <c r="K332" s="227"/>
      <c r="L332" s="227"/>
      <c r="M332" s="227"/>
      <c r="N332" s="227"/>
      <c r="O332" s="227"/>
      <c r="P332" s="227"/>
      <c r="Q332" s="227"/>
      <c r="R332" s="227"/>
      <c r="S332" s="227"/>
      <c r="T332" s="227"/>
      <c r="U332" s="227"/>
      <c r="V332" s="227"/>
    </row>
    <row r="333" spans="2:22" x14ac:dyDescent="0.2">
      <c r="B333" s="272" t="s">
        <v>27</v>
      </c>
      <c r="C333" s="254"/>
      <c r="D333" s="227"/>
      <c r="E333" s="227"/>
      <c r="F333" s="227"/>
      <c r="G333" s="227"/>
      <c r="H333" s="227"/>
      <c r="I333" s="246"/>
      <c r="J333" s="227"/>
      <c r="K333" s="227"/>
      <c r="L333" s="227"/>
      <c r="M333" s="227"/>
      <c r="N333" s="227"/>
      <c r="O333" s="227"/>
      <c r="P333" s="227"/>
      <c r="Q333" s="227"/>
      <c r="R333" s="227"/>
      <c r="S333" s="227"/>
      <c r="T333" s="227"/>
      <c r="U333" s="227"/>
      <c r="V333" s="227"/>
    </row>
    <row r="334" spans="2:22" x14ac:dyDescent="0.2">
      <c r="B334" s="273"/>
      <c r="C334" s="254"/>
      <c r="D334" s="227"/>
      <c r="E334" s="227"/>
      <c r="F334" s="227"/>
      <c r="G334" s="227"/>
      <c r="H334" s="227"/>
      <c r="I334" s="246"/>
      <c r="J334" s="227"/>
      <c r="K334" s="227"/>
      <c r="L334" s="227"/>
      <c r="M334" s="227"/>
      <c r="N334" s="227"/>
      <c r="O334" s="227"/>
      <c r="P334" s="227"/>
      <c r="Q334" s="227"/>
      <c r="R334" s="227"/>
      <c r="S334" s="227"/>
      <c r="T334" s="227"/>
      <c r="U334" s="227"/>
      <c r="V334" s="227"/>
    </row>
    <row r="335" spans="2:22" x14ac:dyDescent="0.2">
      <c r="B335" s="227" t="s">
        <v>20</v>
      </c>
      <c r="C335" s="254" t="s">
        <v>5</v>
      </c>
      <c r="D335" s="227"/>
      <c r="E335" s="229" t="s">
        <v>271</v>
      </c>
      <c r="F335" s="227"/>
      <c r="G335" s="247"/>
      <c r="H335" s="253"/>
      <c r="I335" s="253"/>
      <c r="J335" s="253"/>
      <c r="K335" s="253"/>
      <c r="L335" s="253"/>
      <c r="M335" s="253">
        <f t="shared" ref="M335:S335" si="124">IF(M337=0,0,M336/M337)</f>
        <v>0</v>
      </c>
      <c r="N335" s="253">
        <f t="shared" si="124"/>
        <v>45</v>
      </c>
      <c r="O335" s="253">
        <f t="shared" si="124"/>
        <v>44.632002470016182</v>
      </c>
      <c r="P335" s="253">
        <f t="shared" si="124"/>
        <v>44.244661144903759</v>
      </c>
      <c r="Q335" s="253">
        <f t="shared" si="124"/>
        <v>43.556843317737894</v>
      </c>
      <c r="R335" s="253">
        <f t="shared" si="124"/>
        <v>43.16343199827422</v>
      </c>
      <c r="S335" s="253">
        <f t="shared" si="124"/>
        <v>42.74666730885351</v>
      </c>
      <c r="T335" s="227"/>
      <c r="U335" s="227"/>
      <c r="V335" s="227"/>
    </row>
    <row r="336" spans="2:22" x14ac:dyDescent="0.2">
      <c r="B336" s="227" t="s">
        <v>16</v>
      </c>
      <c r="C336" s="254" t="s">
        <v>0</v>
      </c>
      <c r="D336" s="227"/>
      <c r="E336" s="229" t="s">
        <v>264</v>
      </c>
      <c r="F336" s="227"/>
      <c r="G336" s="227"/>
      <c r="H336" s="227"/>
      <c r="I336" s="256"/>
      <c r="J336" s="227"/>
      <c r="K336" s="227"/>
      <c r="L336" s="227"/>
      <c r="M336" s="247">
        <f t="shared" ref="M336:S336" si="125">SUM(M355:M361)</f>
        <v>0</v>
      </c>
      <c r="N336" s="247">
        <f t="shared" si="125"/>
        <v>7269303.9341696938</v>
      </c>
      <c r="O336" s="247">
        <f t="shared" si="125"/>
        <v>19592135.79863061</v>
      </c>
      <c r="P336" s="247">
        <f t="shared" si="125"/>
        <v>35175458.808385327</v>
      </c>
      <c r="Q336" s="247">
        <f t="shared" si="125"/>
        <v>42119458.27456595</v>
      </c>
      <c r="R336" s="247">
        <f t="shared" si="125"/>
        <v>55524755.419640131</v>
      </c>
      <c r="S336" s="247">
        <f t="shared" si="125"/>
        <v>69221471.702705458</v>
      </c>
      <c r="T336" s="227"/>
      <c r="U336" s="227"/>
      <c r="V336" s="227"/>
    </row>
    <row r="337" spans="2:22" x14ac:dyDescent="0.2">
      <c r="B337" s="227" t="s">
        <v>107</v>
      </c>
      <c r="C337" s="254" t="s">
        <v>0</v>
      </c>
      <c r="D337" s="227"/>
      <c r="E337" s="229" t="s">
        <v>265</v>
      </c>
      <c r="F337" s="227"/>
      <c r="G337" s="227"/>
      <c r="H337" s="227"/>
      <c r="I337" s="256"/>
      <c r="J337" s="227"/>
      <c r="K337" s="227"/>
      <c r="L337" s="227"/>
      <c r="M337" s="247">
        <f t="shared" ref="M337:S337" si="126">SUM(M364:M370)</f>
        <v>0</v>
      </c>
      <c r="N337" s="247">
        <f t="shared" si="126"/>
        <v>161540.0874259932</v>
      </c>
      <c r="O337" s="247">
        <f t="shared" si="126"/>
        <v>438970.57524570229</v>
      </c>
      <c r="P337" s="247">
        <f t="shared" si="126"/>
        <v>795021.54380126717</v>
      </c>
      <c r="Q337" s="247">
        <f t="shared" si="126"/>
        <v>966999.78846753133</v>
      </c>
      <c r="R337" s="247">
        <f t="shared" si="126"/>
        <v>1286384.1647684583</v>
      </c>
      <c r="S337" s="247">
        <f t="shared" si="126"/>
        <v>1619341.9524980979</v>
      </c>
      <c r="T337" s="227"/>
      <c r="U337" s="227"/>
      <c r="V337" s="227"/>
    </row>
    <row r="338" spans="2:22" x14ac:dyDescent="0.2">
      <c r="B338" s="227" t="s">
        <v>14</v>
      </c>
      <c r="C338" s="254" t="s">
        <v>0</v>
      </c>
      <c r="D338" s="227"/>
      <c r="E338" s="229" t="s">
        <v>266</v>
      </c>
      <c r="F338" s="227"/>
      <c r="G338" s="227"/>
      <c r="H338" s="227"/>
      <c r="I338" s="256"/>
      <c r="J338" s="227"/>
      <c r="K338" s="227"/>
      <c r="L338" s="227"/>
      <c r="M338" s="247">
        <f t="shared" ref="M338:S338" si="127">SUM(M373:M379)</f>
        <v>0</v>
      </c>
      <c r="N338" s="247">
        <f t="shared" si="127"/>
        <v>0</v>
      </c>
      <c r="O338" s="247">
        <f t="shared" si="127"/>
        <v>0</v>
      </c>
      <c r="P338" s="247">
        <f t="shared" si="127"/>
        <v>0</v>
      </c>
      <c r="Q338" s="247">
        <f t="shared" si="127"/>
        <v>0</v>
      </c>
      <c r="R338" s="247">
        <f t="shared" si="127"/>
        <v>0</v>
      </c>
      <c r="S338" s="247">
        <f t="shared" si="127"/>
        <v>0</v>
      </c>
      <c r="T338" s="227"/>
      <c r="U338" s="227"/>
      <c r="V338" s="227"/>
    </row>
    <row r="339" spans="2:22" x14ac:dyDescent="0.2">
      <c r="B339" s="227" t="s">
        <v>144</v>
      </c>
      <c r="C339" s="254" t="s">
        <v>0</v>
      </c>
      <c r="D339" s="227"/>
      <c r="E339" s="229" t="s">
        <v>268</v>
      </c>
      <c r="F339" s="227"/>
      <c r="G339" s="227"/>
      <c r="H339" s="227"/>
      <c r="I339" s="256"/>
      <c r="J339" s="227"/>
      <c r="K339" s="227"/>
      <c r="L339" s="227"/>
      <c r="M339" s="247">
        <f t="shared" ref="M339:S339" si="128">SUM(M382:M388)</f>
        <v>7269303.9341696938</v>
      </c>
      <c r="N339" s="247">
        <f t="shared" si="128"/>
        <v>12484371.951886911</v>
      </c>
      <c r="O339" s="247">
        <f t="shared" si="128"/>
        <v>16022293.585000418</v>
      </c>
      <c r="P339" s="247">
        <f t="shared" si="128"/>
        <v>7739021.0099818856</v>
      </c>
      <c r="Q339" s="247">
        <f t="shared" si="128"/>
        <v>14372296.933541708</v>
      </c>
      <c r="R339" s="247">
        <f t="shared" si="128"/>
        <v>14983100.447833791</v>
      </c>
      <c r="S339" s="247">
        <f t="shared" si="128"/>
        <v>6637116.2029965306</v>
      </c>
      <c r="T339" s="227"/>
      <c r="U339" s="227"/>
      <c r="V339" s="227"/>
    </row>
    <row r="340" spans="2:22" x14ac:dyDescent="0.2">
      <c r="B340" s="227" t="s">
        <v>12</v>
      </c>
      <c r="C340" s="254" t="s">
        <v>0</v>
      </c>
      <c r="D340" s="227"/>
      <c r="E340" s="229" t="s">
        <v>270</v>
      </c>
      <c r="F340" s="227"/>
      <c r="G340" s="227"/>
      <c r="H340" s="227"/>
      <c r="I340" s="256"/>
      <c r="J340" s="227"/>
      <c r="K340" s="227"/>
      <c r="L340" s="227"/>
      <c r="M340" s="247">
        <f t="shared" ref="M340:S340" si="129">SUM(M391:M397)</f>
        <v>0</v>
      </c>
      <c r="N340" s="247">
        <f t="shared" si="129"/>
        <v>0</v>
      </c>
      <c r="O340" s="247">
        <f t="shared" si="129"/>
        <v>0</v>
      </c>
      <c r="P340" s="247">
        <f t="shared" si="129"/>
        <v>0</v>
      </c>
      <c r="Q340" s="247">
        <f t="shared" si="129"/>
        <v>0</v>
      </c>
      <c r="R340" s="247">
        <f t="shared" si="129"/>
        <v>0</v>
      </c>
      <c r="S340" s="247">
        <f t="shared" si="129"/>
        <v>0</v>
      </c>
      <c r="T340" s="227"/>
      <c r="U340" s="227"/>
      <c r="V340" s="227"/>
    </row>
    <row r="341" spans="2:22" s="233" customFormat="1" x14ac:dyDescent="0.2">
      <c r="B341" s="300" t="s">
        <v>11</v>
      </c>
      <c r="C341" s="298" t="s">
        <v>0</v>
      </c>
      <c r="D341" s="300"/>
      <c r="E341" s="297" t="s">
        <v>269</v>
      </c>
      <c r="F341" s="258"/>
      <c r="G341" s="258"/>
      <c r="H341" s="258"/>
      <c r="I341" s="274"/>
      <c r="J341" s="258"/>
      <c r="K341" s="258"/>
      <c r="L341" s="258"/>
      <c r="M341" s="261">
        <f t="shared" ref="M341:S341" si="130">SUM(M400:M406)</f>
        <v>7269303.9341696938</v>
      </c>
      <c r="N341" s="261">
        <f t="shared" si="130"/>
        <v>19592135.79863061</v>
      </c>
      <c r="O341" s="261">
        <f t="shared" si="130"/>
        <v>35175458.808385327</v>
      </c>
      <c r="P341" s="261">
        <f t="shared" si="130"/>
        <v>42119458.27456595</v>
      </c>
      <c r="Q341" s="261">
        <f t="shared" si="130"/>
        <v>55524755.419640131</v>
      </c>
      <c r="R341" s="261">
        <f t="shared" si="130"/>
        <v>69221471.702705458</v>
      </c>
      <c r="S341" s="261">
        <f t="shared" si="130"/>
        <v>74239245.953203902</v>
      </c>
      <c r="T341" s="258"/>
      <c r="U341" s="258"/>
      <c r="V341" s="258"/>
    </row>
    <row r="342" spans="2:22" x14ac:dyDescent="0.2">
      <c r="B342" s="227"/>
      <c r="C342" s="254"/>
      <c r="D342" s="227"/>
      <c r="E342" s="227"/>
      <c r="F342" s="227"/>
      <c r="G342" s="227"/>
      <c r="H342" s="227"/>
      <c r="I342" s="246"/>
      <c r="J342" s="227"/>
      <c r="K342" s="227"/>
      <c r="L342" s="227"/>
      <c r="M342" s="227"/>
      <c r="N342" s="227"/>
      <c r="O342" s="227"/>
      <c r="P342" s="227"/>
      <c r="Q342" s="227"/>
      <c r="R342" s="227"/>
      <c r="S342" s="227"/>
      <c r="T342" s="227"/>
      <c r="U342" s="227"/>
      <c r="V342" s="227"/>
    </row>
    <row r="343" spans="2:22" x14ac:dyDescent="0.2">
      <c r="B343" s="232" t="s">
        <v>99</v>
      </c>
      <c r="C343" s="239" t="s">
        <v>89</v>
      </c>
      <c r="D343" s="264">
        <f>SUM(H343:S343)</f>
        <v>0</v>
      </c>
      <c r="E343" s="265"/>
      <c r="F343" s="227"/>
      <c r="G343" s="227"/>
      <c r="H343" s="227"/>
      <c r="I343" s="246"/>
      <c r="J343" s="227"/>
      <c r="K343" s="227"/>
      <c r="L343" s="227"/>
      <c r="M343" s="266">
        <f t="shared" ref="M343:S343" si="131">IF(ABS(M336-M337+M338+M339-M340-M341)&lt;0.001,0,1)</f>
        <v>0</v>
      </c>
      <c r="N343" s="266">
        <f t="shared" si="131"/>
        <v>0</v>
      </c>
      <c r="O343" s="266">
        <f t="shared" si="131"/>
        <v>0</v>
      </c>
      <c r="P343" s="266">
        <f t="shared" si="131"/>
        <v>0</v>
      </c>
      <c r="Q343" s="266">
        <f t="shared" si="131"/>
        <v>0</v>
      </c>
      <c r="R343" s="266">
        <f t="shared" si="131"/>
        <v>0</v>
      </c>
      <c r="S343" s="266">
        <f t="shared" si="131"/>
        <v>0</v>
      </c>
      <c r="T343" s="227"/>
      <c r="U343" s="227"/>
      <c r="V343" s="227"/>
    </row>
    <row r="344" spans="2:22" x14ac:dyDescent="0.2">
      <c r="B344" s="230"/>
      <c r="C344" s="254"/>
      <c r="D344" s="227"/>
      <c r="E344" s="227"/>
      <c r="F344" s="227"/>
      <c r="G344" s="227"/>
      <c r="H344" s="227"/>
      <c r="I344" s="227"/>
      <c r="J344" s="227"/>
      <c r="K344" s="227"/>
      <c r="L344" s="227"/>
      <c r="M344" s="227"/>
      <c r="N344" s="227"/>
      <c r="O344" s="227"/>
      <c r="P344" s="227"/>
      <c r="Q344" s="227"/>
      <c r="R344" s="227"/>
      <c r="S344" s="227"/>
      <c r="T344" s="227"/>
      <c r="U344" s="227"/>
      <c r="V344" s="227"/>
    </row>
    <row r="345" spans="2:22" x14ac:dyDescent="0.2">
      <c r="B345" s="275" t="s">
        <v>17</v>
      </c>
      <c r="C345" s="276"/>
      <c r="D345" s="277"/>
      <c r="E345" s="277"/>
      <c r="F345" s="277"/>
      <c r="G345" s="277"/>
      <c r="H345" s="277"/>
      <c r="I345" s="277"/>
      <c r="J345" s="277"/>
      <c r="K345" s="277"/>
      <c r="L345" s="277"/>
      <c r="M345" s="277"/>
      <c r="N345" s="277"/>
      <c r="O345" s="277"/>
      <c r="P345" s="277"/>
      <c r="Q345" s="277"/>
      <c r="R345" s="277"/>
      <c r="S345" s="278"/>
      <c r="T345" s="227"/>
      <c r="U345" s="227"/>
      <c r="V345" s="227"/>
    </row>
    <row r="346" spans="2:22" x14ac:dyDescent="0.2">
      <c r="B346" s="279">
        <f t="shared" ref="B346:B352" si="132">B271</f>
        <v>43921</v>
      </c>
      <c r="C346" s="280" t="s">
        <v>5</v>
      </c>
      <c r="D346" s="281">
        <f>INDEX($D$17:$D$25,MATCH(B333,$B$17:$B$25,0))</f>
        <v>45</v>
      </c>
      <c r="E346" s="256"/>
      <c r="F346" s="246"/>
      <c r="G346" s="246"/>
      <c r="H346" s="246"/>
      <c r="I346" s="256"/>
      <c r="J346" s="256"/>
      <c r="K346" s="246"/>
      <c r="L346" s="246"/>
      <c r="M346" s="256">
        <f>IF(M$4=EOMONTH($B346,12),$D346,MAX(L346-1,0))</f>
        <v>0</v>
      </c>
      <c r="N346" s="256">
        <f t="shared" ref="N346:S346" si="133">IF(N$4=EOMONTH($B346,12),$D346,MAX(M346-1,0))</f>
        <v>45</v>
      </c>
      <c r="O346" s="256">
        <f t="shared" si="133"/>
        <v>44</v>
      </c>
      <c r="P346" s="256">
        <f t="shared" si="133"/>
        <v>43</v>
      </c>
      <c r="Q346" s="256">
        <f t="shared" si="133"/>
        <v>42</v>
      </c>
      <c r="R346" s="256">
        <f t="shared" si="133"/>
        <v>41</v>
      </c>
      <c r="S346" s="282">
        <f t="shared" si="133"/>
        <v>40</v>
      </c>
      <c r="T346" s="227"/>
      <c r="U346" s="227"/>
      <c r="V346" s="227"/>
    </row>
    <row r="347" spans="2:22" x14ac:dyDescent="0.2">
      <c r="B347" s="279">
        <f t="shared" si="132"/>
        <v>44286</v>
      </c>
      <c r="C347" s="280" t="s">
        <v>5</v>
      </c>
      <c r="D347" s="281">
        <f>INDEX($D$17:$D$25,MATCH(B333,$B$17:$B$25,0))</f>
        <v>45</v>
      </c>
      <c r="E347" s="256"/>
      <c r="F347" s="246"/>
      <c r="G347" s="246"/>
      <c r="H347" s="246"/>
      <c r="I347" s="256"/>
      <c r="J347" s="256"/>
      <c r="K347" s="246"/>
      <c r="L347" s="246"/>
      <c r="M347" s="256">
        <f t="shared" ref="M347:S352" si="134">IF(M$4=EOMONTH($B347,12),$D347,MAX(L347-1,0))</f>
        <v>0</v>
      </c>
      <c r="N347" s="256">
        <f t="shared" si="134"/>
        <v>0</v>
      </c>
      <c r="O347" s="256">
        <f t="shared" si="134"/>
        <v>45</v>
      </c>
      <c r="P347" s="256">
        <f t="shared" si="134"/>
        <v>44</v>
      </c>
      <c r="Q347" s="256">
        <f t="shared" si="134"/>
        <v>43</v>
      </c>
      <c r="R347" s="256">
        <f t="shared" si="134"/>
        <v>42</v>
      </c>
      <c r="S347" s="282">
        <f t="shared" si="134"/>
        <v>41</v>
      </c>
      <c r="T347" s="227"/>
      <c r="U347" s="227"/>
      <c r="V347" s="227"/>
    </row>
    <row r="348" spans="2:22" x14ac:dyDescent="0.2">
      <c r="B348" s="279">
        <f t="shared" si="132"/>
        <v>44651</v>
      </c>
      <c r="C348" s="280" t="s">
        <v>5</v>
      </c>
      <c r="D348" s="281">
        <f>INDEX($D$17:$D$25,MATCH(B333,$B$17:$B$25,0))</f>
        <v>45</v>
      </c>
      <c r="E348" s="256"/>
      <c r="F348" s="246"/>
      <c r="G348" s="246"/>
      <c r="H348" s="246"/>
      <c r="I348" s="256"/>
      <c r="J348" s="256"/>
      <c r="K348" s="246"/>
      <c r="L348" s="246"/>
      <c r="M348" s="256">
        <f t="shared" si="134"/>
        <v>0</v>
      </c>
      <c r="N348" s="256">
        <f t="shared" si="134"/>
        <v>0</v>
      </c>
      <c r="O348" s="256">
        <f t="shared" si="134"/>
        <v>0</v>
      </c>
      <c r="P348" s="256">
        <f t="shared" si="134"/>
        <v>45</v>
      </c>
      <c r="Q348" s="256">
        <f t="shared" si="134"/>
        <v>44</v>
      </c>
      <c r="R348" s="256">
        <f t="shared" si="134"/>
        <v>43</v>
      </c>
      <c r="S348" s="282">
        <f t="shared" si="134"/>
        <v>42</v>
      </c>
      <c r="T348" s="227"/>
      <c r="U348" s="227"/>
      <c r="V348" s="227"/>
    </row>
    <row r="349" spans="2:22" x14ac:dyDescent="0.2">
      <c r="B349" s="279">
        <f t="shared" si="132"/>
        <v>45016</v>
      </c>
      <c r="C349" s="280" t="s">
        <v>5</v>
      </c>
      <c r="D349" s="281">
        <f>INDEX($D$17:$D$25,MATCH(B333,$B$17:$B$25,0))</f>
        <v>45</v>
      </c>
      <c r="E349" s="256"/>
      <c r="F349" s="246"/>
      <c r="G349" s="246"/>
      <c r="H349" s="246"/>
      <c r="I349" s="256"/>
      <c r="J349" s="256"/>
      <c r="K349" s="246"/>
      <c r="L349" s="246"/>
      <c r="M349" s="256">
        <f t="shared" si="134"/>
        <v>0</v>
      </c>
      <c r="N349" s="256">
        <f t="shared" si="134"/>
        <v>0</v>
      </c>
      <c r="O349" s="256">
        <f t="shared" si="134"/>
        <v>0</v>
      </c>
      <c r="P349" s="256">
        <f t="shared" si="134"/>
        <v>0</v>
      </c>
      <c r="Q349" s="256">
        <f t="shared" si="134"/>
        <v>45</v>
      </c>
      <c r="R349" s="256">
        <f t="shared" si="134"/>
        <v>44</v>
      </c>
      <c r="S349" s="282">
        <f t="shared" si="134"/>
        <v>43</v>
      </c>
      <c r="T349" s="227"/>
      <c r="U349" s="227"/>
      <c r="V349" s="227"/>
    </row>
    <row r="350" spans="2:22" x14ac:dyDescent="0.2">
      <c r="B350" s="279">
        <f t="shared" si="132"/>
        <v>45382</v>
      </c>
      <c r="C350" s="280" t="s">
        <v>5</v>
      </c>
      <c r="D350" s="281">
        <f>INDEX($D$17:$D$25,MATCH(B333,$B$17:$B$25,0))</f>
        <v>45</v>
      </c>
      <c r="E350" s="256"/>
      <c r="F350" s="246"/>
      <c r="G350" s="246"/>
      <c r="H350" s="246"/>
      <c r="I350" s="256"/>
      <c r="J350" s="256"/>
      <c r="K350" s="246"/>
      <c r="L350" s="246"/>
      <c r="M350" s="256">
        <f t="shared" si="134"/>
        <v>0</v>
      </c>
      <c r="N350" s="256">
        <f t="shared" si="134"/>
        <v>0</v>
      </c>
      <c r="O350" s="256">
        <f t="shared" si="134"/>
        <v>0</v>
      </c>
      <c r="P350" s="256">
        <f t="shared" si="134"/>
        <v>0</v>
      </c>
      <c r="Q350" s="256">
        <f t="shared" si="134"/>
        <v>0</v>
      </c>
      <c r="R350" s="256">
        <f t="shared" si="134"/>
        <v>45</v>
      </c>
      <c r="S350" s="282">
        <f t="shared" si="134"/>
        <v>44</v>
      </c>
      <c r="T350" s="227"/>
      <c r="U350" s="227"/>
      <c r="V350" s="227"/>
    </row>
    <row r="351" spans="2:22" x14ac:dyDescent="0.2">
      <c r="B351" s="279">
        <f t="shared" si="132"/>
        <v>45747</v>
      </c>
      <c r="C351" s="280" t="s">
        <v>5</v>
      </c>
      <c r="D351" s="281">
        <f>INDEX($D$17:$D$25,MATCH(B333,$B$17:$B$25,0))</f>
        <v>45</v>
      </c>
      <c r="E351" s="256"/>
      <c r="F351" s="246"/>
      <c r="G351" s="246"/>
      <c r="H351" s="246"/>
      <c r="I351" s="256"/>
      <c r="J351" s="256"/>
      <c r="K351" s="246"/>
      <c r="L351" s="246"/>
      <c r="M351" s="256">
        <f t="shared" si="134"/>
        <v>0</v>
      </c>
      <c r="N351" s="256">
        <f t="shared" si="134"/>
        <v>0</v>
      </c>
      <c r="O351" s="256">
        <f t="shared" si="134"/>
        <v>0</v>
      </c>
      <c r="P351" s="256">
        <f t="shared" si="134"/>
        <v>0</v>
      </c>
      <c r="Q351" s="256">
        <f t="shared" si="134"/>
        <v>0</v>
      </c>
      <c r="R351" s="256">
        <f t="shared" si="134"/>
        <v>0</v>
      </c>
      <c r="S351" s="282">
        <f t="shared" si="134"/>
        <v>45</v>
      </c>
      <c r="T351" s="227"/>
      <c r="U351" s="227"/>
      <c r="V351" s="227"/>
    </row>
    <row r="352" spans="2:22" x14ac:dyDescent="0.2">
      <c r="B352" s="279">
        <f t="shared" si="132"/>
        <v>46112</v>
      </c>
      <c r="C352" s="280" t="s">
        <v>5</v>
      </c>
      <c r="D352" s="281">
        <f>INDEX($D$17:$D$25,MATCH(B333,$B$17:$B$25,0))</f>
        <v>45</v>
      </c>
      <c r="E352" s="256"/>
      <c r="F352" s="246"/>
      <c r="G352" s="246"/>
      <c r="H352" s="246"/>
      <c r="I352" s="256"/>
      <c r="J352" s="256"/>
      <c r="K352" s="246"/>
      <c r="L352" s="246"/>
      <c r="M352" s="256">
        <f t="shared" si="134"/>
        <v>0</v>
      </c>
      <c r="N352" s="256">
        <f t="shared" si="134"/>
        <v>0</v>
      </c>
      <c r="O352" s="256">
        <f t="shared" si="134"/>
        <v>0</v>
      </c>
      <c r="P352" s="256">
        <f t="shared" si="134"/>
        <v>0</v>
      </c>
      <c r="Q352" s="256">
        <f t="shared" si="134"/>
        <v>0</v>
      </c>
      <c r="R352" s="256">
        <f t="shared" si="134"/>
        <v>0</v>
      </c>
      <c r="S352" s="282">
        <f t="shared" si="134"/>
        <v>0</v>
      </c>
      <c r="T352" s="227"/>
      <c r="U352" s="227"/>
      <c r="V352" s="227"/>
    </row>
    <row r="353" spans="2:22" x14ac:dyDescent="0.2">
      <c r="B353" s="283"/>
      <c r="C353" s="280"/>
      <c r="D353" s="246"/>
      <c r="E353" s="246"/>
      <c r="F353" s="246"/>
      <c r="G353" s="246"/>
      <c r="H353" s="246"/>
      <c r="I353" s="246"/>
      <c r="J353" s="246"/>
      <c r="K353" s="246"/>
      <c r="L353" s="246"/>
      <c r="M353" s="246"/>
      <c r="N353" s="246"/>
      <c r="O353" s="246"/>
      <c r="P353" s="246"/>
      <c r="Q353" s="246"/>
      <c r="R353" s="246"/>
      <c r="S353" s="284"/>
      <c r="T353" s="227"/>
      <c r="U353" s="227"/>
      <c r="V353" s="227"/>
    </row>
    <row r="354" spans="2:22" x14ac:dyDescent="0.2">
      <c r="B354" s="285" t="s">
        <v>16</v>
      </c>
      <c r="C354" s="280"/>
      <c r="D354" s="246"/>
      <c r="E354" s="246"/>
      <c r="F354" s="246"/>
      <c r="G354" s="246"/>
      <c r="H354" s="246"/>
      <c r="I354" s="246"/>
      <c r="J354" s="246"/>
      <c r="K354" s="246"/>
      <c r="L354" s="246"/>
      <c r="M354" s="246"/>
      <c r="N354" s="246"/>
      <c r="O354" s="246"/>
      <c r="P354" s="246"/>
      <c r="Q354" s="246"/>
      <c r="R354" s="246"/>
      <c r="S354" s="284"/>
      <c r="T354" s="227"/>
      <c r="U354" s="227"/>
      <c r="V354" s="227"/>
    </row>
    <row r="355" spans="2:22" x14ac:dyDescent="0.2">
      <c r="B355" s="279">
        <f t="shared" ref="B355:B361" si="135">B346</f>
        <v>43921</v>
      </c>
      <c r="C355" s="280" t="s">
        <v>0</v>
      </c>
      <c r="D355" s="246"/>
      <c r="E355" s="246"/>
      <c r="F355" s="246"/>
      <c r="G355" s="246"/>
      <c r="H355" s="246"/>
      <c r="I355" s="256"/>
      <c r="J355" s="256"/>
      <c r="K355" s="246"/>
      <c r="L355" s="246"/>
      <c r="M355" s="256">
        <f t="shared" ref="M355:M361" si="136">L400</f>
        <v>0</v>
      </c>
      <c r="N355" s="256">
        <f t="shared" ref="N355:N361" si="137">M400</f>
        <v>7269303.9341696938</v>
      </c>
      <c r="O355" s="256">
        <f t="shared" ref="O355:O361" si="138">N400</f>
        <v>7107763.846743701</v>
      </c>
      <c r="P355" s="256">
        <f t="shared" ref="P355:P361" si="139">O400</f>
        <v>6946223.7593177082</v>
      </c>
      <c r="Q355" s="256">
        <f t="shared" ref="Q355:Q361" si="140">P400</f>
        <v>6784683.6718917154</v>
      </c>
      <c r="R355" s="256">
        <f t="shared" ref="R355:R361" si="141">Q400</f>
        <v>6623143.5844657226</v>
      </c>
      <c r="S355" s="282">
        <f t="shared" ref="S355:S361" si="142">R400</f>
        <v>6461603.4970397297</v>
      </c>
      <c r="T355" s="227"/>
      <c r="U355" s="227"/>
      <c r="V355" s="227"/>
    </row>
    <row r="356" spans="2:22" x14ac:dyDescent="0.2">
      <c r="B356" s="279">
        <f t="shared" si="135"/>
        <v>44286</v>
      </c>
      <c r="C356" s="280" t="s">
        <v>0</v>
      </c>
      <c r="D356" s="246"/>
      <c r="E356" s="246"/>
      <c r="F356" s="246"/>
      <c r="G356" s="246"/>
      <c r="H356" s="246"/>
      <c r="I356" s="256"/>
      <c r="J356" s="256"/>
      <c r="K356" s="246"/>
      <c r="L356" s="246"/>
      <c r="M356" s="256">
        <f t="shared" si="136"/>
        <v>0</v>
      </c>
      <c r="N356" s="256">
        <f t="shared" si="137"/>
        <v>0</v>
      </c>
      <c r="O356" s="256">
        <f t="shared" si="138"/>
        <v>12484371.951886911</v>
      </c>
      <c r="P356" s="256">
        <f t="shared" si="139"/>
        <v>12206941.464067202</v>
      </c>
      <c r="Q356" s="256">
        <f t="shared" si="140"/>
        <v>11929510.976247493</v>
      </c>
      <c r="R356" s="256">
        <f t="shared" si="141"/>
        <v>11652080.488427784</v>
      </c>
      <c r="S356" s="282">
        <f t="shared" si="142"/>
        <v>11374650.000608075</v>
      </c>
      <c r="T356" s="227"/>
      <c r="U356" s="227"/>
      <c r="V356" s="227"/>
    </row>
    <row r="357" spans="2:22" x14ac:dyDescent="0.2">
      <c r="B357" s="279">
        <f t="shared" si="135"/>
        <v>44651</v>
      </c>
      <c r="C357" s="280" t="s">
        <v>0</v>
      </c>
      <c r="D357" s="246"/>
      <c r="E357" s="246"/>
      <c r="F357" s="246"/>
      <c r="G357" s="246"/>
      <c r="H357" s="246"/>
      <c r="I357" s="256"/>
      <c r="J357" s="256"/>
      <c r="K357" s="246"/>
      <c r="L357" s="246"/>
      <c r="M357" s="256">
        <f t="shared" si="136"/>
        <v>0</v>
      </c>
      <c r="N357" s="256">
        <f t="shared" si="137"/>
        <v>0</v>
      </c>
      <c r="O357" s="256">
        <f t="shared" si="138"/>
        <v>0</v>
      </c>
      <c r="P357" s="256">
        <f t="shared" si="139"/>
        <v>16022293.585000418</v>
      </c>
      <c r="Q357" s="256">
        <f t="shared" si="140"/>
        <v>15666242.616444854</v>
      </c>
      <c r="R357" s="256">
        <f t="shared" si="141"/>
        <v>15310191.64788929</v>
      </c>
      <c r="S357" s="282">
        <f t="shared" si="142"/>
        <v>14954140.679333726</v>
      </c>
      <c r="T357" s="227"/>
      <c r="U357" s="227"/>
      <c r="V357" s="227"/>
    </row>
    <row r="358" spans="2:22" x14ac:dyDescent="0.2">
      <c r="B358" s="279">
        <f t="shared" si="135"/>
        <v>45016</v>
      </c>
      <c r="C358" s="280" t="s">
        <v>0</v>
      </c>
      <c r="D358" s="246"/>
      <c r="E358" s="246"/>
      <c r="F358" s="246"/>
      <c r="G358" s="246"/>
      <c r="H358" s="246"/>
      <c r="I358" s="256"/>
      <c r="J358" s="256"/>
      <c r="K358" s="246"/>
      <c r="L358" s="246"/>
      <c r="M358" s="256">
        <f t="shared" si="136"/>
        <v>0</v>
      </c>
      <c r="N358" s="256">
        <f t="shared" si="137"/>
        <v>0</v>
      </c>
      <c r="O358" s="256">
        <f t="shared" si="138"/>
        <v>0</v>
      </c>
      <c r="P358" s="256">
        <f t="shared" si="139"/>
        <v>0</v>
      </c>
      <c r="Q358" s="256">
        <f t="shared" si="140"/>
        <v>7739021.0099818856</v>
      </c>
      <c r="R358" s="256">
        <f t="shared" si="141"/>
        <v>7567042.7653156212</v>
      </c>
      <c r="S358" s="282">
        <f t="shared" si="142"/>
        <v>7395064.5206493568</v>
      </c>
      <c r="T358" s="227"/>
      <c r="U358" s="227"/>
      <c r="V358" s="227"/>
    </row>
    <row r="359" spans="2:22" x14ac:dyDescent="0.2">
      <c r="B359" s="279">
        <f t="shared" si="135"/>
        <v>45382</v>
      </c>
      <c r="C359" s="280" t="s">
        <v>0</v>
      </c>
      <c r="D359" s="246"/>
      <c r="E359" s="246"/>
      <c r="F359" s="246"/>
      <c r="G359" s="246"/>
      <c r="H359" s="246"/>
      <c r="I359" s="256"/>
      <c r="J359" s="256"/>
      <c r="K359" s="246"/>
      <c r="L359" s="246"/>
      <c r="M359" s="256">
        <f t="shared" si="136"/>
        <v>0</v>
      </c>
      <c r="N359" s="256">
        <f t="shared" si="137"/>
        <v>0</v>
      </c>
      <c r="O359" s="256">
        <f t="shared" si="138"/>
        <v>0</v>
      </c>
      <c r="P359" s="256">
        <f t="shared" si="139"/>
        <v>0</v>
      </c>
      <c r="Q359" s="256">
        <f t="shared" si="140"/>
        <v>0</v>
      </c>
      <c r="R359" s="256">
        <f t="shared" si="141"/>
        <v>14372296.933541708</v>
      </c>
      <c r="S359" s="282">
        <f t="shared" si="142"/>
        <v>14052912.55724078</v>
      </c>
      <c r="T359" s="227"/>
      <c r="U359" s="227"/>
      <c r="V359" s="227"/>
    </row>
    <row r="360" spans="2:22" x14ac:dyDescent="0.2">
      <c r="B360" s="279">
        <f t="shared" si="135"/>
        <v>45747</v>
      </c>
      <c r="C360" s="280" t="s">
        <v>0</v>
      </c>
      <c r="D360" s="246"/>
      <c r="E360" s="246"/>
      <c r="F360" s="246"/>
      <c r="G360" s="246"/>
      <c r="H360" s="246"/>
      <c r="I360" s="256"/>
      <c r="J360" s="256"/>
      <c r="K360" s="246"/>
      <c r="L360" s="246"/>
      <c r="M360" s="256">
        <f t="shared" si="136"/>
        <v>0</v>
      </c>
      <c r="N360" s="256">
        <f t="shared" si="137"/>
        <v>0</v>
      </c>
      <c r="O360" s="256">
        <f t="shared" si="138"/>
        <v>0</v>
      </c>
      <c r="P360" s="256">
        <f t="shared" si="139"/>
        <v>0</v>
      </c>
      <c r="Q360" s="256">
        <f t="shared" si="140"/>
        <v>0</v>
      </c>
      <c r="R360" s="256">
        <f t="shared" si="141"/>
        <v>0</v>
      </c>
      <c r="S360" s="282">
        <f t="shared" si="142"/>
        <v>14983100.447833791</v>
      </c>
      <c r="T360" s="227"/>
      <c r="U360" s="227"/>
      <c r="V360" s="227"/>
    </row>
    <row r="361" spans="2:22" x14ac:dyDescent="0.2">
      <c r="B361" s="279">
        <f t="shared" si="135"/>
        <v>46112</v>
      </c>
      <c r="C361" s="280" t="s">
        <v>0</v>
      </c>
      <c r="D361" s="246"/>
      <c r="E361" s="246"/>
      <c r="F361" s="246"/>
      <c r="G361" s="246"/>
      <c r="H361" s="246"/>
      <c r="I361" s="256"/>
      <c r="J361" s="256"/>
      <c r="K361" s="246"/>
      <c r="L361" s="246"/>
      <c r="M361" s="256">
        <f t="shared" si="136"/>
        <v>0</v>
      </c>
      <c r="N361" s="256">
        <f t="shared" si="137"/>
        <v>0</v>
      </c>
      <c r="O361" s="256">
        <f t="shared" si="138"/>
        <v>0</v>
      </c>
      <c r="P361" s="256">
        <f t="shared" si="139"/>
        <v>0</v>
      </c>
      <c r="Q361" s="256">
        <f t="shared" si="140"/>
        <v>0</v>
      </c>
      <c r="R361" s="256">
        <f t="shared" si="141"/>
        <v>0</v>
      </c>
      <c r="S361" s="282">
        <f t="shared" si="142"/>
        <v>0</v>
      </c>
      <c r="T361" s="227"/>
      <c r="U361" s="227"/>
      <c r="V361" s="227"/>
    </row>
    <row r="362" spans="2:22" x14ac:dyDescent="0.2">
      <c r="B362" s="283"/>
      <c r="C362" s="280"/>
      <c r="D362" s="246"/>
      <c r="E362" s="246"/>
      <c r="F362" s="246"/>
      <c r="G362" s="246"/>
      <c r="H362" s="246"/>
      <c r="I362" s="246"/>
      <c r="J362" s="246"/>
      <c r="K362" s="246"/>
      <c r="L362" s="246"/>
      <c r="M362" s="246"/>
      <c r="N362" s="246"/>
      <c r="O362" s="246"/>
      <c r="P362" s="246"/>
      <c r="Q362" s="246"/>
      <c r="R362" s="246"/>
      <c r="S362" s="284"/>
      <c r="T362" s="227"/>
      <c r="U362" s="227"/>
      <c r="V362" s="227"/>
    </row>
    <row r="363" spans="2:22" x14ac:dyDescent="0.2">
      <c r="B363" s="285" t="s">
        <v>107</v>
      </c>
      <c r="C363" s="280"/>
      <c r="D363" s="246"/>
      <c r="E363" s="246"/>
      <c r="F363" s="246"/>
      <c r="G363" s="246"/>
      <c r="H363" s="246"/>
      <c r="I363" s="246"/>
      <c r="J363" s="246"/>
      <c r="K363" s="246"/>
      <c r="L363" s="246"/>
      <c r="M363" s="246"/>
      <c r="N363" s="246"/>
      <c r="O363" s="246"/>
      <c r="P363" s="246"/>
      <c r="Q363" s="246"/>
      <c r="R363" s="246"/>
      <c r="S363" s="284"/>
      <c r="T363" s="227"/>
      <c r="U363" s="227"/>
      <c r="V363" s="227"/>
    </row>
    <row r="364" spans="2:22" x14ac:dyDescent="0.2">
      <c r="B364" s="279">
        <f t="shared" ref="B364:B370" si="143">B355</f>
        <v>43921</v>
      </c>
      <c r="C364" s="280" t="s">
        <v>0</v>
      </c>
      <c r="D364" s="246"/>
      <c r="E364" s="246"/>
      <c r="F364" s="246"/>
      <c r="G364" s="246"/>
      <c r="H364" s="246"/>
      <c r="I364" s="256"/>
      <c r="J364" s="256"/>
      <c r="K364" s="246"/>
      <c r="L364" s="246"/>
      <c r="M364" s="256">
        <f>M355/MAX(M346,1)</f>
        <v>0</v>
      </c>
      <c r="N364" s="256">
        <f t="shared" ref="N364:S364" si="144">N355/MAX(N346,1)</f>
        <v>161540.0874259932</v>
      </c>
      <c r="O364" s="256">
        <f t="shared" si="144"/>
        <v>161540.0874259932</v>
      </c>
      <c r="P364" s="256">
        <f t="shared" si="144"/>
        <v>161540.0874259932</v>
      </c>
      <c r="Q364" s="256">
        <f t="shared" si="144"/>
        <v>161540.08742599323</v>
      </c>
      <c r="R364" s="256">
        <f t="shared" si="144"/>
        <v>161540.08742599323</v>
      </c>
      <c r="S364" s="282">
        <f t="shared" si="144"/>
        <v>161540.08742599323</v>
      </c>
      <c r="T364" s="227"/>
      <c r="U364" s="227"/>
      <c r="V364" s="227"/>
    </row>
    <row r="365" spans="2:22" x14ac:dyDescent="0.2">
      <c r="B365" s="279">
        <f t="shared" si="143"/>
        <v>44286</v>
      </c>
      <c r="C365" s="280" t="s">
        <v>0</v>
      </c>
      <c r="D365" s="246"/>
      <c r="E365" s="246"/>
      <c r="F365" s="246"/>
      <c r="G365" s="246"/>
      <c r="H365" s="246"/>
      <c r="I365" s="256"/>
      <c r="J365" s="256"/>
      <c r="K365" s="246"/>
      <c r="L365" s="246"/>
      <c r="M365" s="256">
        <f t="shared" ref="M365:S365" si="145">M356/MAX(M347,1)</f>
        <v>0</v>
      </c>
      <c r="N365" s="256">
        <f t="shared" si="145"/>
        <v>0</v>
      </c>
      <c r="O365" s="256">
        <f t="shared" si="145"/>
        <v>277430.48781970912</v>
      </c>
      <c r="P365" s="256">
        <f t="shared" si="145"/>
        <v>277430.48781970912</v>
      </c>
      <c r="Q365" s="256">
        <f t="shared" si="145"/>
        <v>277430.48781970912</v>
      </c>
      <c r="R365" s="256">
        <f t="shared" si="145"/>
        <v>277430.48781970917</v>
      </c>
      <c r="S365" s="282">
        <f t="shared" si="145"/>
        <v>277430.48781970917</v>
      </c>
      <c r="T365" s="227"/>
      <c r="U365" s="227"/>
      <c r="V365" s="227"/>
    </row>
    <row r="366" spans="2:22" x14ac:dyDescent="0.2">
      <c r="B366" s="279">
        <f t="shared" si="143"/>
        <v>44651</v>
      </c>
      <c r="C366" s="280" t="s">
        <v>0</v>
      </c>
      <c r="D366" s="246"/>
      <c r="E366" s="246"/>
      <c r="F366" s="246"/>
      <c r="G366" s="246"/>
      <c r="H366" s="246"/>
      <c r="I366" s="256"/>
      <c r="J366" s="256"/>
      <c r="K366" s="246"/>
      <c r="L366" s="246"/>
      <c r="M366" s="256">
        <f t="shared" ref="M366:S366" si="146">M357/MAX(M348,1)</f>
        <v>0</v>
      </c>
      <c r="N366" s="256">
        <f t="shared" si="146"/>
        <v>0</v>
      </c>
      <c r="O366" s="256">
        <f t="shared" si="146"/>
        <v>0</v>
      </c>
      <c r="P366" s="256">
        <f t="shared" si="146"/>
        <v>356050.96855556488</v>
      </c>
      <c r="Q366" s="256">
        <f t="shared" si="146"/>
        <v>356050.96855556488</v>
      </c>
      <c r="R366" s="256">
        <f t="shared" si="146"/>
        <v>356050.96855556488</v>
      </c>
      <c r="S366" s="282">
        <f t="shared" si="146"/>
        <v>356050.96855556488</v>
      </c>
      <c r="T366" s="227"/>
      <c r="U366" s="227"/>
      <c r="V366" s="227"/>
    </row>
    <row r="367" spans="2:22" x14ac:dyDescent="0.2">
      <c r="B367" s="279">
        <f t="shared" si="143"/>
        <v>45016</v>
      </c>
      <c r="C367" s="280" t="s">
        <v>0</v>
      </c>
      <c r="D367" s="246"/>
      <c r="E367" s="246"/>
      <c r="F367" s="246"/>
      <c r="G367" s="246"/>
      <c r="H367" s="246"/>
      <c r="I367" s="256"/>
      <c r="J367" s="256"/>
      <c r="K367" s="246"/>
      <c r="L367" s="246"/>
      <c r="M367" s="256">
        <f t="shared" ref="M367:S367" si="147">M358/MAX(M349,1)</f>
        <v>0</v>
      </c>
      <c r="N367" s="256">
        <f t="shared" si="147"/>
        <v>0</v>
      </c>
      <c r="O367" s="256">
        <f t="shared" si="147"/>
        <v>0</v>
      </c>
      <c r="P367" s="256">
        <f t="shared" si="147"/>
        <v>0</v>
      </c>
      <c r="Q367" s="256">
        <f t="shared" si="147"/>
        <v>171978.24466626413</v>
      </c>
      <c r="R367" s="256">
        <f t="shared" si="147"/>
        <v>171978.24466626413</v>
      </c>
      <c r="S367" s="282">
        <f t="shared" si="147"/>
        <v>171978.2446662641</v>
      </c>
      <c r="T367" s="227"/>
      <c r="U367" s="227"/>
      <c r="V367" s="227"/>
    </row>
    <row r="368" spans="2:22" x14ac:dyDescent="0.2">
      <c r="B368" s="279">
        <f t="shared" si="143"/>
        <v>45382</v>
      </c>
      <c r="C368" s="280" t="s">
        <v>0</v>
      </c>
      <c r="D368" s="246"/>
      <c r="E368" s="246"/>
      <c r="F368" s="246"/>
      <c r="G368" s="246"/>
      <c r="H368" s="246"/>
      <c r="I368" s="256"/>
      <c r="J368" s="256"/>
      <c r="K368" s="246"/>
      <c r="L368" s="246"/>
      <c r="M368" s="256">
        <f t="shared" ref="M368:S368" si="148">M359/MAX(M350,1)</f>
        <v>0</v>
      </c>
      <c r="N368" s="256">
        <f t="shared" si="148"/>
        <v>0</v>
      </c>
      <c r="O368" s="256">
        <f t="shared" si="148"/>
        <v>0</v>
      </c>
      <c r="P368" s="256">
        <f t="shared" si="148"/>
        <v>0</v>
      </c>
      <c r="Q368" s="256">
        <f t="shared" si="148"/>
        <v>0</v>
      </c>
      <c r="R368" s="256">
        <f t="shared" si="148"/>
        <v>319384.37630092684</v>
      </c>
      <c r="S368" s="282">
        <f t="shared" si="148"/>
        <v>319384.37630092684</v>
      </c>
      <c r="T368" s="227"/>
      <c r="U368" s="227"/>
      <c r="V368" s="227"/>
    </row>
    <row r="369" spans="2:22" x14ac:dyDescent="0.2">
      <c r="B369" s="279">
        <f t="shared" si="143"/>
        <v>45747</v>
      </c>
      <c r="C369" s="280" t="s">
        <v>0</v>
      </c>
      <c r="D369" s="246"/>
      <c r="E369" s="246"/>
      <c r="F369" s="246"/>
      <c r="G369" s="246"/>
      <c r="H369" s="246"/>
      <c r="I369" s="256"/>
      <c r="J369" s="256"/>
      <c r="K369" s="246"/>
      <c r="L369" s="246"/>
      <c r="M369" s="256">
        <f t="shared" ref="M369:S369" si="149">M360/MAX(M351,1)</f>
        <v>0</v>
      </c>
      <c r="N369" s="256">
        <f t="shared" si="149"/>
        <v>0</v>
      </c>
      <c r="O369" s="256">
        <f t="shared" si="149"/>
        <v>0</v>
      </c>
      <c r="P369" s="256">
        <f t="shared" si="149"/>
        <v>0</v>
      </c>
      <c r="Q369" s="256">
        <f t="shared" si="149"/>
        <v>0</v>
      </c>
      <c r="R369" s="256">
        <f t="shared" si="149"/>
        <v>0</v>
      </c>
      <c r="S369" s="282">
        <f t="shared" si="149"/>
        <v>332957.78772963979</v>
      </c>
      <c r="T369" s="227"/>
      <c r="U369" s="227"/>
      <c r="V369" s="227"/>
    </row>
    <row r="370" spans="2:22" x14ac:dyDescent="0.2">
      <c r="B370" s="279">
        <f t="shared" si="143"/>
        <v>46112</v>
      </c>
      <c r="C370" s="280" t="s">
        <v>0</v>
      </c>
      <c r="D370" s="246"/>
      <c r="E370" s="246"/>
      <c r="F370" s="246"/>
      <c r="G370" s="246"/>
      <c r="H370" s="246"/>
      <c r="I370" s="256"/>
      <c r="J370" s="256"/>
      <c r="K370" s="246"/>
      <c r="L370" s="246"/>
      <c r="M370" s="256">
        <f t="shared" ref="M370:S370" si="150">M361/MAX(M352,1)</f>
        <v>0</v>
      </c>
      <c r="N370" s="256">
        <f t="shared" si="150"/>
        <v>0</v>
      </c>
      <c r="O370" s="256">
        <f t="shared" si="150"/>
        <v>0</v>
      </c>
      <c r="P370" s="256">
        <f t="shared" si="150"/>
        <v>0</v>
      </c>
      <c r="Q370" s="256">
        <f t="shared" si="150"/>
        <v>0</v>
      </c>
      <c r="R370" s="256">
        <f t="shared" si="150"/>
        <v>0</v>
      </c>
      <c r="S370" s="282">
        <f t="shared" si="150"/>
        <v>0</v>
      </c>
      <c r="T370" s="227"/>
      <c r="U370" s="227"/>
      <c r="V370" s="227"/>
    </row>
    <row r="371" spans="2:22" x14ac:dyDescent="0.2">
      <c r="B371" s="283"/>
      <c r="C371" s="280"/>
      <c r="D371" s="246"/>
      <c r="E371" s="246"/>
      <c r="F371" s="246"/>
      <c r="G371" s="246"/>
      <c r="H371" s="246"/>
      <c r="I371" s="246"/>
      <c r="J371" s="246"/>
      <c r="K371" s="246"/>
      <c r="L371" s="246"/>
      <c r="M371" s="246"/>
      <c r="N371" s="246"/>
      <c r="O371" s="246"/>
      <c r="P371" s="246"/>
      <c r="Q371" s="246"/>
      <c r="R371" s="246"/>
      <c r="S371" s="284"/>
      <c r="T371" s="227"/>
      <c r="U371" s="227"/>
      <c r="V371" s="227"/>
    </row>
    <row r="372" spans="2:22" x14ac:dyDescent="0.2">
      <c r="B372" s="285" t="s">
        <v>14</v>
      </c>
      <c r="C372" s="280"/>
      <c r="D372" s="246"/>
      <c r="E372" s="246"/>
      <c r="F372" s="246"/>
      <c r="G372" s="246"/>
      <c r="H372" s="246"/>
      <c r="I372" s="246"/>
      <c r="J372" s="246"/>
      <c r="K372" s="246"/>
      <c r="L372" s="246"/>
      <c r="M372" s="246"/>
      <c r="N372" s="246"/>
      <c r="O372" s="246"/>
      <c r="P372" s="246"/>
      <c r="Q372" s="246"/>
      <c r="R372" s="246"/>
      <c r="S372" s="284"/>
      <c r="T372" s="227"/>
      <c r="U372" s="227"/>
      <c r="V372" s="227"/>
    </row>
    <row r="373" spans="2:22" x14ac:dyDescent="0.2">
      <c r="B373" s="279">
        <f t="shared" ref="B373:B379" si="151">B364</f>
        <v>43921</v>
      </c>
      <c r="C373" s="280" t="s">
        <v>0</v>
      </c>
      <c r="D373" s="246"/>
      <c r="E373" s="246"/>
      <c r="F373" s="246"/>
      <c r="G373" s="246"/>
      <c r="H373" s="246"/>
      <c r="I373" s="256"/>
      <c r="J373" s="256"/>
      <c r="K373" s="246"/>
      <c r="L373" s="246"/>
      <c r="M373" s="256">
        <f>IF(M346&lt;=1,0,(M355-M391)*M$13)</f>
        <v>0</v>
      </c>
      <c r="N373" s="256">
        <f t="shared" ref="N373:S373" si="152">IF(N346&lt;=1,0,(N355-N391)*N$13)</f>
        <v>0</v>
      </c>
      <c r="O373" s="256">
        <f t="shared" si="152"/>
        <v>0</v>
      </c>
      <c r="P373" s="256">
        <f t="shared" si="152"/>
        <v>0</v>
      </c>
      <c r="Q373" s="256">
        <f t="shared" si="152"/>
        <v>0</v>
      </c>
      <c r="R373" s="256">
        <f t="shared" si="152"/>
        <v>0</v>
      </c>
      <c r="S373" s="282">
        <f t="shared" si="152"/>
        <v>0</v>
      </c>
      <c r="T373" s="227"/>
      <c r="U373" s="227"/>
      <c r="V373" s="227"/>
    </row>
    <row r="374" spans="2:22" x14ac:dyDescent="0.2">
      <c r="B374" s="279">
        <f t="shared" si="151"/>
        <v>44286</v>
      </c>
      <c r="C374" s="280" t="s">
        <v>0</v>
      </c>
      <c r="D374" s="246"/>
      <c r="E374" s="246"/>
      <c r="F374" s="246"/>
      <c r="G374" s="246"/>
      <c r="H374" s="246"/>
      <c r="I374" s="256"/>
      <c r="J374" s="256"/>
      <c r="K374" s="246"/>
      <c r="L374" s="246"/>
      <c r="M374" s="256">
        <f t="shared" ref="M374:S374" si="153">IF(M347&lt;=1,0,(M356-M392)*M$13)</f>
        <v>0</v>
      </c>
      <c r="N374" s="256">
        <f t="shared" si="153"/>
        <v>0</v>
      </c>
      <c r="O374" s="256">
        <f t="shared" si="153"/>
        <v>0</v>
      </c>
      <c r="P374" s="256">
        <f t="shared" si="153"/>
        <v>0</v>
      </c>
      <c r="Q374" s="256">
        <f t="shared" si="153"/>
        <v>0</v>
      </c>
      <c r="R374" s="256">
        <f t="shared" si="153"/>
        <v>0</v>
      </c>
      <c r="S374" s="282">
        <f t="shared" si="153"/>
        <v>0</v>
      </c>
      <c r="T374" s="227"/>
      <c r="U374" s="227"/>
      <c r="V374" s="227"/>
    </row>
    <row r="375" spans="2:22" x14ac:dyDescent="0.2">
      <c r="B375" s="279">
        <f t="shared" si="151"/>
        <v>44651</v>
      </c>
      <c r="C375" s="280" t="s">
        <v>0</v>
      </c>
      <c r="D375" s="246"/>
      <c r="E375" s="246"/>
      <c r="F375" s="246"/>
      <c r="G375" s="246"/>
      <c r="H375" s="246"/>
      <c r="I375" s="256"/>
      <c r="J375" s="256"/>
      <c r="K375" s="246"/>
      <c r="L375" s="246"/>
      <c r="M375" s="256">
        <f t="shared" ref="M375:S375" si="154">IF(M348&lt;=1,0,(M357-M393)*M$13)</f>
        <v>0</v>
      </c>
      <c r="N375" s="256">
        <f t="shared" si="154"/>
        <v>0</v>
      </c>
      <c r="O375" s="256">
        <f t="shared" si="154"/>
        <v>0</v>
      </c>
      <c r="P375" s="256">
        <f t="shared" si="154"/>
        <v>0</v>
      </c>
      <c r="Q375" s="256">
        <f t="shared" si="154"/>
        <v>0</v>
      </c>
      <c r="R375" s="256">
        <f t="shared" si="154"/>
        <v>0</v>
      </c>
      <c r="S375" s="282">
        <f t="shared" si="154"/>
        <v>0</v>
      </c>
      <c r="T375" s="227"/>
      <c r="U375" s="227"/>
      <c r="V375" s="227"/>
    </row>
    <row r="376" spans="2:22" x14ac:dyDescent="0.2">
      <c r="B376" s="279">
        <f t="shared" si="151"/>
        <v>45016</v>
      </c>
      <c r="C376" s="280" t="s">
        <v>0</v>
      </c>
      <c r="D376" s="246"/>
      <c r="E376" s="246"/>
      <c r="F376" s="246"/>
      <c r="G376" s="246"/>
      <c r="H376" s="246"/>
      <c r="I376" s="256"/>
      <c r="J376" s="256"/>
      <c r="K376" s="246"/>
      <c r="L376" s="246"/>
      <c r="M376" s="256">
        <f t="shared" ref="M376:S376" si="155">IF(M349&lt;=1,0,(M358-M394)*M$13)</f>
        <v>0</v>
      </c>
      <c r="N376" s="256">
        <f t="shared" si="155"/>
        <v>0</v>
      </c>
      <c r="O376" s="256">
        <f t="shared" si="155"/>
        <v>0</v>
      </c>
      <c r="P376" s="256">
        <f t="shared" si="155"/>
        <v>0</v>
      </c>
      <c r="Q376" s="256">
        <f t="shared" si="155"/>
        <v>0</v>
      </c>
      <c r="R376" s="256">
        <f t="shared" si="155"/>
        <v>0</v>
      </c>
      <c r="S376" s="282">
        <f t="shared" si="155"/>
        <v>0</v>
      </c>
      <c r="T376" s="227"/>
      <c r="U376" s="227"/>
      <c r="V376" s="227"/>
    </row>
    <row r="377" spans="2:22" x14ac:dyDescent="0.2">
      <c r="B377" s="279">
        <f t="shared" si="151"/>
        <v>45382</v>
      </c>
      <c r="C377" s="280" t="s">
        <v>0</v>
      </c>
      <c r="D377" s="246"/>
      <c r="E377" s="246"/>
      <c r="F377" s="246"/>
      <c r="G377" s="246"/>
      <c r="H377" s="246"/>
      <c r="I377" s="256"/>
      <c r="J377" s="256"/>
      <c r="K377" s="246"/>
      <c r="L377" s="246"/>
      <c r="M377" s="256">
        <f t="shared" ref="M377:S377" si="156">IF(M350&lt;=1,0,(M359-M395)*M$13)</f>
        <v>0</v>
      </c>
      <c r="N377" s="256">
        <f t="shared" si="156"/>
        <v>0</v>
      </c>
      <c r="O377" s="256">
        <f t="shared" si="156"/>
        <v>0</v>
      </c>
      <c r="P377" s="256">
        <f t="shared" si="156"/>
        <v>0</v>
      </c>
      <c r="Q377" s="256">
        <f t="shared" si="156"/>
        <v>0</v>
      </c>
      <c r="R377" s="256">
        <f t="shared" si="156"/>
        <v>0</v>
      </c>
      <c r="S377" s="282">
        <f t="shared" si="156"/>
        <v>0</v>
      </c>
      <c r="T377" s="227"/>
      <c r="U377" s="227"/>
      <c r="V377" s="227"/>
    </row>
    <row r="378" spans="2:22" x14ac:dyDescent="0.2">
      <c r="B378" s="279">
        <f t="shared" si="151"/>
        <v>45747</v>
      </c>
      <c r="C378" s="280" t="s">
        <v>0</v>
      </c>
      <c r="D378" s="246"/>
      <c r="E378" s="246"/>
      <c r="F378" s="246"/>
      <c r="G378" s="246"/>
      <c r="H378" s="246"/>
      <c r="I378" s="256"/>
      <c r="J378" s="256"/>
      <c r="K378" s="246"/>
      <c r="L378" s="246"/>
      <c r="M378" s="256">
        <f t="shared" ref="M378:S378" si="157">IF(M351&lt;=1,0,(M360-M396)*M$13)</f>
        <v>0</v>
      </c>
      <c r="N378" s="256">
        <f t="shared" si="157"/>
        <v>0</v>
      </c>
      <c r="O378" s="256">
        <f t="shared" si="157"/>
        <v>0</v>
      </c>
      <c r="P378" s="256">
        <f t="shared" si="157"/>
        <v>0</v>
      </c>
      <c r="Q378" s="256">
        <f t="shared" si="157"/>
        <v>0</v>
      </c>
      <c r="R378" s="256">
        <f t="shared" si="157"/>
        <v>0</v>
      </c>
      <c r="S378" s="282">
        <f t="shared" si="157"/>
        <v>0</v>
      </c>
      <c r="T378" s="227"/>
      <c r="U378" s="227"/>
      <c r="V378" s="227"/>
    </row>
    <row r="379" spans="2:22" x14ac:dyDescent="0.2">
      <c r="B379" s="279">
        <f t="shared" si="151"/>
        <v>46112</v>
      </c>
      <c r="C379" s="280" t="s">
        <v>0</v>
      </c>
      <c r="D379" s="246"/>
      <c r="E379" s="246"/>
      <c r="F379" s="246"/>
      <c r="G379" s="246"/>
      <c r="H379" s="246"/>
      <c r="I379" s="256"/>
      <c r="J379" s="256"/>
      <c r="K379" s="246"/>
      <c r="L379" s="246"/>
      <c r="M379" s="256">
        <f t="shared" ref="M379:S379" si="158">IF(M352&lt;=1,0,(M361-M397)*M$13)</f>
        <v>0</v>
      </c>
      <c r="N379" s="256">
        <f t="shared" si="158"/>
        <v>0</v>
      </c>
      <c r="O379" s="256">
        <f t="shared" si="158"/>
        <v>0</v>
      </c>
      <c r="P379" s="256">
        <f t="shared" si="158"/>
        <v>0</v>
      </c>
      <c r="Q379" s="256">
        <f t="shared" si="158"/>
        <v>0</v>
      </c>
      <c r="R379" s="256">
        <f t="shared" si="158"/>
        <v>0</v>
      </c>
      <c r="S379" s="282">
        <f t="shared" si="158"/>
        <v>0</v>
      </c>
      <c r="T379" s="227"/>
      <c r="U379" s="227"/>
      <c r="V379" s="227"/>
    </row>
    <row r="380" spans="2:22" x14ac:dyDescent="0.2">
      <c r="B380" s="283"/>
      <c r="C380" s="280"/>
      <c r="D380" s="246"/>
      <c r="E380" s="246"/>
      <c r="F380" s="246"/>
      <c r="G380" s="246"/>
      <c r="H380" s="246"/>
      <c r="I380" s="246"/>
      <c r="J380" s="246"/>
      <c r="K380" s="246"/>
      <c r="L380" s="246"/>
      <c r="M380" s="246"/>
      <c r="N380" s="246"/>
      <c r="O380" s="246"/>
      <c r="P380" s="246"/>
      <c r="Q380" s="246"/>
      <c r="R380" s="246"/>
      <c r="S380" s="284"/>
      <c r="T380" s="227"/>
      <c r="U380" s="227"/>
      <c r="V380" s="227"/>
    </row>
    <row r="381" spans="2:22" x14ac:dyDescent="0.2">
      <c r="B381" s="285" t="s">
        <v>144</v>
      </c>
      <c r="C381" s="280"/>
      <c r="D381" s="246"/>
      <c r="E381" s="246"/>
      <c r="F381" s="246"/>
      <c r="G381" s="246"/>
      <c r="H381" s="246"/>
      <c r="I381" s="246"/>
      <c r="J381" s="246"/>
      <c r="K381" s="246"/>
      <c r="L381" s="246"/>
      <c r="M381" s="246"/>
      <c r="N381" s="246"/>
      <c r="O381" s="246"/>
      <c r="P381" s="246"/>
      <c r="Q381" s="246"/>
      <c r="R381" s="246"/>
      <c r="S381" s="284"/>
      <c r="T381" s="227"/>
      <c r="U381" s="227"/>
      <c r="V381" s="227"/>
    </row>
    <row r="382" spans="2:22" x14ac:dyDescent="0.2">
      <c r="B382" s="279">
        <f t="shared" ref="B382:B388" si="159">B373</f>
        <v>43921</v>
      </c>
      <c r="C382" s="280" t="s">
        <v>0</v>
      </c>
      <c r="D382" s="281">
        <f>INDEX($H$17:$S$25,MATCH(B333,$B$17:$B$25,0),MATCH(B382,$H$4:$S$4,0))</f>
        <v>7269303.9341696938</v>
      </c>
      <c r="E382" s="256"/>
      <c r="F382" s="246"/>
      <c r="G382" s="246"/>
      <c r="H382" s="246"/>
      <c r="I382" s="256"/>
      <c r="J382" s="256"/>
      <c r="K382" s="246"/>
      <c r="L382" s="246"/>
      <c r="M382" s="256">
        <f t="shared" ref="M382:S388" si="160">($B382=M$4)*$D382</f>
        <v>7269303.9341696938</v>
      </c>
      <c r="N382" s="256">
        <f t="shared" si="160"/>
        <v>0</v>
      </c>
      <c r="O382" s="256">
        <f t="shared" si="160"/>
        <v>0</v>
      </c>
      <c r="P382" s="256">
        <f t="shared" si="160"/>
        <v>0</v>
      </c>
      <c r="Q382" s="256">
        <f t="shared" si="160"/>
        <v>0</v>
      </c>
      <c r="R382" s="256">
        <f t="shared" si="160"/>
        <v>0</v>
      </c>
      <c r="S382" s="282">
        <f t="shared" si="160"/>
        <v>0</v>
      </c>
      <c r="T382" s="227"/>
      <c r="U382" s="227"/>
      <c r="V382" s="227"/>
    </row>
    <row r="383" spans="2:22" x14ac:dyDescent="0.2">
      <c r="B383" s="279">
        <f t="shared" si="159"/>
        <v>44286</v>
      </c>
      <c r="C383" s="280" t="s">
        <v>0</v>
      </c>
      <c r="D383" s="281">
        <f>INDEX($H$17:$S$25,MATCH(B333,$B$17:$B$25,0),MATCH(B383,$H$4:$S$4,0))</f>
        <v>12484371.951886911</v>
      </c>
      <c r="E383" s="256"/>
      <c r="F383" s="246"/>
      <c r="G383" s="246"/>
      <c r="H383" s="246"/>
      <c r="I383" s="256"/>
      <c r="J383" s="256"/>
      <c r="K383" s="246"/>
      <c r="L383" s="246"/>
      <c r="M383" s="256">
        <f t="shared" si="160"/>
        <v>0</v>
      </c>
      <c r="N383" s="256">
        <f t="shared" si="160"/>
        <v>12484371.951886911</v>
      </c>
      <c r="O383" s="256">
        <f t="shared" si="160"/>
        <v>0</v>
      </c>
      <c r="P383" s="256">
        <f t="shared" si="160"/>
        <v>0</v>
      </c>
      <c r="Q383" s="256">
        <f t="shared" si="160"/>
        <v>0</v>
      </c>
      <c r="R383" s="256">
        <f t="shared" si="160"/>
        <v>0</v>
      </c>
      <c r="S383" s="282">
        <f t="shared" si="160"/>
        <v>0</v>
      </c>
      <c r="T383" s="227"/>
      <c r="U383" s="227"/>
      <c r="V383" s="227"/>
    </row>
    <row r="384" spans="2:22" x14ac:dyDescent="0.2">
      <c r="B384" s="279">
        <f t="shared" si="159"/>
        <v>44651</v>
      </c>
      <c r="C384" s="280" t="s">
        <v>0</v>
      </c>
      <c r="D384" s="281">
        <f>INDEX($H$17:$S$25,MATCH(B333,$B$17:$B$25,0),MATCH(B384,$H$4:$S$4,0))</f>
        <v>16022293.585000418</v>
      </c>
      <c r="E384" s="256"/>
      <c r="F384" s="246"/>
      <c r="G384" s="246"/>
      <c r="H384" s="246"/>
      <c r="I384" s="256"/>
      <c r="J384" s="256"/>
      <c r="K384" s="246"/>
      <c r="L384" s="246"/>
      <c r="M384" s="256">
        <f t="shared" si="160"/>
        <v>0</v>
      </c>
      <c r="N384" s="256">
        <f t="shared" si="160"/>
        <v>0</v>
      </c>
      <c r="O384" s="256">
        <f t="shared" si="160"/>
        <v>16022293.585000418</v>
      </c>
      <c r="P384" s="256">
        <f t="shared" si="160"/>
        <v>0</v>
      </c>
      <c r="Q384" s="256">
        <f t="shared" si="160"/>
        <v>0</v>
      </c>
      <c r="R384" s="256">
        <f t="shared" si="160"/>
        <v>0</v>
      </c>
      <c r="S384" s="282">
        <f t="shared" si="160"/>
        <v>0</v>
      </c>
      <c r="T384" s="227"/>
      <c r="U384" s="227"/>
      <c r="V384" s="227"/>
    </row>
    <row r="385" spans="2:22" x14ac:dyDescent="0.2">
      <c r="B385" s="279">
        <f t="shared" si="159"/>
        <v>45016</v>
      </c>
      <c r="C385" s="280" t="s">
        <v>0</v>
      </c>
      <c r="D385" s="281">
        <f>INDEX($H$17:$S$25,MATCH(B333,$B$17:$B$25,0),MATCH(B385,$H$4:$S$4,0))</f>
        <v>7739021.0099818856</v>
      </c>
      <c r="E385" s="256"/>
      <c r="F385" s="246"/>
      <c r="G385" s="246"/>
      <c r="H385" s="246"/>
      <c r="I385" s="256"/>
      <c r="J385" s="256"/>
      <c r="K385" s="246"/>
      <c r="L385" s="246"/>
      <c r="M385" s="256">
        <f t="shared" si="160"/>
        <v>0</v>
      </c>
      <c r="N385" s="256">
        <f t="shared" si="160"/>
        <v>0</v>
      </c>
      <c r="O385" s="256">
        <f t="shared" si="160"/>
        <v>0</v>
      </c>
      <c r="P385" s="256">
        <f t="shared" si="160"/>
        <v>7739021.0099818856</v>
      </c>
      <c r="Q385" s="256">
        <f t="shared" si="160"/>
        <v>0</v>
      </c>
      <c r="R385" s="256">
        <f t="shared" si="160"/>
        <v>0</v>
      </c>
      <c r="S385" s="282">
        <f t="shared" si="160"/>
        <v>0</v>
      </c>
      <c r="T385" s="227"/>
      <c r="U385" s="227"/>
      <c r="V385" s="227"/>
    </row>
    <row r="386" spans="2:22" x14ac:dyDescent="0.2">
      <c r="B386" s="279">
        <f t="shared" si="159"/>
        <v>45382</v>
      </c>
      <c r="C386" s="280" t="s">
        <v>0</v>
      </c>
      <c r="D386" s="281">
        <f>INDEX($H$17:$S$25,MATCH(B333,$B$17:$B$25,0),MATCH(B386,$H$4:$S$4,0))</f>
        <v>14372296.933541708</v>
      </c>
      <c r="E386" s="256"/>
      <c r="F386" s="246"/>
      <c r="G386" s="246"/>
      <c r="H386" s="246"/>
      <c r="I386" s="256"/>
      <c r="J386" s="256"/>
      <c r="K386" s="246"/>
      <c r="L386" s="246"/>
      <c r="M386" s="256">
        <f t="shared" si="160"/>
        <v>0</v>
      </c>
      <c r="N386" s="256">
        <f t="shared" si="160"/>
        <v>0</v>
      </c>
      <c r="O386" s="256">
        <f t="shared" si="160"/>
        <v>0</v>
      </c>
      <c r="P386" s="256">
        <f t="shared" si="160"/>
        <v>0</v>
      </c>
      <c r="Q386" s="256">
        <f t="shared" si="160"/>
        <v>14372296.933541708</v>
      </c>
      <c r="R386" s="256">
        <f t="shared" si="160"/>
        <v>0</v>
      </c>
      <c r="S386" s="282">
        <f t="shared" si="160"/>
        <v>0</v>
      </c>
      <c r="T386" s="227"/>
      <c r="U386" s="227"/>
      <c r="V386" s="227"/>
    </row>
    <row r="387" spans="2:22" x14ac:dyDescent="0.2">
      <c r="B387" s="279">
        <f t="shared" si="159"/>
        <v>45747</v>
      </c>
      <c r="C387" s="280" t="s">
        <v>0</v>
      </c>
      <c r="D387" s="281">
        <f>INDEX($H$17:$S$25,MATCH(B333,$B$17:$B$25,0),MATCH(B387,$H$4:$S$4,0))</f>
        <v>14983100.447833791</v>
      </c>
      <c r="E387" s="256"/>
      <c r="F387" s="246"/>
      <c r="G387" s="246"/>
      <c r="H387" s="246"/>
      <c r="I387" s="256"/>
      <c r="J387" s="256"/>
      <c r="K387" s="246"/>
      <c r="L387" s="246"/>
      <c r="M387" s="256">
        <f t="shared" si="160"/>
        <v>0</v>
      </c>
      <c r="N387" s="256">
        <f t="shared" si="160"/>
        <v>0</v>
      </c>
      <c r="O387" s="256">
        <f t="shared" si="160"/>
        <v>0</v>
      </c>
      <c r="P387" s="256">
        <f t="shared" si="160"/>
        <v>0</v>
      </c>
      <c r="Q387" s="256">
        <f t="shared" si="160"/>
        <v>0</v>
      </c>
      <c r="R387" s="256">
        <f t="shared" si="160"/>
        <v>14983100.447833791</v>
      </c>
      <c r="S387" s="282">
        <f t="shared" si="160"/>
        <v>0</v>
      </c>
      <c r="T387" s="227"/>
      <c r="U387" s="227"/>
      <c r="V387" s="227"/>
    </row>
    <row r="388" spans="2:22" x14ac:dyDescent="0.2">
      <c r="B388" s="279">
        <f t="shared" si="159"/>
        <v>46112</v>
      </c>
      <c r="C388" s="280" t="s">
        <v>0</v>
      </c>
      <c r="D388" s="281">
        <f>INDEX($H$17:$S$25,MATCH(B333,$B$17:$B$25,0),MATCH(B388,$H$4:$S$4,0))</f>
        <v>6637116.2029965306</v>
      </c>
      <c r="E388" s="256"/>
      <c r="F388" s="246"/>
      <c r="G388" s="246"/>
      <c r="H388" s="246"/>
      <c r="I388" s="256"/>
      <c r="J388" s="256"/>
      <c r="K388" s="246"/>
      <c r="L388" s="246"/>
      <c r="M388" s="256">
        <f t="shared" si="160"/>
        <v>0</v>
      </c>
      <c r="N388" s="256">
        <f t="shared" si="160"/>
        <v>0</v>
      </c>
      <c r="O388" s="256">
        <f t="shared" si="160"/>
        <v>0</v>
      </c>
      <c r="P388" s="256">
        <f t="shared" si="160"/>
        <v>0</v>
      </c>
      <c r="Q388" s="256">
        <f t="shared" si="160"/>
        <v>0</v>
      </c>
      <c r="R388" s="256">
        <f t="shared" si="160"/>
        <v>0</v>
      </c>
      <c r="S388" s="282">
        <f t="shared" si="160"/>
        <v>6637116.2029965306</v>
      </c>
      <c r="T388" s="227"/>
      <c r="U388" s="227"/>
      <c r="V388" s="227"/>
    </row>
    <row r="389" spans="2:22" x14ac:dyDescent="0.2">
      <c r="B389" s="283"/>
      <c r="C389" s="280"/>
      <c r="D389" s="246"/>
      <c r="E389" s="246"/>
      <c r="F389" s="246"/>
      <c r="G389" s="246"/>
      <c r="H389" s="246"/>
      <c r="I389" s="246"/>
      <c r="J389" s="246"/>
      <c r="K389" s="246"/>
      <c r="L389" s="246"/>
      <c r="M389" s="246"/>
      <c r="N389" s="246"/>
      <c r="O389" s="246"/>
      <c r="P389" s="246"/>
      <c r="Q389" s="246"/>
      <c r="R389" s="246"/>
      <c r="S389" s="284"/>
      <c r="T389" s="227"/>
      <c r="U389" s="227"/>
      <c r="V389" s="227"/>
    </row>
    <row r="390" spans="2:22" x14ac:dyDescent="0.2">
      <c r="B390" s="285" t="s">
        <v>12</v>
      </c>
      <c r="C390" s="280"/>
      <c r="D390" s="246"/>
      <c r="E390" s="246"/>
      <c r="F390" s="246"/>
      <c r="G390" s="246"/>
      <c r="H390" s="246"/>
      <c r="I390" s="246"/>
      <c r="J390" s="246"/>
      <c r="K390" s="246"/>
      <c r="L390" s="246"/>
      <c r="M390" s="246"/>
      <c r="N390" s="246"/>
      <c r="O390" s="246"/>
      <c r="P390" s="246"/>
      <c r="Q390" s="246"/>
      <c r="R390" s="246"/>
      <c r="S390" s="284"/>
      <c r="T390" s="227"/>
      <c r="U390" s="227"/>
      <c r="V390" s="227"/>
    </row>
    <row r="391" spans="2:22" x14ac:dyDescent="0.2">
      <c r="B391" s="279">
        <f t="shared" ref="B391:B397" si="161">B382</f>
        <v>43921</v>
      </c>
      <c r="C391" s="280" t="s">
        <v>0</v>
      </c>
      <c r="D391" s="246"/>
      <c r="E391" s="246"/>
      <c r="F391" s="246"/>
      <c r="G391" s="246"/>
      <c r="H391" s="246"/>
      <c r="I391" s="256"/>
      <c r="J391" s="256"/>
      <c r="K391" s="246"/>
      <c r="L391" s="246"/>
      <c r="M391" s="256">
        <v>0</v>
      </c>
      <c r="N391" s="256">
        <v>0</v>
      </c>
      <c r="O391" s="256">
        <v>0</v>
      </c>
      <c r="P391" s="256">
        <v>0</v>
      </c>
      <c r="Q391" s="256">
        <v>0</v>
      </c>
      <c r="R391" s="256">
        <v>0</v>
      </c>
      <c r="S391" s="282">
        <v>0</v>
      </c>
      <c r="T391" s="227"/>
      <c r="U391" s="227"/>
      <c r="V391" s="227"/>
    </row>
    <row r="392" spans="2:22" x14ac:dyDescent="0.2">
      <c r="B392" s="279">
        <f t="shared" si="161"/>
        <v>44286</v>
      </c>
      <c r="C392" s="280" t="s">
        <v>0</v>
      </c>
      <c r="D392" s="246"/>
      <c r="E392" s="246"/>
      <c r="F392" s="246"/>
      <c r="G392" s="246"/>
      <c r="H392" s="246"/>
      <c r="I392" s="256"/>
      <c r="J392" s="256"/>
      <c r="K392" s="246"/>
      <c r="L392" s="246"/>
      <c r="M392" s="256">
        <v>0</v>
      </c>
      <c r="N392" s="256">
        <v>0</v>
      </c>
      <c r="O392" s="256">
        <v>0</v>
      </c>
      <c r="P392" s="256">
        <v>0</v>
      </c>
      <c r="Q392" s="256">
        <v>0</v>
      </c>
      <c r="R392" s="256">
        <v>0</v>
      </c>
      <c r="S392" s="282">
        <v>0</v>
      </c>
      <c r="T392" s="227"/>
      <c r="U392" s="227"/>
      <c r="V392" s="227"/>
    </row>
    <row r="393" spans="2:22" x14ac:dyDescent="0.2">
      <c r="B393" s="279">
        <f t="shared" si="161"/>
        <v>44651</v>
      </c>
      <c r="C393" s="280" t="s">
        <v>0</v>
      </c>
      <c r="D393" s="246"/>
      <c r="E393" s="246"/>
      <c r="F393" s="246"/>
      <c r="G393" s="246"/>
      <c r="H393" s="246"/>
      <c r="I393" s="256"/>
      <c r="J393" s="256"/>
      <c r="K393" s="246"/>
      <c r="L393" s="246"/>
      <c r="M393" s="256">
        <v>0</v>
      </c>
      <c r="N393" s="256">
        <v>0</v>
      </c>
      <c r="O393" s="256">
        <v>0</v>
      </c>
      <c r="P393" s="256">
        <v>0</v>
      </c>
      <c r="Q393" s="256">
        <v>0</v>
      </c>
      <c r="R393" s="256">
        <v>0</v>
      </c>
      <c r="S393" s="282">
        <v>0</v>
      </c>
      <c r="T393" s="227"/>
      <c r="U393" s="227"/>
      <c r="V393" s="227"/>
    </row>
    <row r="394" spans="2:22" x14ac:dyDescent="0.2">
      <c r="B394" s="279">
        <f t="shared" si="161"/>
        <v>45016</v>
      </c>
      <c r="C394" s="280" t="s">
        <v>0</v>
      </c>
      <c r="D394" s="246"/>
      <c r="E394" s="246"/>
      <c r="F394" s="246"/>
      <c r="G394" s="246"/>
      <c r="H394" s="246"/>
      <c r="I394" s="256"/>
      <c r="J394" s="256"/>
      <c r="K394" s="246"/>
      <c r="L394" s="246"/>
      <c r="M394" s="256">
        <v>0</v>
      </c>
      <c r="N394" s="256">
        <v>0</v>
      </c>
      <c r="O394" s="256">
        <v>0</v>
      </c>
      <c r="P394" s="256">
        <v>0</v>
      </c>
      <c r="Q394" s="256">
        <v>0</v>
      </c>
      <c r="R394" s="256">
        <v>0</v>
      </c>
      <c r="S394" s="282">
        <v>0</v>
      </c>
      <c r="T394" s="227"/>
      <c r="U394" s="227"/>
      <c r="V394" s="227"/>
    </row>
    <row r="395" spans="2:22" x14ac:dyDescent="0.2">
      <c r="B395" s="279">
        <f t="shared" si="161"/>
        <v>45382</v>
      </c>
      <c r="C395" s="280" t="s">
        <v>0</v>
      </c>
      <c r="D395" s="246"/>
      <c r="E395" s="246"/>
      <c r="F395" s="246"/>
      <c r="G395" s="246"/>
      <c r="H395" s="246"/>
      <c r="I395" s="256"/>
      <c r="J395" s="256"/>
      <c r="K395" s="246"/>
      <c r="L395" s="246"/>
      <c r="M395" s="256">
        <v>0</v>
      </c>
      <c r="N395" s="256">
        <v>0</v>
      </c>
      <c r="O395" s="256">
        <v>0</v>
      </c>
      <c r="P395" s="256">
        <v>0</v>
      </c>
      <c r="Q395" s="256">
        <v>0</v>
      </c>
      <c r="R395" s="256">
        <v>0</v>
      </c>
      <c r="S395" s="282">
        <v>0</v>
      </c>
      <c r="T395" s="227"/>
      <c r="U395" s="227"/>
      <c r="V395" s="227"/>
    </row>
    <row r="396" spans="2:22" x14ac:dyDescent="0.2">
      <c r="B396" s="279">
        <f t="shared" si="161"/>
        <v>45747</v>
      </c>
      <c r="C396" s="280" t="s">
        <v>0</v>
      </c>
      <c r="D396" s="246"/>
      <c r="E396" s="246"/>
      <c r="F396" s="246"/>
      <c r="G396" s="246"/>
      <c r="H396" s="246"/>
      <c r="I396" s="256"/>
      <c r="J396" s="256"/>
      <c r="K396" s="246"/>
      <c r="L396" s="246"/>
      <c r="M396" s="256">
        <v>0</v>
      </c>
      <c r="N396" s="256">
        <v>0</v>
      </c>
      <c r="O396" s="256">
        <v>0</v>
      </c>
      <c r="P396" s="256">
        <v>0</v>
      </c>
      <c r="Q396" s="256">
        <v>0</v>
      </c>
      <c r="R396" s="256">
        <v>0</v>
      </c>
      <c r="S396" s="282">
        <v>0</v>
      </c>
      <c r="T396" s="227"/>
      <c r="U396" s="227"/>
      <c r="V396" s="227"/>
    </row>
    <row r="397" spans="2:22" x14ac:dyDescent="0.2">
      <c r="B397" s="279">
        <f t="shared" si="161"/>
        <v>46112</v>
      </c>
      <c r="C397" s="280" t="s">
        <v>0</v>
      </c>
      <c r="D397" s="246"/>
      <c r="E397" s="246"/>
      <c r="F397" s="246"/>
      <c r="G397" s="246"/>
      <c r="H397" s="246"/>
      <c r="I397" s="256"/>
      <c r="J397" s="256"/>
      <c r="K397" s="246"/>
      <c r="L397" s="246"/>
      <c r="M397" s="256">
        <v>0</v>
      </c>
      <c r="N397" s="256">
        <v>0</v>
      </c>
      <c r="O397" s="256">
        <v>0</v>
      </c>
      <c r="P397" s="256">
        <v>0</v>
      </c>
      <c r="Q397" s="256">
        <v>0</v>
      </c>
      <c r="R397" s="256">
        <v>0</v>
      </c>
      <c r="S397" s="282">
        <v>0</v>
      </c>
      <c r="T397" s="227"/>
      <c r="U397" s="227"/>
      <c r="V397" s="227"/>
    </row>
    <row r="398" spans="2:22" x14ac:dyDescent="0.2">
      <c r="B398" s="283"/>
      <c r="C398" s="280"/>
      <c r="D398" s="246"/>
      <c r="E398" s="246"/>
      <c r="F398" s="246"/>
      <c r="G398" s="246"/>
      <c r="H398" s="246"/>
      <c r="I398" s="246"/>
      <c r="J398" s="246"/>
      <c r="K398" s="246"/>
      <c r="L398" s="246"/>
      <c r="M398" s="246"/>
      <c r="N398" s="246"/>
      <c r="O398" s="246"/>
      <c r="P398" s="246"/>
      <c r="Q398" s="246"/>
      <c r="R398" s="246"/>
      <c r="S398" s="284"/>
      <c r="T398" s="227"/>
      <c r="U398" s="227"/>
      <c r="V398" s="227"/>
    </row>
    <row r="399" spans="2:22" x14ac:dyDescent="0.2">
      <c r="B399" s="285" t="s">
        <v>11</v>
      </c>
      <c r="C399" s="280"/>
      <c r="D399" s="246"/>
      <c r="E399" s="246"/>
      <c r="F399" s="246"/>
      <c r="G399" s="246"/>
      <c r="H399" s="246"/>
      <c r="I399" s="246"/>
      <c r="J399" s="246"/>
      <c r="K399" s="246"/>
      <c r="L399" s="246"/>
      <c r="M399" s="246"/>
      <c r="N399" s="246"/>
      <c r="O399" s="246"/>
      <c r="P399" s="246"/>
      <c r="Q399" s="246"/>
      <c r="R399" s="246"/>
      <c r="S399" s="284"/>
      <c r="T399" s="227"/>
      <c r="U399" s="227"/>
      <c r="V399" s="227"/>
    </row>
    <row r="400" spans="2:22" x14ac:dyDescent="0.2">
      <c r="B400" s="279">
        <f t="shared" ref="B400:B406" si="162">B391</f>
        <v>43921</v>
      </c>
      <c r="C400" s="280" t="s">
        <v>0</v>
      </c>
      <c r="D400" s="246"/>
      <c r="E400" s="246"/>
      <c r="F400" s="246"/>
      <c r="G400" s="246"/>
      <c r="H400" s="246"/>
      <c r="I400" s="256"/>
      <c r="J400" s="256"/>
      <c r="K400" s="246"/>
      <c r="L400" s="246"/>
      <c r="M400" s="256">
        <f>M355-M364+M373+M382-M391</f>
        <v>7269303.9341696938</v>
      </c>
      <c r="N400" s="256">
        <f t="shared" ref="N400:S400" si="163">N355-N364+N373+N382-N391</f>
        <v>7107763.846743701</v>
      </c>
      <c r="O400" s="256">
        <f t="shared" si="163"/>
        <v>6946223.7593177082</v>
      </c>
      <c r="P400" s="256">
        <f t="shared" si="163"/>
        <v>6784683.6718917154</v>
      </c>
      <c r="Q400" s="256">
        <f t="shared" si="163"/>
        <v>6623143.5844657226</v>
      </c>
      <c r="R400" s="256">
        <f t="shared" si="163"/>
        <v>6461603.4970397297</v>
      </c>
      <c r="S400" s="282">
        <f t="shared" si="163"/>
        <v>6300063.4096137369</v>
      </c>
      <c r="T400" s="227"/>
      <c r="U400" s="227"/>
      <c r="V400" s="227"/>
    </row>
    <row r="401" spans="2:22" x14ac:dyDescent="0.2">
      <c r="B401" s="279">
        <f t="shared" si="162"/>
        <v>44286</v>
      </c>
      <c r="C401" s="280" t="s">
        <v>0</v>
      </c>
      <c r="D401" s="246"/>
      <c r="E401" s="246"/>
      <c r="F401" s="246"/>
      <c r="G401" s="246"/>
      <c r="H401" s="246"/>
      <c r="I401" s="256"/>
      <c r="J401" s="256"/>
      <c r="K401" s="246"/>
      <c r="L401" s="246"/>
      <c r="M401" s="256">
        <f t="shared" ref="M401:S401" si="164">M356-M365+M374+M383-M392</f>
        <v>0</v>
      </c>
      <c r="N401" s="256">
        <f t="shared" si="164"/>
        <v>12484371.951886911</v>
      </c>
      <c r="O401" s="256">
        <f t="shared" si="164"/>
        <v>12206941.464067202</v>
      </c>
      <c r="P401" s="256">
        <f t="shared" si="164"/>
        <v>11929510.976247493</v>
      </c>
      <c r="Q401" s="256">
        <f t="shared" si="164"/>
        <v>11652080.488427784</v>
      </c>
      <c r="R401" s="256">
        <f t="shared" si="164"/>
        <v>11374650.000608075</v>
      </c>
      <c r="S401" s="282">
        <f t="shared" si="164"/>
        <v>11097219.512788367</v>
      </c>
      <c r="T401" s="227"/>
      <c r="U401" s="227"/>
      <c r="V401" s="227"/>
    </row>
    <row r="402" spans="2:22" x14ac:dyDescent="0.2">
      <c r="B402" s="279">
        <f t="shared" si="162"/>
        <v>44651</v>
      </c>
      <c r="C402" s="280" t="s">
        <v>0</v>
      </c>
      <c r="D402" s="246"/>
      <c r="E402" s="246"/>
      <c r="F402" s="246"/>
      <c r="G402" s="246"/>
      <c r="H402" s="246"/>
      <c r="I402" s="256"/>
      <c r="J402" s="256"/>
      <c r="K402" s="246"/>
      <c r="L402" s="246"/>
      <c r="M402" s="256">
        <f t="shared" ref="M402:S402" si="165">M357-M366+M375+M384-M393</f>
        <v>0</v>
      </c>
      <c r="N402" s="256">
        <f t="shared" si="165"/>
        <v>0</v>
      </c>
      <c r="O402" s="256">
        <f t="shared" si="165"/>
        <v>16022293.585000418</v>
      </c>
      <c r="P402" s="256">
        <f t="shared" si="165"/>
        <v>15666242.616444854</v>
      </c>
      <c r="Q402" s="256">
        <f t="shared" si="165"/>
        <v>15310191.64788929</v>
      </c>
      <c r="R402" s="256">
        <f t="shared" si="165"/>
        <v>14954140.679333726</v>
      </c>
      <c r="S402" s="282">
        <f t="shared" si="165"/>
        <v>14598089.710778162</v>
      </c>
      <c r="T402" s="227"/>
      <c r="U402" s="227"/>
      <c r="V402" s="227"/>
    </row>
    <row r="403" spans="2:22" x14ac:dyDescent="0.2">
      <c r="B403" s="279">
        <f t="shared" si="162"/>
        <v>45016</v>
      </c>
      <c r="C403" s="280" t="s">
        <v>0</v>
      </c>
      <c r="D403" s="246"/>
      <c r="E403" s="246"/>
      <c r="F403" s="246"/>
      <c r="G403" s="246"/>
      <c r="H403" s="246"/>
      <c r="I403" s="256"/>
      <c r="J403" s="256"/>
      <c r="K403" s="246"/>
      <c r="L403" s="246"/>
      <c r="M403" s="256">
        <f t="shared" ref="M403:S403" si="166">M358-M367+M376+M385-M394</f>
        <v>0</v>
      </c>
      <c r="N403" s="256">
        <f t="shared" si="166"/>
        <v>0</v>
      </c>
      <c r="O403" s="256">
        <f t="shared" si="166"/>
        <v>0</v>
      </c>
      <c r="P403" s="256">
        <f t="shared" si="166"/>
        <v>7739021.0099818856</v>
      </c>
      <c r="Q403" s="256">
        <f t="shared" si="166"/>
        <v>7567042.7653156212</v>
      </c>
      <c r="R403" s="256">
        <f t="shared" si="166"/>
        <v>7395064.5206493568</v>
      </c>
      <c r="S403" s="282">
        <f t="shared" si="166"/>
        <v>7223086.2759830924</v>
      </c>
      <c r="T403" s="227"/>
      <c r="U403" s="227"/>
      <c r="V403" s="227"/>
    </row>
    <row r="404" spans="2:22" x14ac:dyDescent="0.2">
      <c r="B404" s="279">
        <f t="shared" si="162"/>
        <v>45382</v>
      </c>
      <c r="C404" s="280" t="s">
        <v>0</v>
      </c>
      <c r="D404" s="246"/>
      <c r="E404" s="246"/>
      <c r="F404" s="246"/>
      <c r="G404" s="246"/>
      <c r="H404" s="246"/>
      <c r="I404" s="256"/>
      <c r="J404" s="256"/>
      <c r="K404" s="246"/>
      <c r="L404" s="246"/>
      <c r="M404" s="256">
        <f t="shared" ref="M404:S404" si="167">M359-M368+M377+M386-M395</f>
        <v>0</v>
      </c>
      <c r="N404" s="256">
        <f t="shared" si="167"/>
        <v>0</v>
      </c>
      <c r="O404" s="256">
        <f t="shared" si="167"/>
        <v>0</v>
      </c>
      <c r="P404" s="256">
        <f t="shared" si="167"/>
        <v>0</v>
      </c>
      <c r="Q404" s="256">
        <f t="shared" si="167"/>
        <v>14372296.933541708</v>
      </c>
      <c r="R404" s="256">
        <f t="shared" si="167"/>
        <v>14052912.55724078</v>
      </c>
      <c r="S404" s="282">
        <f t="shared" si="167"/>
        <v>13733528.180939853</v>
      </c>
      <c r="T404" s="227"/>
      <c r="U404" s="227"/>
      <c r="V404" s="227"/>
    </row>
    <row r="405" spans="2:22" x14ac:dyDescent="0.2">
      <c r="B405" s="279">
        <f t="shared" si="162"/>
        <v>45747</v>
      </c>
      <c r="C405" s="280" t="s">
        <v>0</v>
      </c>
      <c r="D405" s="246"/>
      <c r="E405" s="246"/>
      <c r="F405" s="246"/>
      <c r="G405" s="246"/>
      <c r="H405" s="246"/>
      <c r="I405" s="256"/>
      <c r="J405" s="256"/>
      <c r="K405" s="246"/>
      <c r="L405" s="246"/>
      <c r="M405" s="256">
        <f t="shared" ref="M405:S405" si="168">M360-M369+M378+M387-M396</f>
        <v>0</v>
      </c>
      <c r="N405" s="256">
        <f t="shared" si="168"/>
        <v>0</v>
      </c>
      <c r="O405" s="256">
        <f t="shared" si="168"/>
        <v>0</v>
      </c>
      <c r="P405" s="256">
        <f t="shared" si="168"/>
        <v>0</v>
      </c>
      <c r="Q405" s="256">
        <f t="shared" si="168"/>
        <v>0</v>
      </c>
      <c r="R405" s="256">
        <f t="shared" si="168"/>
        <v>14983100.447833791</v>
      </c>
      <c r="S405" s="282">
        <f t="shared" si="168"/>
        <v>14650142.660104152</v>
      </c>
      <c r="T405" s="227"/>
      <c r="U405" s="227"/>
      <c r="V405" s="227"/>
    </row>
    <row r="406" spans="2:22" x14ac:dyDescent="0.2">
      <c r="B406" s="286">
        <f t="shared" si="162"/>
        <v>46112</v>
      </c>
      <c r="C406" s="287" t="s">
        <v>0</v>
      </c>
      <c r="D406" s="288"/>
      <c r="E406" s="288"/>
      <c r="F406" s="288"/>
      <c r="G406" s="288"/>
      <c r="H406" s="288"/>
      <c r="I406" s="289"/>
      <c r="J406" s="289"/>
      <c r="K406" s="288"/>
      <c r="L406" s="288"/>
      <c r="M406" s="289">
        <f t="shared" ref="M406:S406" si="169">M361-M370+M379+M388-M397</f>
        <v>0</v>
      </c>
      <c r="N406" s="289">
        <f t="shared" si="169"/>
        <v>0</v>
      </c>
      <c r="O406" s="289">
        <f t="shared" si="169"/>
        <v>0</v>
      </c>
      <c r="P406" s="289">
        <f t="shared" si="169"/>
        <v>0</v>
      </c>
      <c r="Q406" s="289">
        <f t="shared" si="169"/>
        <v>0</v>
      </c>
      <c r="R406" s="289">
        <f t="shared" si="169"/>
        <v>0</v>
      </c>
      <c r="S406" s="290">
        <f t="shared" si="169"/>
        <v>6637116.2029965306</v>
      </c>
      <c r="T406" s="227"/>
      <c r="U406" s="227"/>
      <c r="V406" s="227"/>
    </row>
    <row r="407" spans="2:22" x14ac:dyDescent="0.2">
      <c r="B407" s="227"/>
      <c r="C407" s="254"/>
      <c r="D407" s="227"/>
      <c r="E407" s="227"/>
      <c r="F407" s="227"/>
      <c r="G407" s="227"/>
      <c r="H407" s="227"/>
      <c r="I407" s="227"/>
      <c r="J407" s="227"/>
      <c r="K407" s="227"/>
      <c r="L407" s="227"/>
      <c r="M407" s="227"/>
      <c r="N407" s="227"/>
      <c r="O407" s="227"/>
      <c r="P407" s="227"/>
      <c r="Q407" s="227"/>
      <c r="R407" s="227"/>
      <c r="S407" s="227"/>
      <c r="T407" s="227"/>
      <c r="U407" s="227"/>
      <c r="V407" s="227"/>
    </row>
    <row r="408" spans="2:22" x14ac:dyDescent="0.2">
      <c r="B408" s="272" t="s">
        <v>26</v>
      </c>
      <c r="C408" s="254"/>
      <c r="D408" s="227"/>
      <c r="E408" s="227"/>
      <c r="F408" s="227"/>
      <c r="G408" s="227"/>
      <c r="H408" s="227"/>
      <c r="I408" s="246"/>
      <c r="J408" s="227"/>
      <c r="K408" s="227"/>
      <c r="L408" s="227"/>
      <c r="M408" s="227"/>
      <c r="N408" s="227"/>
      <c r="O408" s="227"/>
      <c r="P408" s="227"/>
      <c r="Q408" s="227"/>
      <c r="R408" s="227"/>
      <c r="S408" s="227"/>
      <c r="T408" s="227"/>
      <c r="U408" s="227"/>
      <c r="V408" s="227"/>
    </row>
    <row r="409" spans="2:22" x14ac:dyDescent="0.2">
      <c r="B409" s="273"/>
      <c r="C409" s="254"/>
      <c r="D409" s="227"/>
      <c r="E409" s="227"/>
      <c r="F409" s="227"/>
      <c r="G409" s="227"/>
      <c r="H409" s="227"/>
      <c r="I409" s="246"/>
      <c r="J409" s="227"/>
      <c r="K409" s="227"/>
      <c r="L409" s="227"/>
      <c r="M409" s="227"/>
      <c r="N409" s="227"/>
      <c r="O409" s="227"/>
      <c r="P409" s="227"/>
      <c r="Q409" s="227"/>
      <c r="R409" s="227"/>
      <c r="S409" s="227"/>
      <c r="T409" s="227"/>
      <c r="U409" s="227"/>
      <c r="V409" s="227"/>
    </row>
    <row r="410" spans="2:22" x14ac:dyDescent="0.2">
      <c r="B410" s="227" t="s">
        <v>20</v>
      </c>
      <c r="C410" s="254" t="s">
        <v>5</v>
      </c>
      <c r="D410" s="227"/>
      <c r="E410" s="229" t="s">
        <v>271</v>
      </c>
      <c r="F410" s="227"/>
      <c r="G410" s="247"/>
      <c r="H410" s="253"/>
      <c r="I410" s="253"/>
      <c r="J410" s="253"/>
      <c r="K410" s="253"/>
      <c r="L410" s="253"/>
      <c r="M410" s="253">
        <f t="shared" ref="M410:S410" si="170">IF(M412=0,0,M411/M412)</f>
        <v>0</v>
      </c>
      <c r="N410" s="253">
        <f t="shared" si="170"/>
        <v>60</v>
      </c>
      <c r="O410" s="253">
        <f t="shared" si="170"/>
        <v>59.527118209889309</v>
      </c>
      <c r="P410" s="253">
        <f t="shared" si="170"/>
        <v>59.07978752146753</v>
      </c>
      <c r="Q410" s="253">
        <f t="shared" si="170"/>
        <v>58.628179783631587</v>
      </c>
      <c r="R410" s="253">
        <f t="shared" si="170"/>
        <v>58.149188141296491</v>
      </c>
      <c r="S410" s="253">
        <f t="shared" si="170"/>
        <v>57.631698626085381</v>
      </c>
      <c r="T410" s="227"/>
      <c r="U410" s="227"/>
      <c r="V410" s="227"/>
    </row>
    <row r="411" spans="2:22" x14ac:dyDescent="0.2">
      <c r="B411" s="227" t="s">
        <v>16</v>
      </c>
      <c r="C411" s="254" t="s">
        <v>0</v>
      </c>
      <c r="D411" s="227"/>
      <c r="E411" s="229" t="s">
        <v>264</v>
      </c>
      <c r="F411" s="227"/>
      <c r="G411" s="227"/>
      <c r="H411" s="227"/>
      <c r="I411" s="256"/>
      <c r="J411" s="227"/>
      <c r="K411" s="227"/>
      <c r="L411" s="227"/>
      <c r="M411" s="247">
        <f t="shared" ref="M411:S411" si="171">SUM(M430:M436)</f>
        <v>0</v>
      </c>
      <c r="N411" s="247">
        <f t="shared" si="171"/>
        <v>23024095.249756038</v>
      </c>
      <c r="O411" s="247">
        <f t="shared" si="171"/>
        <v>48305167.319128729</v>
      </c>
      <c r="P411" s="247">
        <f t="shared" si="171"/>
        <v>76735695.162066966</v>
      </c>
      <c r="Q411" s="247">
        <f t="shared" si="171"/>
        <v>106590133.70109659</v>
      </c>
      <c r="R411" s="247">
        <f t="shared" si="171"/>
        <v>135479549.74892873</v>
      </c>
      <c r="S411" s="247">
        <f t="shared" si="171"/>
        <v>161630419.0325647</v>
      </c>
      <c r="T411" s="227"/>
      <c r="U411" s="227"/>
      <c r="V411" s="227"/>
    </row>
    <row r="412" spans="2:22" x14ac:dyDescent="0.2">
      <c r="B412" s="227" t="s">
        <v>107</v>
      </c>
      <c r="C412" s="254" t="s">
        <v>0</v>
      </c>
      <c r="D412" s="227"/>
      <c r="E412" s="229" t="s">
        <v>265</v>
      </c>
      <c r="F412" s="227"/>
      <c r="G412" s="227"/>
      <c r="H412" s="227"/>
      <c r="I412" s="256"/>
      <c r="J412" s="227"/>
      <c r="K412" s="227"/>
      <c r="L412" s="227"/>
      <c r="M412" s="247">
        <f t="shared" ref="M412:S412" si="172">SUM(M439:M445)</f>
        <v>0</v>
      </c>
      <c r="N412" s="247">
        <f t="shared" si="172"/>
        <v>383734.9208292673</v>
      </c>
      <c r="O412" s="247">
        <f t="shared" si="172"/>
        <v>811481.70399929991</v>
      </c>
      <c r="P412" s="247">
        <f t="shared" si="172"/>
        <v>1298848.5297815923</v>
      </c>
      <c r="Q412" s="247">
        <f t="shared" si="172"/>
        <v>1818069.9809284462</v>
      </c>
      <c r="R412" s="247">
        <f t="shared" si="172"/>
        <v>2329861.4147411222</v>
      </c>
      <c r="S412" s="247">
        <f t="shared" si="172"/>
        <v>2804540.2597140735</v>
      </c>
      <c r="T412" s="227"/>
      <c r="U412" s="227"/>
      <c r="V412" s="227"/>
    </row>
    <row r="413" spans="2:22" x14ac:dyDescent="0.2">
      <c r="B413" s="227" t="s">
        <v>14</v>
      </c>
      <c r="C413" s="254" t="s">
        <v>0</v>
      </c>
      <c r="D413" s="227"/>
      <c r="E413" s="229" t="s">
        <v>266</v>
      </c>
      <c r="F413" s="227"/>
      <c r="G413" s="227"/>
      <c r="H413" s="227"/>
      <c r="I413" s="256"/>
      <c r="J413" s="227"/>
      <c r="K413" s="227"/>
      <c r="L413" s="227"/>
      <c r="M413" s="247">
        <f t="shared" ref="M413:S413" si="173">SUM(M448:M454)</f>
        <v>0</v>
      </c>
      <c r="N413" s="247">
        <f t="shared" si="173"/>
        <v>0</v>
      </c>
      <c r="O413" s="247">
        <f t="shared" si="173"/>
        <v>0</v>
      </c>
      <c r="P413" s="247">
        <f t="shared" si="173"/>
        <v>0</v>
      </c>
      <c r="Q413" s="247">
        <f t="shared" si="173"/>
        <v>0</v>
      </c>
      <c r="R413" s="247">
        <f t="shared" si="173"/>
        <v>0</v>
      </c>
      <c r="S413" s="247">
        <f t="shared" si="173"/>
        <v>0</v>
      </c>
      <c r="T413" s="227"/>
      <c r="U413" s="227"/>
      <c r="V413" s="227"/>
    </row>
    <row r="414" spans="2:22" x14ac:dyDescent="0.2">
      <c r="B414" s="227" t="s">
        <v>144</v>
      </c>
      <c r="C414" s="254" t="s">
        <v>0</v>
      </c>
      <c r="D414" s="227"/>
      <c r="E414" s="229" t="s">
        <v>268</v>
      </c>
      <c r="F414" s="227"/>
      <c r="G414" s="227"/>
      <c r="H414" s="227"/>
      <c r="I414" s="256"/>
      <c r="J414" s="227"/>
      <c r="K414" s="227"/>
      <c r="L414" s="227"/>
      <c r="M414" s="247">
        <f t="shared" ref="M414:S414" si="174">SUM(M457:M463)</f>
        <v>23024095.249756038</v>
      </c>
      <c r="N414" s="247">
        <f t="shared" si="174"/>
        <v>25664806.990201958</v>
      </c>
      <c r="O414" s="247">
        <f t="shared" si="174"/>
        <v>29242009.546937533</v>
      </c>
      <c r="P414" s="247">
        <f t="shared" si="174"/>
        <v>31153287.06881123</v>
      </c>
      <c r="Q414" s="247">
        <f t="shared" si="174"/>
        <v>30707486.028760564</v>
      </c>
      <c r="R414" s="247">
        <f t="shared" si="174"/>
        <v>28480730.698377073</v>
      </c>
      <c r="S414" s="247">
        <f t="shared" si="174"/>
        <v>28109153.7391643</v>
      </c>
      <c r="T414" s="227"/>
      <c r="U414" s="227"/>
      <c r="V414" s="227"/>
    </row>
    <row r="415" spans="2:22" x14ac:dyDescent="0.2">
      <c r="B415" s="227" t="s">
        <v>12</v>
      </c>
      <c r="C415" s="254" t="s">
        <v>0</v>
      </c>
      <c r="D415" s="227"/>
      <c r="E415" s="229" t="s">
        <v>270</v>
      </c>
      <c r="F415" s="227"/>
      <c r="G415" s="227"/>
      <c r="H415" s="227"/>
      <c r="I415" s="256"/>
      <c r="J415" s="227"/>
      <c r="K415" s="227"/>
      <c r="L415" s="227"/>
      <c r="M415" s="247">
        <f t="shared" ref="M415:S415" si="175">SUM(M466:M472)</f>
        <v>0</v>
      </c>
      <c r="N415" s="247">
        <f t="shared" si="175"/>
        <v>0</v>
      </c>
      <c r="O415" s="247">
        <f t="shared" si="175"/>
        <v>0</v>
      </c>
      <c r="P415" s="247">
        <f t="shared" si="175"/>
        <v>0</v>
      </c>
      <c r="Q415" s="247">
        <f t="shared" si="175"/>
        <v>0</v>
      </c>
      <c r="R415" s="247">
        <f t="shared" si="175"/>
        <v>0</v>
      </c>
      <c r="S415" s="247">
        <f t="shared" si="175"/>
        <v>0</v>
      </c>
      <c r="T415" s="227"/>
      <c r="U415" s="227"/>
      <c r="V415" s="227"/>
    </row>
    <row r="416" spans="2:22" s="233" customFormat="1" x14ac:dyDescent="0.2">
      <c r="B416" s="300" t="s">
        <v>11</v>
      </c>
      <c r="C416" s="298" t="s">
        <v>0</v>
      </c>
      <c r="D416" s="300"/>
      <c r="E416" s="297" t="s">
        <v>269</v>
      </c>
      <c r="F416" s="258"/>
      <c r="G416" s="258"/>
      <c r="H416" s="258"/>
      <c r="I416" s="274"/>
      <c r="J416" s="258"/>
      <c r="K416" s="258"/>
      <c r="L416" s="258"/>
      <c r="M416" s="261">
        <f t="shared" ref="M416:S416" si="176">SUM(M475:M481)</f>
        <v>23024095.249756038</v>
      </c>
      <c r="N416" s="261">
        <f t="shared" si="176"/>
        <v>48305167.319128729</v>
      </c>
      <c r="O416" s="261">
        <f t="shared" si="176"/>
        <v>76735695.162066966</v>
      </c>
      <c r="P416" s="261">
        <f t="shared" si="176"/>
        <v>106590133.70109659</v>
      </c>
      <c r="Q416" s="261">
        <f t="shared" si="176"/>
        <v>135479549.74892873</v>
      </c>
      <c r="R416" s="261">
        <f t="shared" si="176"/>
        <v>161630419.0325647</v>
      </c>
      <c r="S416" s="261">
        <f t="shared" si="176"/>
        <v>186935032.5120149</v>
      </c>
      <c r="T416" s="258"/>
      <c r="U416" s="258"/>
      <c r="V416" s="258"/>
    </row>
    <row r="417" spans="2:22" x14ac:dyDescent="0.2">
      <c r="B417" s="227"/>
      <c r="C417" s="254"/>
      <c r="D417" s="227"/>
      <c r="E417" s="227"/>
      <c r="F417" s="227"/>
      <c r="G417" s="227"/>
      <c r="H417" s="227"/>
      <c r="I417" s="246"/>
      <c r="J417" s="227"/>
      <c r="K417" s="227"/>
      <c r="L417" s="227"/>
      <c r="M417" s="227"/>
      <c r="N417" s="227"/>
      <c r="O417" s="227"/>
      <c r="P417" s="227"/>
      <c r="Q417" s="227"/>
      <c r="R417" s="227"/>
      <c r="S417" s="227"/>
      <c r="T417" s="227"/>
      <c r="U417" s="227"/>
      <c r="V417" s="227"/>
    </row>
    <row r="418" spans="2:22" x14ac:dyDescent="0.2">
      <c r="B418" s="232" t="s">
        <v>100</v>
      </c>
      <c r="C418" s="239" t="s">
        <v>89</v>
      </c>
      <c r="D418" s="264">
        <f>SUM(H418:S418)</f>
        <v>0</v>
      </c>
      <c r="E418" s="265"/>
      <c r="F418" s="227"/>
      <c r="G418" s="227"/>
      <c r="H418" s="227"/>
      <c r="I418" s="246"/>
      <c r="J418" s="227"/>
      <c r="K418" s="227"/>
      <c r="L418" s="227"/>
      <c r="M418" s="266">
        <f t="shared" ref="M418:S418" si="177">IF(ABS(M411-M412+M413+M414-M415-M416)&lt;0.001,0,1)</f>
        <v>0</v>
      </c>
      <c r="N418" s="266">
        <f t="shared" si="177"/>
        <v>0</v>
      </c>
      <c r="O418" s="266">
        <f t="shared" si="177"/>
        <v>0</v>
      </c>
      <c r="P418" s="266">
        <f t="shared" si="177"/>
        <v>0</v>
      </c>
      <c r="Q418" s="266">
        <f t="shared" si="177"/>
        <v>0</v>
      </c>
      <c r="R418" s="266">
        <f t="shared" si="177"/>
        <v>0</v>
      </c>
      <c r="S418" s="266">
        <f t="shared" si="177"/>
        <v>0</v>
      </c>
      <c r="T418" s="227"/>
      <c r="U418" s="227"/>
      <c r="V418" s="227"/>
    </row>
    <row r="419" spans="2:22" x14ac:dyDescent="0.2">
      <c r="B419" s="230"/>
      <c r="C419" s="254"/>
      <c r="D419" s="227"/>
      <c r="E419" s="227"/>
      <c r="F419" s="227"/>
      <c r="G419" s="227"/>
      <c r="H419" s="227"/>
      <c r="I419" s="227"/>
      <c r="J419" s="227"/>
      <c r="K419" s="227"/>
      <c r="L419" s="227"/>
      <c r="M419" s="227"/>
      <c r="N419" s="227"/>
      <c r="O419" s="227"/>
      <c r="P419" s="227"/>
      <c r="Q419" s="227"/>
      <c r="R419" s="227"/>
      <c r="S419" s="227"/>
      <c r="T419" s="227"/>
      <c r="U419" s="227"/>
      <c r="V419" s="227"/>
    </row>
    <row r="420" spans="2:22" x14ac:dyDescent="0.2">
      <c r="B420" s="275" t="s">
        <v>17</v>
      </c>
      <c r="C420" s="276"/>
      <c r="D420" s="277"/>
      <c r="E420" s="277"/>
      <c r="F420" s="277"/>
      <c r="G420" s="277"/>
      <c r="H420" s="277"/>
      <c r="I420" s="277"/>
      <c r="J420" s="277"/>
      <c r="K420" s="277"/>
      <c r="L420" s="277"/>
      <c r="M420" s="277"/>
      <c r="N420" s="277"/>
      <c r="O420" s="277"/>
      <c r="P420" s="277"/>
      <c r="Q420" s="277"/>
      <c r="R420" s="277"/>
      <c r="S420" s="278"/>
      <c r="T420" s="227"/>
      <c r="U420" s="227"/>
      <c r="V420" s="227"/>
    </row>
    <row r="421" spans="2:22" x14ac:dyDescent="0.2">
      <c r="B421" s="279">
        <f t="shared" ref="B421:B427" si="178">B346</f>
        <v>43921</v>
      </c>
      <c r="C421" s="280" t="s">
        <v>5</v>
      </c>
      <c r="D421" s="281">
        <f>INDEX($D$17:$D$25,MATCH(B408,$B$17:$B$25,0))</f>
        <v>60</v>
      </c>
      <c r="E421" s="256"/>
      <c r="F421" s="246"/>
      <c r="G421" s="246"/>
      <c r="H421" s="246"/>
      <c r="I421" s="256"/>
      <c r="J421" s="256"/>
      <c r="K421" s="246"/>
      <c r="L421" s="246"/>
      <c r="M421" s="256">
        <f>IF(M$4=EOMONTH($B421,12),$D421,MAX(L421-1,0))</f>
        <v>0</v>
      </c>
      <c r="N421" s="256">
        <f t="shared" ref="N421:S421" si="179">IF(N$4=EOMONTH($B421,12),$D421,MAX(M421-1,0))</f>
        <v>60</v>
      </c>
      <c r="O421" s="256">
        <f t="shared" si="179"/>
        <v>59</v>
      </c>
      <c r="P421" s="256">
        <f t="shared" si="179"/>
        <v>58</v>
      </c>
      <c r="Q421" s="256">
        <f t="shared" si="179"/>
        <v>57</v>
      </c>
      <c r="R421" s="256">
        <f t="shared" si="179"/>
        <v>56</v>
      </c>
      <c r="S421" s="282">
        <f t="shared" si="179"/>
        <v>55</v>
      </c>
      <c r="T421" s="227"/>
      <c r="U421" s="227"/>
      <c r="V421" s="227"/>
    </row>
    <row r="422" spans="2:22" x14ac:dyDescent="0.2">
      <c r="B422" s="279">
        <f t="shared" si="178"/>
        <v>44286</v>
      </c>
      <c r="C422" s="280" t="s">
        <v>5</v>
      </c>
      <c r="D422" s="281">
        <f>INDEX($D$17:$D$25,MATCH(B408,$B$17:$B$25,0))</f>
        <v>60</v>
      </c>
      <c r="E422" s="256"/>
      <c r="F422" s="246"/>
      <c r="G422" s="246"/>
      <c r="H422" s="246"/>
      <c r="I422" s="256"/>
      <c r="J422" s="256"/>
      <c r="K422" s="246"/>
      <c r="L422" s="246"/>
      <c r="M422" s="256">
        <f t="shared" ref="M422:S427" si="180">IF(M$4=EOMONTH($B422,12),$D422,MAX(L422-1,0))</f>
        <v>0</v>
      </c>
      <c r="N422" s="256">
        <f t="shared" si="180"/>
        <v>0</v>
      </c>
      <c r="O422" s="256">
        <f t="shared" si="180"/>
        <v>60</v>
      </c>
      <c r="P422" s="256">
        <f t="shared" si="180"/>
        <v>59</v>
      </c>
      <c r="Q422" s="256">
        <f t="shared" si="180"/>
        <v>58</v>
      </c>
      <c r="R422" s="256">
        <f t="shared" si="180"/>
        <v>57</v>
      </c>
      <c r="S422" s="282">
        <f t="shared" si="180"/>
        <v>56</v>
      </c>
      <c r="T422" s="227"/>
      <c r="U422" s="227"/>
      <c r="V422" s="227"/>
    </row>
    <row r="423" spans="2:22" x14ac:dyDescent="0.2">
      <c r="B423" s="279">
        <f t="shared" si="178"/>
        <v>44651</v>
      </c>
      <c r="C423" s="280" t="s">
        <v>5</v>
      </c>
      <c r="D423" s="281">
        <f>INDEX($D$17:$D$25,MATCH(B408,$B$17:$B$25,0))</f>
        <v>60</v>
      </c>
      <c r="E423" s="256"/>
      <c r="F423" s="246"/>
      <c r="G423" s="246"/>
      <c r="H423" s="246"/>
      <c r="I423" s="256"/>
      <c r="J423" s="256"/>
      <c r="K423" s="246"/>
      <c r="L423" s="246"/>
      <c r="M423" s="256">
        <f t="shared" si="180"/>
        <v>0</v>
      </c>
      <c r="N423" s="256">
        <f t="shared" si="180"/>
        <v>0</v>
      </c>
      <c r="O423" s="256">
        <f t="shared" si="180"/>
        <v>0</v>
      </c>
      <c r="P423" s="256">
        <f t="shared" si="180"/>
        <v>60</v>
      </c>
      <c r="Q423" s="256">
        <f t="shared" si="180"/>
        <v>59</v>
      </c>
      <c r="R423" s="256">
        <f t="shared" si="180"/>
        <v>58</v>
      </c>
      <c r="S423" s="282">
        <f t="shared" si="180"/>
        <v>57</v>
      </c>
      <c r="T423" s="227"/>
      <c r="U423" s="227"/>
      <c r="V423" s="227"/>
    </row>
    <row r="424" spans="2:22" x14ac:dyDescent="0.2">
      <c r="B424" s="279">
        <f t="shared" si="178"/>
        <v>45016</v>
      </c>
      <c r="C424" s="280" t="s">
        <v>5</v>
      </c>
      <c r="D424" s="281">
        <f>INDEX($D$17:$D$25,MATCH(B408,$B$17:$B$25,0))</f>
        <v>60</v>
      </c>
      <c r="E424" s="256"/>
      <c r="F424" s="246"/>
      <c r="G424" s="246"/>
      <c r="H424" s="246"/>
      <c r="I424" s="256"/>
      <c r="J424" s="256"/>
      <c r="K424" s="246"/>
      <c r="L424" s="246"/>
      <c r="M424" s="256">
        <f t="shared" si="180"/>
        <v>0</v>
      </c>
      <c r="N424" s="256">
        <f t="shared" si="180"/>
        <v>0</v>
      </c>
      <c r="O424" s="256">
        <f t="shared" si="180"/>
        <v>0</v>
      </c>
      <c r="P424" s="256">
        <f t="shared" si="180"/>
        <v>0</v>
      </c>
      <c r="Q424" s="256">
        <f t="shared" si="180"/>
        <v>60</v>
      </c>
      <c r="R424" s="256">
        <f t="shared" si="180"/>
        <v>59</v>
      </c>
      <c r="S424" s="282">
        <f t="shared" si="180"/>
        <v>58</v>
      </c>
      <c r="T424" s="227"/>
      <c r="U424" s="227"/>
      <c r="V424" s="227"/>
    </row>
    <row r="425" spans="2:22" x14ac:dyDescent="0.2">
      <c r="B425" s="279">
        <f t="shared" si="178"/>
        <v>45382</v>
      </c>
      <c r="C425" s="280" t="s">
        <v>5</v>
      </c>
      <c r="D425" s="281">
        <f>INDEX($D$17:$D$25,MATCH(B408,$B$17:$B$25,0))</f>
        <v>60</v>
      </c>
      <c r="E425" s="256"/>
      <c r="F425" s="246"/>
      <c r="G425" s="246"/>
      <c r="H425" s="246"/>
      <c r="I425" s="256"/>
      <c r="J425" s="256"/>
      <c r="K425" s="246"/>
      <c r="L425" s="246"/>
      <c r="M425" s="256">
        <f t="shared" si="180"/>
        <v>0</v>
      </c>
      <c r="N425" s="256">
        <f t="shared" si="180"/>
        <v>0</v>
      </c>
      <c r="O425" s="256">
        <f t="shared" si="180"/>
        <v>0</v>
      </c>
      <c r="P425" s="256">
        <f t="shared" si="180"/>
        <v>0</v>
      </c>
      <c r="Q425" s="256">
        <f t="shared" si="180"/>
        <v>0</v>
      </c>
      <c r="R425" s="256">
        <f t="shared" si="180"/>
        <v>60</v>
      </c>
      <c r="S425" s="282">
        <f t="shared" si="180"/>
        <v>59</v>
      </c>
      <c r="T425" s="227"/>
      <c r="U425" s="227"/>
      <c r="V425" s="227"/>
    </row>
    <row r="426" spans="2:22" x14ac:dyDescent="0.2">
      <c r="B426" s="279">
        <f t="shared" si="178"/>
        <v>45747</v>
      </c>
      <c r="C426" s="280" t="s">
        <v>5</v>
      </c>
      <c r="D426" s="281">
        <f>INDEX($D$17:$D$25,MATCH(B408,$B$17:$B$25,0))</f>
        <v>60</v>
      </c>
      <c r="E426" s="256"/>
      <c r="F426" s="246"/>
      <c r="G426" s="246"/>
      <c r="H426" s="246"/>
      <c r="I426" s="256"/>
      <c r="J426" s="256"/>
      <c r="K426" s="246"/>
      <c r="L426" s="246"/>
      <c r="M426" s="256">
        <f t="shared" si="180"/>
        <v>0</v>
      </c>
      <c r="N426" s="256">
        <f t="shared" si="180"/>
        <v>0</v>
      </c>
      <c r="O426" s="256">
        <f t="shared" si="180"/>
        <v>0</v>
      </c>
      <c r="P426" s="256">
        <f t="shared" si="180"/>
        <v>0</v>
      </c>
      <c r="Q426" s="256">
        <f t="shared" si="180"/>
        <v>0</v>
      </c>
      <c r="R426" s="256">
        <f t="shared" si="180"/>
        <v>0</v>
      </c>
      <c r="S426" s="282">
        <f t="shared" si="180"/>
        <v>60</v>
      </c>
      <c r="T426" s="227"/>
      <c r="U426" s="227"/>
      <c r="V426" s="227"/>
    </row>
    <row r="427" spans="2:22" x14ac:dyDescent="0.2">
      <c r="B427" s="279">
        <f t="shared" si="178"/>
        <v>46112</v>
      </c>
      <c r="C427" s="280" t="s">
        <v>5</v>
      </c>
      <c r="D427" s="281">
        <f>INDEX($D$17:$D$25,MATCH(B408,$B$17:$B$25,0))</f>
        <v>60</v>
      </c>
      <c r="E427" s="256"/>
      <c r="F427" s="246"/>
      <c r="G427" s="246"/>
      <c r="H427" s="246"/>
      <c r="I427" s="256"/>
      <c r="J427" s="256"/>
      <c r="K427" s="246"/>
      <c r="L427" s="246"/>
      <c r="M427" s="256">
        <f t="shared" si="180"/>
        <v>0</v>
      </c>
      <c r="N427" s="256">
        <f t="shared" si="180"/>
        <v>0</v>
      </c>
      <c r="O427" s="256">
        <f t="shared" si="180"/>
        <v>0</v>
      </c>
      <c r="P427" s="256">
        <f t="shared" si="180"/>
        <v>0</v>
      </c>
      <c r="Q427" s="256">
        <f t="shared" si="180"/>
        <v>0</v>
      </c>
      <c r="R427" s="256">
        <f t="shared" si="180"/>
        <v>0</v>
      </c>
      <c r="S427" s="282">
        <f t="shared" si="180"/>
        <v>0</v>
      </c>
      <c r="T427" s="227"/>
      <c r="U427" s="227"/>
      <c r="V427" s="227"/>
    </row>
    <row r="428" spans="2:22" x14ac:dyDescent="0.2">
      <c r="B428" s="283"/>
      <c r="C428" s="280"/>
      <c r="D428" s="246"/>
      <c r="E428" s="246"/>
      <c r="F428" s="246"/>
      <c r="G428" s="246"/>
      <c r="H428" s="246"/>
      <c r="I428" s="246"/>
      <c r="J428" s="246"/>
      <c r="K428" s="246"/>
      <c r="L428" s="246"/>
      <c r="M428" s="246"/>
      <c r="N428" s="246"/>
      <c r="O428" s="246"/>
      <c r="P428" s="246"/>
      <c r="Q428" s="246"/>
      <c r="R428" s="246"/>
      <c r="S428" s="284"/>
      <c r="T428" s="227"/>
      <c r="U428" s="227"/>
      <c r="V428" s="227"/>
    </row>
    <row r="429" spans="2:22" x14ac:dyDescent="0.2">
      <c r="B429" s="285" t="s">
        <v>16</v>
      </c>
      <c r="C429" s="280"/>
      <c r="D429" s="246"/>
      <c r="E429" s="246"/>
      <c r="F429" s="246"/>
      <c r="G429" s="246"/>
      <c r="H429" s="246"/>
      <c r="I429" s="246"/>
      <c r="J429" s="246"/>
      <c r="K429" s="246"/>
      <c r="L429" s="246"/>
      <c r="M429" s="246"/>
      <c r="N429" s="246"/>
      <c r="O429" s="246"/>
      <c r="P429" s="246"/>
      <c r="Q429" s="246"/>
      <c r="R429" s="246"/>
      <c r="S429" s="284"/>
      <c r="T429" s="227"/>
      <c r="U429" s="227"/>
      <c r="V429" s="227"/>
    </row>
    <row r="430" spans="2:22" x14ac:dyDescent="0.2">
      <c r="B430" s="279">
        <f t="shared" ref="B430:B436" si="181">B421</f>
        <v>43921</v>
      </c>
      <c r="C430" s="280" t="s">
        <v>0</v>
      </c>
      <c r="D430" s="246"/>
      <c r="E430" s="246"/>
      <c r="F430" s="246"/>
      <c r="G430" s="246"/>
      <c r="H430" s="246"/>
      <c r="I430" s="256"/>
      <c r="J430" s="256"/>
      <c r="K430" s="246"/>
      <c r="L430" s="246"/>
      <c r="M430" s="256">
        <f t="shared" ref="M430:M436" si="182">L475</f>
        <v>0</v>
      </c>
      <c r="N430" s="256">
        <f t="shared" ref="N430:N436" si="183">M475</f>
        <v>23024095.249756038</v>
      </c>
      <c r="O430" s="256">
        <f t="shared" ref="O430:O436" si="184">N475</f>
        <v>22640360.328926772</v>
      </c>
      <c r="P430" s="256">
        <f t="shared" ref="P430:P436" si="185">O475</f>
        <v>22256625.408097506</v>
      </c>
      <c r="Q430" s="256">
        <f t="shared" ref="Q430:Q436" si="186">P475</f>
        <v>21872890.487268239</v>
      </c>
      <c r="R430" s="256">
        <f t="shared" ref="R430:R436" si="187">Q475</f>
        <v>21489155.566438973</v>
      </c>
      <c r="S430" s="282">
        <f t="shared" ref="S430:S436" si="188">R475</f>
        <v>21105420.645609707</v>
      </c>
      <c r="T430" s="227"/>
      <c r="U430" s="227"/>
      <c r="V430" s="227"/>
    </row>
    <row r="431" spans="2:22" x14ac:dyDescent="0.2">
      <c r="B431" s="279">
        <f t="shared" si="181"/>
        <v>44286</v>
      </c>
      <c r="C431" s="280" t="s">
        <v>0</v>
      </c>
      <c r="D431" s="246"/>
      <c r="E431" s="246"/>
      <c r="F431" s="246"/>
      <c r="G431" s="246"/>
      <c r="H431" s="246"/>
      <c r="I431" s="256"/>
      <c r="J431" s="256"/>
      <c r="K431" s="246"/>
      <c r="L431" s="246"/>
      <c r="M431" s="256">
        <f t="shared" si="182"/>
        <v>0</v>
      </c>
      <c r="N431" s="256">
        <f t="shared" si="183"/>
        <v>0</v>
      </c>
      <c r="O431" s="256">
        <f t="shared" si="184"/>
        <v>25664806.990201958</v>
      </c>
      <c r="P431" s="256">
        <f t="shared" si="185"/>
        <v>25237060.207031924</v>
      </c>
      <c r="Q431" s="256">
        <f t="shared" si="186"/>
        <v>24809313.423861891</v>
      </c>
      <c r="R431" s="256">
        <f t="shared" si="187"/>
        <v>24381566.640691858</v>
      </c>
      <c r="S431" s="282">
        <f t="shared" si="188"/>
        <v>23953819.857521825</v>
      </c>
      <c r="T431" s="227"/>
      <c r="U431" s="227"/>
      <c r="V431" s="227"/>
    </row>
    <row r="432" spans="2:22" x14ac:dyDescent="0.2">
      <c r="B432" s="279">
        <f t="shared" si="181"/>
        <v>44651</v>
      </c>
      <c r="C432" s="280" t="s">
        <v>0</v>
      </c>
      <c r="D432" s="246"/>
      <c r="E432" s="246"/>
      <c r="F432" s="246"/>
      <c r="G432" s="246"/>
      <c r="H432" s="246"/>
      <c r="I432" s="256"/>
      <c r="J432" s="256"/>
      <c r="K432" s="246"/>
      <c r="L432" s="246"/>
      <c r="M432" s="256">
        <f t="shared" si="182"/>
        <v>0</v>
      </c>
      <c r="N432" s="256">
        <f t="shared" si="183"/>
        <v>0</v>
      </c>
      <c r="O432" s="256">
        <f t="shared" si="184"/>
        <v>0</v>
      </c>
      <c r="P432" s="256">
        <f t="shared" si="185"/>
        <v>29242009.546937533</v>
      </c>
      <c r="Q432" s="256">
        <f t="shared" si="186"/>
        <v>28754642.721155241</v>
      </c>
      <c r="R432" s="256">
        <f t="shared" si="187"/>
        <v>28267275.89537295</v>
      </c>
      <c r="S432" s="282">
        <f t="shared" si="188"/>
        <v>27779909.069590658</v>
      </c>
      <c r="T432" s="227"/>
      <c r="U432" s="227"/>
      <c r="V432" s="227"/>
    </row>
    <row r="433" spans="2:22" x14ac:dyDescent="0.2">
      <c r="B433" s="279">
        <f t="shared" si="181"/>
        <v>45016</v>
      </c>
      <c r="C433" s="280" t="s">
        <v>0</v>
      </c>
      <c r="D433" s="246"/>
      <c r="E433" s="246"/>
      <c r="F433" s="246"/>
      <c r="G433" s="246"/>
      <c r="H433" s="246"/>
      <c r="I433" s="256"/>
      <c r="J433" s="256"/>
      <c r="K433" s="246"/>
      <c r="L433" s="246"/>
      <c r="M433" s="256">
        <f t="shared" si="182"/>
        <v>0</v>
      </c>
      <c r="N433" s="256">
        <f t="shared" si="183"/>
        <v>0</v>
      </c>
      <c r="O433" s="256">
        <f t="shared" si="184"/>
        <v>0</v>
      </c>
      <c r="P433" s="256">
        <f t="shared" si="185"/>
        <v>0</v>
      </c>
      <c r="Q433" s="256">
        <f t="shared" si="186"/>
        <v>31153287.06881123</v>
      </c>
      <c r="R433" s="256">
        <f t="shared" si="187"/>
        <v>30634065.617664378</v>
      </c>
      <c r="S433" s="282">
        <f t="shared" si="188"/>
        <v>30114844.166517526</v>
      </c>
      <c r="T433" s="227"/>
      <c r="U433" s="227"/>
      <c r="V433" s="227"/>
    </row>
    <row r="434" spans="2:22" x14ac:dyDescent="0.2">
      <c r="B434" s="279">
        <f t="shared" si="181"/>
        <v>45382</v>
      </c>
      <c r="C434" s="280" t="s">
        <v>0</v>
      </c>
      <c r="D434" s="246"/>
      <c r="E434" s="246"/>
      <c r="F434" s="246"/>
      <c r="G434" s="246"/>
      <c r="H434" s="246"/>
      <c r="I434" s="256"/>
      <c r="J434" s="256"/>
      <c r="K434" s="246"/>
      <c r="L434" s="246"/>
      <c r="M434" s="256">
        <f t="shared" si="182"/>
        <v>0</v>
      </c>
      <c r="N434" s="256">
        <f t="shared" si="183"/>
        <v>0</v>
      </c>
      <c r="O434" s="256">
        <f t="shared" si="184"/>
        <v>0</v>
      </c>
      <c r="P434" s="256">
        <f t="shared" si="185"/>
        <v>0</v>
      </c>
      <c r="Q434" s="256">
        <f t="shared" si="186"/>
        <v>0</v>
      </c>
      <c r="R434" s="256">
        <f t="shared" si="187"/>
        <v>30707486.028760564</v>
      </c>
      <c r="S434" s="282">
        <f t="shared" si="188"/>
        <v>30195694.594947886</v>
      </c>
      <c r="T434" s="227"/>
      <c r="U434" s="227"/>
      <c r="V434" s="227"/>
    </row>
    <row r="435" spans="2:22" x14ac:dyDescent="0.2">
      <c r="B435" s="279">
        <f t="shared" si="181"/>
        <v>45747</v>
      </c>
      <c r="C435" s="280" t="s">
        <v>0</v>
      </c>
      <c r="D435" s="246"/>
      <c r="E435" s="246"/>
      <c r="F435" s="246"/>
      <c r="G435" s="246"/>
      <c r="H435" s="246"/>
      <c r="I435" s="256"/>
      <c r="J435" s="256"/>
      <c r="K435" s="246"/>
      <c r="L435" s="246"/>
      <c r="M435" s="256">
        <f t="shared" si="182"/>
        <v>0</v>
      </c>
      <c r="N435" s="256">
        <f t="shared" si="183"/>
        <v>0</v>
      </c>
      <c r="O435" s="256">
        <f t="shared" si="184"/>
        <v>0</v>
      </c>
      <c r="P435" s="256">
        <f t="shared" si="185"/>
        <v>0</v>
      </c>
      <c r="Q435" s="256">
        <f t="shared" si="186"/>
        <v>0</v>
      </c>
      <c r="R435" s="256">
        <f t="shared" si="187"/>
        <v>0</v>
      </c>
      <c r="S435" s="282">
        <f t="shared" si="188"/>
        <v>28480730.698377073</v>
      </c>
      <c r="T435" s="227"/>
      <c r="U435" s="227"/>
      <c r="V435" s="227"/>
    </row>
    <row r="436" spans="2:22" x14ac:dyDescent="0.2">
      <c r="B436" s="279">
        <f t="shared" si="181"/>
        <v>46112</v>
      </c>
      <c r="C436" s="280" t="s">
        <v>0</v>
      </c>
      <c r="D436" s="246"/>
      <c r="E436" s="246"/>
      <c r="F436" s="246"/>
      <c r="G436" s="246"/>
      <c r="H436" s="246"/>
      <c r="I436" s="256"/>
      <c r="J436" s="256"/>
      <c r="K436" s="246"/>
      <c r="L436" s="246"/>
      <c r="M436" s="256">
        <f t="shared" si="182"/>
        <v>0</v>
      </c>
      <c r="N436" s="256">
        <f t="shared" si="183"/>
        <v>0</v>
      </c>
      <c r="O436" s="256">
        <f t="shared" si="184"/>
        <v>0</v>
      </c>
      <c r="P436" s="256">
        <f t="shared" si="185"/>
        <v>0</v>
      </c>
      <c r="Q436" s="256">
        <f t="shared" si="186"/>
        <v>0</v>
      </c>
      <c r="R436" s="256">
        <f t="shared" si="187"/>
        <v>0</v>
      </c>
      <c r="S436" s="282">
        <f t="shared" si="188"/>
        <v>0</v>
      </c>
      <c r="T436" s="227"/>
      <c r="U436" s="227"/>
      <c r="V436" s="227"/>
    </row>
    <row r="437" spans="2:22" x14ac:dyDescent="0.2">
      <c r="B437" s="283"/>
      <c r="C437" s="280"/>
      <c r="D437" s="246"/>
      <c r="E437" s="246"/>
      <c r="F437" s="246"/>
      <c r="G437" s="246"/>
      <c r="H437" s="246"/>
      <c r="I437" s="246"/>
      <c r="J437" s="246"/>
      <c r="K437" s="246"/>
      <c r="L437" s="246"/>
      <c r="M437" s="246"/>
      <c r="N437" s="246"/>
      <c r="O437" s="246"/>
      <c r="P437" s="246"/>
      <c r="Q437" s="246"/>
      <c r="R437" s="246"/>
      <c r="S437" s="284"/>
      <c r="T437" s="227"/>
      <c r="U437" s="227"/>
      <c r="V437" s="227"/>
    </row>
    <row r="438" spans="2:22" x14ac:dyDescent="0.2">
      <c r="B438" s="285" t="s">
        <v>107</v>
      </c>
      <c r="C438" s="280"/>
      <c r="D438" s="246"/>
      <c r="E438" s="246"/>
      <c r="F438" s="246"/>
      <c r="G438" s="246"/>
      <c r="H438" s="246"/>
      <c r="I438" s="246"/>
      <c r="J438" s="246"/>
      <c r="K438" s="246"/>
      <c r="L438" s="246"/>
      <c r="M438" s="246"/>
      <c r="N438" s="246"/>
      <c r="O438" s="246"/>
      <c r="P438" s="246"/>
      <c r="Q438" s="246"/>
      <c r="R438" s="246"/>
      <c r="S438" s="284"/>
      <c r="T438" s="227"/>
      <c r="U438" s="227"/>
      <c r="V438" s="227"/>
    </row>
    <row r="439" spans="2:22" x14ac:dyDescent="0.2">
      <c r="B439" s="279">
        <f t="shared" ref="B439:B445" si="189">B430</f>
        <v>43921</v>
      </c>
      <c r="C439" s="280" t="s">
        <v>0</v>
      </c>
      <c r="D439" s="246"/>
      <c r="E439" s="246"/>
      <c r="F439" s="246"/>
      <c r="G439" s="246"/>
      <c r="H439" s="246"/>
      <c r="I439" s="256"/>
      <c r="J439" s="256"/>
      <c r="K439" s="246"/>
      <c r="L439" s="246"/>
      <c r="M439" s="256">
        <f>M430/MAX(M421,1)</f>
        <v>0</v>
      </c>
      <c r="N439" s="256">
        <f t="shared" ref="N439:S439" si="190">N430/MAX(N421,1)</f>
        <v>383734.9208292673</v>
      </c>
      <c r="O439" s="256">
        <f t="shared" si="190"/>
        <v>383734.9208292673</v>
      </c>
      <c r="P439" s="256">
        <f t="shared" si="190"/>
        <v>383734.92082926736</v>
      </c>
      <c r="Q439" s="256">
        <f t="shared" si="190"/>
        <v>383734.92082926736</v>
      </c>
      <c r="R439" s="256">
        <f t="shared" si="190"/>
        <v>383734.92082926736</v>
      </c>
      <c r="S439" s="282">
        <f t="shared" si="190"/>
        <v>383734.92082926742</v>
      </c>
      <c r="T439" s="227"/>
      <c r="U439" s="227"/>
      <c r="V439" s="227"/>
    </row>
    <row r="440" spans="2:22" x14ac:dyDescent="0.2">
      <c r="B440" s="279">
        <f t="shared" si="189"/>
        <v>44286</v>
      </c>
      <c r="C440" s="280" t="s">
        <v>0</v>
      </c>
      <c r="D440" s="246"/>
      <c r="E440" s="246"/>
      <c r="F440" s="246"/>
      <c r="G440" s="246"/>
      <c r="H440" s="246"/>
      <c r="I440" s="256"/>
      <c r="J440" s="256"/>
      <c r="K440" s="246"/>
      <c r="L440" s="246"/>
      <c r="M440" s="256">
        <f t="shared" ref="M440:S440" si="191">M431/MAX(M422,1)</f>
        <v>0</v>
      </c>
      <c r="N440" s="256">
        <f t="shared" si="191"/>
        <v>0</v>
      </c>
      <c r="O440" s="256">
        <f t="shared" si="191"/>
        <v>427746.78317003261</v>
      </c>
      <c r="P440" s="256">
        <f t="shared" si="191"/>
        <v>427746.78317003261</v>
      </c>
      <c r="Q440" s="256">
        <f t="shared" si="191"/>
        <v>427746.78317003261</v>
      </c>
      <c r="R440" s="256">
        <f t="shared" si="191"/>
        <v>427746.78317003261</v>
      </c>
      <c r="S440" s="282">
        <f t="shared" si="191"/>
        <v>427746.78317003261</v>
      </c>
      <c r="T440" s="227"/>
      <c r="U440" s="227"/>
      <c r="V440" s="227"/>
    </row>
    <row r="441" spans="2:22" x14ac:dyDescent="0.2">
      <c r="B441" s="279">
        <f t="shared" si="189"/>
        <v>44651</v>
      </c>
      <c r="C441" s="280" t="s">
        <v>0</v>
      </c>
      <c r="D441" s="246"/>
      <c r="E441" s="246"/>
      <c r="F441" s="246"/>
      <c r="G441" s="246"/>
      <c r="H441" s="246"/>
      <c r="I441" s="256"/>
      <c r="J441" s="256"/>
      <c r="K441" s="246"/>
      <c r="L441" s="246"/>
      <c r="M441" s="256">
        <f t="shared" ref="M441:S441" si="192">M432/MAX(M423,1)</f>
        <v>0</v>
      </c>
      <c r="N441" s="256">
        <f t="shared" si="192"/>
        <v>0</v>
      </c>
      <c r="O441" s="256">
        <f t="shared" si="192"/>
        <v>0</v>
      </c>
      <c r="P441" s="256">
        <f t="shared" si="192"/>
        <v>487366.82578229223</v>
      </c>
      <c r="Q441" s="256">
        <f t="shared" si="192"/>
        <v>487366.82578229223</v>
      </c>
      <c r="R441" s="256">
        <f t="shared" si="192"/>
        <v>487366.82578229223</v>
      </c>
      <c r="S441" s="282">
        <f t="shared" si="192"/>
        <v>487366.82578229223</v>
      </c>
      <c r="T441" s="227"/>
      <c r="U441" s="227"/>
      <c r="V441" s="227"/>
    </row>
    <row r="442" spans="2:22" x14ac:dyDescent="0.2">
      <c r="B442" s="279">
        <f t="shared" si="189"/>
        <v>45016</v>
      </c>
      <c r="C442" s="280" t="s">
        <v>0</v>
      </c>
      <c r="D442" s="246"/>
      <c r="E442" s="246"/>
      <c r="F442" s="246"/>
      <c r="G442" s="246"/>
      <c r="H442" s="246"/>
      <c r="I442" s="256"/>
      <c r="J442" s="256"/>
      <c r="K442" s="246"/>
      <c r="L442" s="246"/>
      <c r="M442" s="256">
        <f t="shared" ref="M442:S442" si="193">M433/MAX(M424,1)</f>
        <v>0</v>
      </c>
      <c r="N442" s="256">
        <f t="shared" si="193"/>
        <v>0</v>
      </c>
      <c r="O442" s="256">
        <f t="shared" si="193"/>
        <v>0</v>
      </c>
      <c r="P442" s="256">
        <f t="shared" si="193"/>
        <v>0</v>
      </c>
      <c r="Q442" s="256">
        <f t="shared" si="193"/>
        <v>519221.45114685385</v>
      </c>
      <c r="R442" s="256">
        <f t="shared" si="193"/>
        <v>519221.45114685385</v>
      </c>
      <c r="S442" s="282">
        <f t="shared" si="193"/>
        <v>519221.45114685391</v>
      </c>
      <c r="T442" s="227"/>
      <c r="U442" s="227"/>
      <c r="V442" s="227"/>
    </row>
    <row r="443" spans="2:22" x14ac:dyDescent="0.2">
      <c r="B443" s="279">
        <f t="shared" si="189"/>
        <v>45382</v>
      </c>
      <c r="C443" s="280" t="s">
        <v>0</v>
      </c>
      <c r="D443" s="246"/>
      <c r="E443" s="246"/>
      <c r="F443" s="246"/>
      <c r="G443" s="246"/>
      <c r="H443" s="246"/>
      <c r="I443" s="256"/>
      <c r="J443" s="256"/>
      <c r="K443" s="246"/>
      <c r="L443" s="246"/>
      <c r="M443" s="256">
        <f t="shared" ref="M443:S443" si="194">M434/MAX(M425,1)</f>
        <v>0</v>
      </c>
      <c r="N443" s="256">
        <f t="shared" si="194"/>
        <v>0</v>
      </c>
      <c r="O443" s="256">
        <f t="shared" si="194"/>
        <v>0</v>
      </c>
      <c r="P443" s="256">
        <f t="shared" si="194"/>
        <v>0</v>
      </c>
      <c r="Q443" s="256">
        <f t="shared" si="194"/>
        <v>0</v>
      </c>
      <c r="R443" s="256">
        <f t="shared" si="194"/>
        <v>511791.43381267606</v>
      </c>
      <c r="S443" s="282">
        <f t="shared" si="194"/>
        <v>511791.43381267606</v>
      </c>
      <c r="T443" s="227"/>
      <c r="U443" s="227"/>
      <c r="V443" s="227"/>
    </row>
    <row r="444" spans="2:22" x14ac:dyDescent="0.2">
      <c r="B444" s="279">
        <f t="shared" si="189"/>
        <v>45747</v>
      </c>
      <c r="C444" s="280" t="s">
        <v>0</v>
      </c>
      <c r="D444" s="246"/>
      <c r="E444" s="246"/>
      <c r="F444" s="246"/>
      <c r="G444" s="246"/>
      <c r="H444" s="246"/>
      <c r="I444" s="256"/>
      <c r="J444" s="256"/>
      <c r="K444" s="246"/>
      <c r="L444" s="246"/>
      <c r="M444" s="256">
        <f t="shared" ref="M444:S444" si="195">M435/MAX(M426,1)</f>
        <v>0</v>
      </c>
      <c r="N444" s="256">
        <f t="shared" si="195"/>
        <v>0</v>
      </c>
      <c r="O444" s="256">
        <f t="shared" si="195"/>
        <v>0</v>
      </c>
      <c r="P444" s="256">
        <f t="shared" si="195"/>
        <v>0</v>
      </c>
      <c r="Q444" s="256">
        <f t="shared" si="195"/>
        <v>0</v>
      </c>
      <c r="R444" s="256">
        <f t="shared" si="195"/>
        <v>0</v>
      </c>
      <c r="S444" s="282">
        <f t="shared" si="195"/>
        <v>474678.84497295122</v>
      </c>
      <c r="T444" s="227"/>
      <c r="U444" s="227"/>
      <c r="V444" s="227"/>
    </row>
    <row r="445" spans="2:22" x14ac:dyDescent="0.2">
      <c r="B445" s="279">
        <f t="shared" si="189"/>
        <v>46112</v>
      </c>
      <c r="C445" s="280" t="s">
        <v>0</v>
      </c>
      <c r="D445" s="246"/>
      <c r="E445" s="246"/>
      <c r="F445" s="246"/>
      <c r="G445" s="246"/>
      <c r="H445" s="246"/>
      <c r="I445" s="256"/>
      <c r="J445" s="256"/>
      <c r="K445" s="246"/>
      <c r="L445" s="246"/>
      <c r="M445" s="256">
        <f t="shared" ref="M445:S445" si="196">M436/MAX(M427,1)</f>
        <v>0</v>
      </c>
      <c r="N445" s="256">
        <f t="shared" si="196"/>
        <v>0</v>
      </c>
      <c r="O445" s="256">
        <f t="shared" si="196"/>
        <v>0</v>
      </c>
      <c r="P445" s="256">
        <f t="shared" si="196"/>
        <v>0</v>
      </c>
      <c r="Q445" s="256">
        <f t="shared" si="196"/>
        <v>0</v>
      </c>
      <c r="R445" s="256">
        <f t="shared" si="196"/>
        <v>0</v>
      </c>
      <c r="S445" s="282">
        <f t="shared" si="196"/>
        <v>0</v>
      </c>
      <c r="T445" s="227"/>
      <c r="U445" s="227"/>
      <c r="V445" s="227"/>
    </row>
    <row r="446" spans="2:22" x14ac:dyDescent="0.2">
      <c r="B446" s="283"/>
      <c r="C446" s="280"/>
      <c r="D446" s="246"/>
      <c r="E446" s="246"/>
      <c r="F446" s="246"/>
      <c r="G446" s="246"/>
      <c r="H446" s="246"/>
      <c r="I446" s="246"/>
      <c r="J446" s="246"/>
      <c r="K446" s="246"/>
      <c r="L446" s="246"/>
      <c r="M446" s="246"/>
      <c r="N446" s="246"/>
      <c r="O446" s="246"/>
      <c r="P446" s="246"/>
      <c r="Q446" s="246"/>
      <c r="R446" s="246"/>
      <c r="S446" s="284"/>
      <c r="T446" s="227"/>
      <c r="U446" s="227"/>
      <c r="V446" s="227"/>
    </row>
    <row r="447" spans="2:22" x14ac:dyDescent="0.2">
      <c r="B447" s="285" t="s">
        <v>14</v>
      </c>
      <c r="C447" s="280"/>
      <c r="D447" s="246"/>
      <c r="E447" s="246"/>
      <c r="F447" s="246"/>
      <c r="G447" s="246"/>
      <c r="H447" s="246"/>
      <c r="I447" s="246"/>
      <c r="J447" s="246"/>
      <c r="K447" s="246"/>
      <c r="L447" s="246"/>
      <c r="M447" s="246"/>
      <c r="N447" s="246"/>
      <c r="O447" s="246"/>
      <c r="P447" s="246"/>
      <c r="Q447" s="246"/>
      <c r="R447" s="246"/>
      <c r="S447" s="284"/>
      <c r="T447" s="227"/>
      <c r="U447" s="227"/>
      <c r="V447" s="227"/>
    </row>
    <row r="448" spans="2:22" x14ac:dyDescent="0.2">
      <c r="B448" s="279">
        <f t="shared" ref="B448:B454" si="197">B439</f>
        <v>43921</v>
      </c>
      <c r="C448" s="280" t="s">
        <v>0</v>
      </c>
      <c r="D448" s="246"/>
      <c r="E448" s="246"/>
      <c r="F448" s="246"/>
      <c r="G448" s="246"/>
      <c r="H448" s="246"/>
      <c r="I448" s="256"/>
      <c r="J448" s="256"/>
      <c r="K448" s="246"/>
      <c r="L448" s="246"/>
      <c r="M448" s="256">
        <f>IF(M421&lt;=1,0,(M430-M466)*M$13)</f>
        <v>0</v>
      </c>
      <c r="N448" s="256">
        <f t="shared" ref="N448:S448" si="198">IF(N421&lt;=1,0,(N430-N466)*N$13)</f>
        <v>0</v>
      </c>
      <c r="O448" s="256">
        <f t="shared" si="198"/>
        <v>0</v>
      </c>
      <c r="P448" s="256">
        <f t="shared" si="198"/>
        <v>0</v>
      </c>
      <c r="Q448" s="256">
        <f t="shared" si="198"/>
        <v>0</v>
      </c>
      <c r="R448" s="256">
        <f t="shared" si="198"/>
        <v>0</v>
      </c>
      <c r="S448" s="282">
        <f t="shared" si="198"/>
        <v>0</v>
      </c>
      <c r="T448" s="227"/>
      <c r="U448" s="227"/>
      <c r="V448" s="227"/>
    </row>
    <row r="449" spans="2:22" x14ac:dyDescent="0.2">
      <c r="B449" s="279">
        <f t="shared" si="197"/>
        <v>44286</v>
      </c>
      <c r="C449" s="280" t="s">
        <v>0</v>
      </c>
      <c r="D449" s="246"/>
      <c r="E449" s="246"/>
      <c r="F449" s="246"/>
      <c r="G449" s="246"/>
      <c r="H449" s="246"/>
      <c r="I449" s="256"/>
      <c r="J449" s="256"/>
      <c r="K449" s="246"/>
      <c r="L449" s="246"/>
      <c r="M449" s="256">
        <f t="shared" ref="M449:S449" si="199">IF(M422&lt;=1,0,(M431-M467)*M$13)</f>
        <v>0</v>
      </c>
      <c r="N449" s="256">
        <f t="shared" si="199"/>
        <v>0</v>
      </c>
      <c r="O449" s="256">
        <f t="shared" si="199"/>
        <v>0</v>
      </c>
      <c r="P449" s="256">
        <f t="shared" si="199"/>
        <v>0</v>
      </c>
      <c r="Q449" s="256">
        <f t="shared" si="199"/>
        <v>0</v>
      </c>
      <c r="R449" s="256">
        <f t="shared" si="199"/>
        <v>0</v>
      </c>
      <c r="S449" s="282">
        <f t="shared" si="199"/>
        <v>0</v>
      </c>
      <c r="T449" s="227"/>
      <c r="U449" s="227"/>
      <c r="V449" s="227"/>
    </row>
    <row r="450" spans="2:22" x14ac:dyDescent="0.2">
      <c r="B450" s="279">
        <f t="shared" si="197"/>
        <v>44651</v>
      </c>
      <c r="C450" s="280" t="s">
        <v>0</v>
      </c>
      <c r="D450" s="246"/>
      <c r="E450" s="246"/>
      <c r="F450" s="246"/>
      <c r="G450" s="246"/>
      <c r="H450" s="246"/>
      <c r="I450" s="256"/>
      <c r="J450" s="256"/>
      <c r="K450" s="246"/>
      <c r="L450" s="246"/>
      <c r="M450" s="256">
        <f t="shared" ref="M450:S450" si="200">IF(M423&lt;=1,0,(M432-M468)*M$13)</f>
        <v>0</v>
      </c>
      <c r="N450" s="256">
        <f t="shared" si="200"/>
        <v>0</v>
      </c>
      <c r="O450" s="256">
        <f t="shared" si="200"/>
        <v>0</v>
      </c>
      <c r="P450" s="256">
        <f t="shared" si="200"/>
        <v>0</v>
      </c>
      <c r="Q450" s="256">
        <f t="shared" si="200"/>
        <v>0</v>
      </c>
      <c r="R450" s="256">
        <f t="shared" si="200"/>
        <v>0</v>
      </c>
      <c r="S450" s="282">
        <f t="shared" si="200"/>
        <v>0</v>
      </c>
      <c r="T450" s="227"/>
      <c r="U450" s="227"/>
      <c r="V450" s="227"/>
    </row>
    <row r="451" spans="2:22" x14ac:dyDescent="0.2">
      <c r="B451" s="279">
        <f t="shared" si="197"/>
        <v>45016</v>
      </c>
      <c r="C451" s="280" t="s">
        <v>0</v>
      </c>
      <c r="D451" s="246"/>
      <c r="E451" s="246"/>
      <c r="F451" s="246"/>
      <c r="G451" s="246"/>
      <c r="H451" s="246"/>
      <c r="I451" s="256"/>
      <c r="J451" s="256"/>
      <c r="K451" s="246"/>
      <c r="L451" s="246"/>
      <c r="M451" s="256">
        <f t="shared" ref="M451:S451" si="201">IF(M424&lt;=1,0,(M433-M469)*M$13)</f>
        <v>0</v>
      </c>
      <c r="N451" s="256">
        <f t="shared" si="201"/>
        <v>0</v>
      </c>
      <c r="O451" s="256">
        <f t="shared" si="201"/>
        <v>0</v>
      </c>
      <c r="P451" s="256">
        <f t="shared" si="201"/>
        <v>0</v>
      </c>
      <c r="Q451" s="256">
        <f t="shared" si="201"/>
        <v>0</v>
      </c>
      <c r="R451" s="256">
        <f t="shared" si="201"/>
        <v>0</v>
      </c>
      <c r="S451" s="282">
        <f t="shared" si="201"/>
        <v>0</v>
      </c>
      <c r="T451" s="227"/>
      <c r="U451" s="227"/>
      <c r="V451" s="227"/>
    </row>
    <row r="452" spans="2:22" x14ac:dyDescent="0.2">
      <c r="B452" s="279">
        <f t="shared" si="197"/>
        <v>45382</v>
      </c>
      <c r="C452" s="280" t="s">
        <v>0</v>
      </c>
      <c r="D452" s="246"/>
      <c r="E452" s="246"/>
      <c r="F452" s="246"/>
      <c r="G452" s="246"/>
      <c r="H452" s="246"/>
      <c r="I452" s="256"/>
      <c r="J452" s="256"/>
      <c r="K452" s="246"/>
      <c r="L452" s="246"/>
      <c r="M452" s="256">
        <f t="shared" ref="M452:S452" si="202">IF(M425&lt;=1,0,(M434-M470)*M$13)</f>
        <v>0</v>
      </c>
      <c r="N452" s="256">
        <f t="shared" si="202"/>
        <v>0</v>
      </c>
      <c r="O452" s="256">
        <f t="shared" si="202"/>
        <v>0</v>
      </c>
      <c r="P452" s="256">
        <f t="shared" si="202"/>
        <v>0</v>
      </c>
      <c r="Q452" s="256">
        <f t="shared" si="202"/>
        <v>0</v>
      </c>
      <c r="R452" s="256">
        <f t="shared" si="202"/>
        <v>0</v>
      </c>
      <c r="S452" s="282">
        <f t="shared" si="202"/>
        <v>0</v>
      </c>
      <c r="T452" s="227"/>
      <c r="U452" s="227"/>
      <c r="V452" s="227"/>
    </row>
    <row r="453" spans="2:22" x14ac:dyDescent="0.2">
      <c r="B453" s="279">
        <f t="shared" si="197"/>
        <v>45747</v>
      </c>
      <c r="C453" s="280" t="s">
        <v>0</v>
      </c>
      <c r="D453" s="246"/>
      <c r="E453" s="246"/>
      <c r="F453" s="246"/>
      <c r="G453" s="246"/>
      <c r="H453" s="246"/>
      <c r="I453" s="256"/>
      <c r="J453" s="256"/>
      <c r="K453" s="246"/>
      <c r="L453" s="246"/>
      <c r="M453" s="256">
        <f t="shared" ref="M453:S453" si="203">IF(M426&lt;=1,0,(M435-M471)*M$13)</f>
        <v>0</v>
      </c>
      <c r="N453" s="256">
        <f t="shared" si="203"/>
        <v>0</v>
      </c>
      <c r="O453" s="256">
        <f t="shared" si="203"/>
        <v>0</v>
      </c>
      <c r="P453" s="256">
        <f t="shared" si="203"/>
        <v>0</v>
      </c>
      <c r="Q453" s="256">
        <f t="shared" si="203"/>
        <v>0</v>
      </c>
      <c r="R453" s="256">
        <f t="shared" si="203"/>
        <v>0</v>
      </c>
      <c r="S453" s="282">
        <f t="shared" si="203"/>
        <v>0</v>
      </c>
      <c r="T453" s="227"/>
      <c r="U453" s="227"/>
      <c r="V453" s="227"/>
    </row>
    <row r="454" spans="2:22" x14ac:dyDescent="0.2">
      <c r="B454" s="279">
        <f t="shared" si="197"/>
        <v>46112</v>
      </c>
      <c r="C454" s="280" t="s">
        <v>0</v>
      </c>
      <c r="D454" s="246"/>
      <c r="E454" s="246"/>
      <c r="F454" s="246"/>
      <c r="G454" s="246"/>
      <c r="H454" s="246"/>
      <c r="I454" s="256"/>
      <c r="J454" s="256"/>
      <c r="K454" s="246"/>
      <c r="L454" s="246"/>
      <c r="M454" s="256">
        <f t="shared" ref="M454:S454" si="204">IF(M427&lt;=1,0,(M436-M472)*M$13)</f>
        <v>0</v>
      </c>
      <c r="N454" s="256">
        <f t="shared" si="204"/>
        <v>0</v>
      </c>
      <c r="O454" s="256">
        <f t="shared" si="204"/>
        <v>0</v>
      </c>
      <c r="P454" s="256">
        <f t="shared" si="204"/>
        <v>0</v>
      </c>
      <c r="Q454" s="256">
        <f t="shared" si="204"/>
        <v>0</v>
      </c>
      <c r="R454" s="256">
        <f t="shared" si="204"/>
        <v>0</v>
      </c>
      <c r="S454" s="282">
        <f t="shared" si="204"/>
        <v>0</v>
      </c>
      <c r="T454" s="227"/>
      <c r="U454" s="227"/>
      <c r="V454" s="227"/>
    </row>
    <row r="455" spans="2:22" x14ac:dyDescent="0.2">
      <c r="B455" s="283"/>
      <c r="C455" s="280"/>
      <c r="D455" s="246"/>
      <c r="E455" s="246"/>
      <c r="F455" s="246"/>
      <c r="G455" s="246"/>
      <c r="H455" s="246"/>
      <c r="I455" s="246"/>
      <c r="J455" s="246"/>
      <c r="K455" s="246"/>
      <c r="L455" s="246"/>
      <c r="M455" s="246"/>
      <c r="N455" s="246"/>
      <c r="O455" s="246"/>
      <c r="P455" s="246"/>
      <c r="Q455" s="246"/>
      <c r="R455" s="246"/>
      <c r="S455" s="284"/>
      <c r="T455" s="227"/>
      <c r="U455" s="227"/>
      <c r="V455" s="227"/>
    </row>
    <row r="456" spans="2:22" x14ac:dyDescent="0.2">
      <c r="B456" s="285" t="s">
        <v>144</v>
      </c>
      <c r="C456" s="280"/>
      <c r="D456" s="246"/>
      <c r="E456" s="246"/>
      <c r="F456" s="246"/>
      <c r="G456" s="246"/>
      <c r="H456" s="246"/>
      <c r="I456" s="246"/>
      <c r="J456" s="246"/>
      <c r="K456" s="246"/>
      <c r="L456" s="246"/>
      <c r="M456" s="246"/>
      <c r="N456" s="246"/>
      <c r="O456" s="246"/>
      <c r="P456" s="246"/>
      <c r="Q456" s="246"/>
      <c r="R456" s="246"/>
      <c r="S456" s="284"/>
      <c r="T456" s="227"/>
      <c r="U456" s="227"/>
      <c r="V456" s="227"/>
    </row>
    <row r="457" spans="2:22" x14ac:dyDescent="0.2">
      <c r="B457" s="279">
        <f t="shared" ref="B457:B463" si="205">B448</f>
        <v>43921</v>
      </c>
      <c r="C457" s="280" t="s">
        <v>0</v>
      </c>
      <c r="D457" s="281">
        <f>INDEX($H$17:$S$25,MATCH(B408,$B$17:$B$25,0),MATCH(B457,$H$4:$S$4,0))</f>
        <v>23024095.249756038</v>
      </c>
      <c r="E457" s="256"/>
      <c r="F457" s="246"/>
      <c r="G457" s="246"/>
      <c r="H457" s="246"/>
      <c r="I457" s="256"/>
      <c r="J457" s="256"/>
      <c r="K457" s="246"/>
      <c r="L457" s="246"/>
      <c r="M457" s="256">
        <f t="shared" ref="M457:S463" si="206">($B457=M$4)*$D457</f>
        <v>23024095.249756038</v>
      </c>
      <c r="N457" s="256">
        <f t="shared" si="206"/>
        <v>0</v>
      </c>
      <c r="O457" s="256">
        <f t="shared" si="206"/>
        <v>0</v>
      </c>
      <c r="P457" s="256">
        <f t="shared" si="206"/>
        <v>0</v>
      </c>
      <c r="Q457" s="256">
        <f t="shared" si="206"/>
        <v>0</v>
      </c>
      <c r="R457" s="256">
        <f t="shared" si="206"/>
        <v>0</v>
      </c>
      <c r="S457" s="282">
        <f t="shared" si="206"/>
        <v>0</v>
      </c>
      <c r="T457" s="227"/>
      <c r="U457" s="227"/>
      <c r="V457" s="227"/>
    </row>
    <row r="458" spans="2:22" x14ac:dyDescent="0.2">
      <c r="B458" s="279">
        <f t="shared" si="205"/>
        <v>44286</v>
      </c>
      <c r="C458" s="280" t="s">
        <v>0</v>
      </c>
      <c r="D458" s="281">
        <f>INDEX($H$17:$S$25,MATCH(B408,$B$17:$B$25,0),MATCH(B458,$H$4:$S$4,0))</f>
        <v>25664806.990201958</v>
      </c>
      <c r="E458" s="256"/>
      <c r="F458" s="246"/>
      <c r="G458" s="246"/>
      <c r="H458" s="246"/>
      <c r="I458" s="256"/>
      <c r="J458" s="256"/>
      <c r="K458" s="246"/>
      <c r="L458" s="246"/>
      <c r="M458" s="256">
        <f t="shared" si="206"/>
        <v>0</v>
      </c>
      <c r="N458" s="256">
        <f t="shared" si="206"/>
        <v>25664806.990201958</v>
      </c>
      <c r="O458" s="256">
        <f t="shared" si="206"/>
        <v>0</v>
      </c>
      <c r="P458" s="256">
        <f t="shared" si="206"/>
        <v>0</v>
      </c>
      <c r="Q458" s="256">
        <f t="shared" si="206"/>
        <v>0</v>
      </c>
      <c r="R458" s="256">
        <f t="shared" si="206"/>
        <v>0</v>
      </c>
      <c r="S458" s="282">
        <f t="shared" si="206"/>
        <v>0</v>
      </c>
      <c r="T458" s="227"/>
      <c r="U458" s="227"/>
      <c r="V458" s="227"/>
    </row>
    <row r="459" spans="2:22" x14ac:dyDescent="0.2">
      <c r="B459" s="279">
        <f t="shared" si="205"/>
        <v>44651</v>
      </c>
      <c r="C459" s="280" t="s">
        <v>0</v>
      </c>
      <c r="D459" s="281">
        <f>INDEX($H$17:$S$25,MATCH(B408,$B$17:$B$25,0),MATCH(B459,$H$4:$S$4,0))</f>
        <v>29242009.546937533</v>
      </c>
      <c r="E459" s="256"/>
      <c r="F459" s="246"/>
      <c r="G459" s="246"/>
      <c r="H459" s="246"/>
      <c r="I459" s="256"/>
      <c r="J459" s="256"/>
      <c r="K459" s="246"/>
      <c r="L459" s="246"/>
      <c r="M459" s="256">
        <f t="shared" si="206"/>
        <v>0</v>
      </c>
      <c r="N459" s="256">
        <f t="shared" si="206"/>
        <v>0</v>
      </c>
      <c r="O459" s="256">
        <f t="shared" si="206"/>
        <v>29242009.546937533</v>
      </c>
      <c r="P459" s="256">
        <f t="shared" si="206"/>
        <v>0</v>
      </c>
      <c r="Q459" s="256">
        <f t="shared" si="206"/>
        <v>0</v>
      </c>
      <c r="R459" s="256">
        <f t="shared" si="206"/>
        <v>0</v>
      </c>
      <c r="S459" s="282">
        <f t="shared" si="206"/>
        <v>0</v>
      </c>
      <c r="T459" s="227"/>
      <c r="U459" s="227"/>
      <c r="V459" s="227"/>
    </row>
    <row r="460" spans="2:22" x14ac:dyDescent="0.2">
      <c r="B460" s="279">
        <f t="shared" si="205"/>
        <v>45016</v>
      </c>
      <c r="C460" s="280" t="s">
        <v>0</v>
      </c>
      <c r="D460" s="281">
        <f>INDEX($H$17:$S$25,MATCH(B408,$B$17:$B$25,0),MATCH(B460,$H$4:$S$4,0))</f>
        <v>31153287.06881123</v>
      </c>
      <c r="E460" s="256"/>
      <c r="F460" s="246"/>
      <c r="G460" s="246"/>
      <c r="H460" s="246"/>
      <c r="I460" s="256"/>
      <c r="J460" s="256"/>
      <c r="K460" s="246"/>
      <c r="L460" s="246"/>
      <c r="M460" s="256">
        <f t="shared" si="206"/>
        <v>0</v>
      </c>
      <c r="N460" s="256">
        <f t="shared" si="206"/>
        <v>0</v>
      </c>
      <c r="O460" s="256">
        <f t="shared" si="206"/>
        <v>0</v>
      </c>
      <c r="P460" s="256">
        <f t="shared" si="206"/>
        <v>31153287.06881123</v>
      </c>
      <c r="Q460" s="256">
        <f t="shared" si="206"/>
        <v>0</v>
      </c>
      <c r="R460" s="256">
        <f t="shared" si="206"/>
        <v>0</v>
      </c>
      <c r="S460" s="282">
        <f t="shared" si="206"/>
        <v>0</v>
      </c>
      <c r="T460" s="227"/>
      <c r="U460" s="227"/>
      <c r="V460" s="227"/>
    </row>
    <row r="461" spans="2:22" x14ac:dyDescent="0.2">
      <c r="B461" s="279">
        <f t="shared" si="205"/>
        <v>45382</v>
      </c>
      <c r="C461" s="280" t="s">
        <v>0</v>
      </c>
      <c r="D461" s="281">
        <f>INDEX($H$17:$S$25,MATCH(B408,$B$17:$B$25,0),MATCH(B461,$H$4:$S$4,0))</f>
        <v>30707486.028760564</v>
      </c>
      <c r="E461" s="256"/>
      <c r="F461" s="246"/>
      <c r="G461" s="246"/>
      <c r="H461" s="246"/>
      <c r="I461" s="256"/>
      <c r="J461" s="256"/>
      <c r="K461" s="246"/>
      <c r="L461" s="246"/>
      <c r="M461" s="256">
        <f t="shared" si="206"/>
        <v>0</v>
      </c>
      <c r="N461" s="256">
        <f t="shared" si="206"/>
        <v>0</v>
      </c>
      <c r="O461" s="256">
        <f t="shared" si="206"/>
        <v>0</v>
      </c>
      <c r="P461" s="256">
        <f t="shared" si="206"/>
        <v>0</v>
      </c>
      <c r="Q461" s="256">
        <f t="shared" si="206"/>
        <v>30707486.028760564</v>
      </c>
      <c r="R461" s="256">
        <f t="shared" si="206"/>
        <v>0</v>
      </c>
      <c r="S461" s="282">
        <f t="shared" si="206"/>
        <v>0</v>
      </c>
      <c r="T461" s="227"/>
      <c r="U461" s="227"/>
      <c r="V461" s="227"/>
    </row>
    <row r="462" spans="2:22" x14ac:dyDescent="0.2">
      <c r="B462" s="279">
        <f t="shared" si="205"/>
        <v>45747</v>
      </c>
      <c r="C462" s="280" t="s">
        <v>0</v>
      </c>
      <c r="D462" s="281">
        <f>INDEX($H$17:$S$25,MATCH(B408,$B$17:$B$25,0),MATCH(B462,$H$4:$S$4,0))</f>
        <v>28480730.698377073</v>
      </c>
      <c r="E462" s="256"/>
      <c r="F462" s="246"/>
      <c r="G462" s="246"/>
      <c r="H462" s="246"/>
      <c r="I462" s="256"/>
      <c r="J462" s="256"/>
      <c r="K462" s="246"/>
      <c r="L462" s="246"/>
      <c r="M462" s="256">
        <f t="shared" si="206"/>
        <v>0</v>
      </c>
      <c r="N462" s="256">
        <f t="shared" si="206"/>
        <v>0</v>
      </c>
      <c r="O462" s="256">
        <f t="shared" si="206"/>
        <v>0</v>
      </c>
      <c r="P462" s="256">
        <f t="shared" si="206"/>
        <v>0</v>
      </c>
      <c r="Q462" s="256">
        <f t="shared" si="206"/>
        <v>0</v>
      </c>
      <c r="R462" s="256">
        <f t="shared" si="206"/>
        <v>28480730.698377073</v>
      </c>
      <c r="S462" s="282">
        <f t="shared" si="206"/>
        <v>0</v>
      </c>
      <c r="T462" s="227"/>
      <c r="U462" s="227"/>
      <c r="V462" s="227"/>
    </row>
    <row r="463" spans="2:22" x14ac:dyDescent="0.2">
      <c r="B463" s="279">
        <f t="shared" si="205"/>
        <v>46112</v>
      </c>
      <c r="C463" s="280" t="s">
        <v>0</v>
      </c>
      <c r="D463" s="281">
        <f>INDEX($H$17:$S$25,MATCH(B408,$B$17:$B$25,0),MATCH(B463,$H$4:$S$4,0))</f>
        <v>28109153.7391643</v>
      </c>
      <c r="E463" s="256"/>
      <c r="F463" s="246"/>
      <c r="G463" s="246"/>
      <c r="H463" s="246"/>
      <c r="I463" s="256"/>
      <c r="J463" s="256"/>
      <c r="K463" s="246"/>
      <c r="L463" s="246"/>
      <c r="M463" s="256">
        <f t="shared" si="206"/>
        <v>0</v>
      </c>
      <c r="N463" s="256">
        <f t="shared" si="206"/>
        <v>0</v>
      </c>
      <c r="O463" s="256">
        <f t="shared" si="206"/>
        <v>0</v>
      </c>
      <c r="P463" s="256">
        <f t="shared" si="206"/>
        <v>0</v>
      </c>
      <c r="Q463" s="256">
        <f t="shared" si="206"/>
        <v>0</v>
      </c>
      <c r="R463" s="256">
        <f t="shared" si="206"/>
        <v>0</v>
      </c>
      <c r="S463" s="282">
        <f t="shared" si="206"/>
        <v>28109153.7391643</v>
      </c>
      <c r="T463" s="227"/>
      <c r="U463" s="227"/>
      <c r="V463" s="227"/>
    </row>
    <row r="464" spans="2:22" x14ac:dyDescent="0.2">
      <c r="B464" s="283"/>
      <c r="C464" s="280"/>
      <c r="D464" s="246"/>
      <c r="E464" s="246"/>
      <c r="F464" s="246"/>
      <c r="G464" s="246"/>
      <c r="H464" s="246"/>
      <c r="I464" s="246"/>
      <c r="J464" s="246"/>
      <c r="K464" s="246"/>
      <c r="L464" s="246"/>
      <c r="M464" s="246"/>
      <c r="N464" s="246"/>
      <c r="O464" s="246"/>
      <c r="P464" s="246"/>
      <c r="Q464" s="246"/>
      <c r="R464" s="246"/>
      <c r="S464" s="284"/>
      <c r="T464" s="227"/>
      <c r="U464" s="227"/>
      <c r="V464" s="227"/>
    </row>
    <row r="465" spans="2:22" x14ac:dyDescent="0.2">
      <c r="B465" s="285" t="s">
        <v>12</v>
      </c>
      <c r="C465" s="280"/>
      <c r="D465" s="246"/>
      <c r="E465" s="246"/>
      <c r="F465" s="246"/>
      <c r="G465" s="246"/>
      <c r="H465" s="246"/>
      <c r="I465" s="246"/>
      <c r="J465" s="246"/>
      <c r="K465" s="246"/>
      <c r="L465" s="246"/>
      <c r="M465" s="246"/>
      <c r="N465" s="246"/>
      <c r="O465" s="246"/>
      <c r="P465" s="246"/>
      <c r="Q465" s="246"/>
      <c r="R465" s="246"/>
      <c r="S465" s="284"/>
      <c r="T465" s="227"/>
      <c r="U465" s="227"/>
      <c r="V465" s="227"/>
    </row>
    <row r="466" spans="2:22" x14ac:dyDescent="0.2">
      <c r="B466" s="279">
        <f t="shared" ref="B466:B472" si="207">B457</f>
        <v>43921</v>
      </c>
      <c r="C466" s="280" t="s">
        <v>0</v>
      </c>
      <c r="D466" s="246"/>
      <c r="E466" s="246"/>
      <c r="F466" s="246"/>
      <c r="G466" s="246"/>
      <c r="H466" s="246"/>
      <c r="I466" s="256"/>
      <c r="J466" s="256"/>
      <c r="K466" s="246"/>
      <c r="L466" s="246"/>
      <c r="M466" s="256">
        <v>0</v>
      </c>
      <c r="N466" s="256">
        <v>0</v>
      </c>
      <c r="O466" s="256">
        <v>0</v>
      </c>
      <c r="P466" s="256">
        <v>0</v>
      </c>
      <c r="Q466" s="256">
        <v>0</v>
      </c>
      <c r="R466" s="256">
        <v>0</v>
      </c>
      <c r="S466" s="282">
        <v>0</v>
      </c>
      <c r="T466" s="227"/>
      <c r="U466" s="227"/>
      <c r="V466" s="227"/>
    </row>
    <row r="467" spans="2:22" x14ac:dyDescent="0.2">
      <c r="B467" s="279">
        <f t="shared" si="207"/>
        <v>44286</v>
      </c>
      <c r="C467" s="280" t="s">
        <v>0</v>
      </c>
      <c r="D467" s="246"/>
      <c r="E467" s="246"/>
      <c r="F467" s="246"/>
      <c r="G467" s="246"/>
      <c r="H467" s="246"/>
      <c r="I467" s="256"/>
      <c r="J467" s="256"/>
      <c r="K467" s="246"/>
      <c r="L467" s="246"/>
      <c r="M467" s="256">
        <v>0</v>
      </c>
      <c r="N467" s="256">
        <v>0</v>
      </c>
      <c r="O467" s="256">
        <v>0</v>
      </c>
      <c r="P467" s="256">
        <v>0</v>
      </c>
      <c r="Q467" s="256">
        <v>0</v>
      </c>
      <c r="R467" s="256">
        <v>0</v>
      </c>
      <c r="S467" s="282">
        <v>0</v>
      </c>
      <c r="T467" s="227"/>
      <c r="U467" s="227"/>
      <c r="V467" s="227"/>
    </row>
    <row r="468" spans="2:22" x14ac:dyDescent="0.2">
      <c r="B468" s="279">
        <f t="shared" si="207"/>
        <v>44651</v>
      </c>
      <c r="C468" s="280" t="s">
        <v>0</v>
      </c>
      <c r="D468" s="246"/>
      <c r="E468" s="246"/>
      <c r="F468" s="246"/>
      <c r="G468" s="246"/>
      <c r="H468" s="246"/>
      <c r="I468" s="256"/>
      <c r="J468" s="256"/>
      <c r="K468" s="246"/>
      <c r="L468" s="246"/>
      <c r="M468" s="256">
        <v>0</v>
      </c>
      <c r="N468" s="256">
        <v>0</v>
      </c>
      <c r="O468" s="256">
        <v>0</v>
      </c>
      <c r="P468" s="256">
        <v>0</v>
      </c>
      <c r="Q468" s="256">
        <v>0</v>
      </c>
      <c r="R468" s="256">
        <v>0</v>
      </c>
      <c r="S468" s="282">
        <v>0</v>
      </c>
      <c r="T468" s="227"/>
      <c r="U468" s="227"/>
      <c r="V468" s="227"/>
    </row>
    <row r="469" spans="2:22" x14ac:dyDescent="0.2">
      <c r="B469" s="279">
        <f t="shared" si="207"/>
        <v>45016</v>
      </c>
      <c r="C469" s="280" t="s">
        <v>0</v>
      </c>
      <c r="D469" s="246"/>
      <c r="E469" s="246"/>
      <c r="F469" s="246"/>
      <c r="G469" s="246"/>
      <c r="H469" s="246"/>
      <c r="I469" s="256"/>
      <c r="J469" s="256"/>
      <c r="K469" s="246"/>
      <c r="L469" s="246"/>
      <c r="M469" s="256">
        <v>0</v>
      </c>
      <c r="N469" s="256">
        <v>0</v>
      </c>
      <c r="O469" s="256">
        <v>0</v>
      </c>
      <c r="P469" s="256">
        <v>0</v>
      </c>
      <c r="Q469" s="256">
        <v>0</v>
      </c>
      <c r="R469" s="256">
        <v>0</v>
      </c>
      <c r="S469" s="282">
        <v>0</v>
      </c>
      <c r="T469" s="227"/>
      <c r="U469" s="227"/>
      <c r="V469" s="227"/>
    </row>
    <row r="470" spans="2:22" x14ac:dyDescent="0.2">
      <c r="B470" s="279">
        <f t="shared" si="207"/>
        <v>45382</v>
      </c>
      <c r="C470" s="280" t="s">
        <v>0</v>
      </c>
      <c r="D470" s="246"/>
      <c r="E470" s="246"/>
      <c r="F470" s="246"/>
      <c r="G470" s="246"/>
      <c r="H470" s="246"/>
      <c r="I470" s="256"/>
      <c r="J470" s="256"/>
      <c r="K470" s="246"/>
      <c r="L470" s="246"/>
      <c r="M470" s="256">
        <v>0</v>
      </c>
      <c r="N470" s="256">
        <v>0</v>
      </c>
      <c r="O470" s="256">
        <v>0</v>
      </c>
      <c r="P470" s="256">
        <v>0</v>
      </c>
      <c r="Q470" s="256">
        <v>0</v>
      </c>
      <c r="R470" s="256">
        <v>0</v>
      </c>
      <c r="S470" s="282">
        <v>0</v>
      </c>
      <c r="T470" s="227"/>
      <c r="U470" s="227"/>
      <c r="V470" s="227"/>
    </row>
    <row r="471" spans="2:22" x14ac:dyDescent="0.2">
      <c r="B471" s="279">
        <f t="shared" si="207"/>
        <v>45747</v>
      </c>
      <c r="C471" s="280" t="s">
        <v>0</v>
      </c>
      <c r="D471" s="246"/>
      <c r="E471" s="246"/>
      <c r="F471" s="246"/>
      <c r="G471" s="246"/>
      <c r="H471" s="246"/>
      <c r="I471" s="256"/>
      <c r="J471" s="256"/>
      <c r="K471" s="246"/>
      <c r="L471" s="246"/>
      <c r="M471" s="256">
        <v>0</v>
      </c>
      <c r="N471" s="256">
        <v>0</v>
      </c>
      <c r="O471" s="256">
        <v>0</v>
      </c>
      <c r="P471" s="256">
        <v>0</v>
      </c>
      <c r="Q471" s="256">
        <v>0</v>
      </c>
      <c r="R471" s="256">
        <v>0</v>
      </c>
      <c r="S471" s="282">
        <v>0</v>
      </c>
      <c r="T471" s="227"/>
      <c r="U471" s="227"/>
      <c r="V471" s="227"/>
    </row>
    <row r="472" spans="2:22" x14ac:dyDescent="0.2">
      <c r="B472" s="279">
        <f t="shared" si="207"/>
        <v>46112</v>
      </c>
      <c r="C472" s="280" t="s">
        <v>0</v>
      </c>
      <c r="D472" s="246"/>
      <c r="E472" s="246"/>
      <c r="F472" s="246"/>
      <c r="G472" s="246"/>
      <c r="H472" s="246"/>
      <c r="I472" s="256"/>
      <c r="J472" s="256"/>
      <c r="K472" s="246"/>
      <c r="L472" s="246"/>
      <c r="M472" s="256">
        <v>0</v>
      </c>
      <c r="N472" s="256">
        <v>0</v>
      </c>
      <c r="O472" s="256">
        <v>0</v>
      </c>
      <c r="P472" s="256">
        <v>0</v>
      </c>
      <c r="Q472" s="256">
        <v>0</v>
      </c>
      <c r="R472" s="256">
        <v>0</v>
      </c>
      <c r="S472" s="282">
        <v>0</v>
      </c>
      <c r="T472" s="227"/>
      <c r="U472" s="227"/>
      <c r="V472" s="227"/>
    </row>
    <row r="473" spans="2:22" x14ac:dyDescent="0.2">
      <c r="B473" s="283"/>
      <c r="C473" s="280"/>
      <c r="D473" s="246"/>
      <c r="E473" s="246"/>
      <c r="F473" s="246"/>
      <c r="G473" s="246"/>
      <c r="H473" s="246"/>
      <c r="I473" s="246"/>
      <c r="J473" s="246"/>
      <c r="K473" s="246"/>
      <c r="L473" s="246"/>
      <c r="M473" s="246"/>
      <c r="N473" s="246"/>
      <c r="O473" s="246"/>
      <c r="P473" s="246"/>
      <c r="Q473" s="246"/>
      <c r="R473" s="246"/>
      <c r="S473" s="284"/>
      <c r="T473" s="227"/>
      <c r="U473" s="227"/>
      <c r="V473" s="227"/>
    </row>
    <row r="474" spans="2:22" x14ac:dyDescent="0.2">
      <c r="B474" s="285" t="s">
        <v>11</v>
      </c>
      <c r="C474" s="280"/>
      <c r="D474" s="246"/>
      <c r="E474" s="246"/>
      <c r="F474" s="246"/>
      <c r="G474" s="246"/>
      <c r="H474" s="246"/>
      <c r="I474" s="246"/>
      <c r="J474" s="246"/>
      <c r="K474" s="246"/>
      <c r="L474" s="246"/>
      <c r="M474" s="246"/>
      <c r="N474" s="246"/>
      <c r="O474" s="246"/>
      <c r="P474" s="246"/>
      <c r="Q474" s="246"/>
      <c r="R474" s="246"/>
      <c r="S474" s="284"/>
      <c r="T474" s="227"/>
      <c r="U474" s="227"/>
      <c r="V474" s="227"/>
    </row>
    <row r="475" spans="2:22" x14ac:dyDescent="0.2">
      <c r="B475" s="279">
        <f t="shared" ref="B475:B481" si="208">B466</f>
        <v>43921</v>
      </c>
      <c r="C475" s="280" t="s">
        <v>0</v>
      </c>
      <c r="D475" s="246"/>
      <c r="E475" s="246"/>
      <c r="F475" s="246"/>
      <c r="G475" s="246"/>
      <c r="H475" s="246"/>
      <c r="I475" s="256"/>
      <c r="J475" s="256"/>
      <c r="K475" s="246"/>
      <c r="L475" s="246"/>
      <c r="M475" s="256">
        <f>M430-M439+M448+M457-M466</f>
        <v>23024095.249756038</v>
      </c>
      <c r="N475" s="256">
        <f t="shared" ref="N475:S475" si="209">N430-N439+N448+N457-N466</f>
        <v>22640360.328926772</v>
      </c>
      <c r="O475" s="256">
        <f t="shared" si="209"/>
        <v>22256625.408097506</v>
      </c>
      <c r="P475" s="256">
        <f t="shared" si="209"/>
        <v>21872890.487268239</v>
      </c>
      <c r="Q475" s="256">
        <f t="shared" si="209"/>
        <v>21489155.566438973</v>
      </c>
      <c r="R475" s="256">
        <f t="shared" si="209"/>
        <v>21105420.645609707</v>
      </c>
      <c r="S475" s="282">
        <f t="shared" si="209"/>
        <v>20721685.72478044</v>
      </c>
      <c r="T475" s="227"/>
      <c r="U475" s="227"/>
      <c r="V475" s="227"/>
    </row>
    <row r="476" spans="2:22" x14ac:dyDescent="0.2">
      <c r="B476" s="279">
        <f t="shared" si="208"/>
        <v>44286</v>
      </c>
      <c r="C476" s="280" t="s">
        <v>0</v>
      </c>
      <c r="D476" s="246"/>
      <c r="E476" s="246"/>
      <c r="F476" s="246"/>
      <c r="G476" s="246"/>
      <c r="H476" s="246"/>
      <c r="I476" s="256"/>
      <c r="J476" s="256"/>
      <c r="K476" s="246"/>
      <c r="L476" s="246"/>
      <c r="M476" s="256">
        <f t="shared" ref="M476:S476" si="210">M431-M440+M449+M458-M467</f>
        <v>0</v>
      </c>
      <c r="N476" s="256">
        <f t="shared" si="210"/>
        <v>25664806.990201958</v>
      </c>
      <c r="O476" s="256">
        <f t="shared" si="210"/>
        <v>25237060.207031924</v>
      </c>
      <c r="P476" s="256">
        <f t="shared" si="210"/>
        <v>24809313.423861891</v>
      </c>
      <c r="Q476" s="256">
        <f t="shared" si="210"/>
        <v>24381566.640691858</v>
      </c>
      <c r="R476" s="256">
        <f t="shared" si="210"/>
        <v>23953819.857521825</v>
      </c>
      <c r="S476" s="282">
        <f t="shared" si="210"/>
        <v>23526073.074351791</v>
      </c>
      <c r="T476" s="227"/>
      <c r="U476" s="227"/>
      <c r="V476" s="227"/>
    </row>
    <row r="477" spans="2:22" x14ac:dyDescent="0.2">
      <c r="B477" s="279">
        <f t="shared" si="208"/>
        <v>44651</v>
      </c>
      <c r="C477" s="280" t="s">
        <v>0</v>
      </c>
      <c r="D477" s="246"/>
      <c r="E477" s="246"/>
      <c r="F477" s="246"/>
      <c r="G477" s="246"/>
      <c r="H477" s="246"/>
      <c r="I477" s="256"/>
      <c r="J477" s="256"/>
      <c r="K477" s="246"/>
      <c r="L477" s="246"/>
      <c r="M477" s="256">
        <f t="shared" ref="M477:S477" si="211">M432-M441+M450+M459-M468</f>
        <v>0</v>
      </c>
      <c r="N477" s="256">
        <f t="shared" si="211"/>
        <v>0</v>
      </c>
      <c r="O477" s="256">
        <f t="shared" si="211"/>
        <v>29242009.546937533</v>
      </c>
      <c r="P477" s="256">
        <f t="shared" si="211"/>
        <v>28754642.721155241</v>
      </c>
      <c r="Q477" s="256">
        <f t="shared" si="211"/>
        <v>28267275.89537295</v>
      </c>
      <c r="R477" s="256">
        <f t="shared" si="211"/>
        <v>27779909.069590658</v>
      </c>
      <c r="S477" s="282">
        <f t="shared" si="211"/>
        <v>27292542.243808366</v>
      </c>
      <c r="T477" s="227"/>
      <c r="U477" s="227"/>
      <c r="V477" s="227"/>
    </row>
    <row r="478" spans="2:22" x14ac:dyDescent="0.2">
      <c r="B478" s="279">
        <f t="shared" si="208"/>
        <v>45016</v>
      </c>
      <c r="C478" s="280" t="s">
        <v>0</v>
      </c>
      <c r="D478" s="246"/>
      <c r="E478" s="246"/>
      <c r="F478" s="246"/>
      <c r="G478" s="246"/>
      <c r="H478" s="246"/>
      <c r="I478" s="256"/>
      <c r="J478" s="256"/>
      <c r="K478" s="246"/>
      <c r="L478" s="246"/>
      <c r="M478" s="256">
        <f t="shared" ref="M478:S478" si="212">M433-M442+M451+M460-M469</f>
        <v>0</v>
      </c>
      <c r="N478" s="256">
        <f t="shared" si="212"/>
        <v>0</v>
      </c>
      <c r="O478" s="256">
        <f t="shared" si="212"/>
        <v>0</v>
      </c>
      <c r="P478" s="256">
        <f t="shared" si="212"/>
        <v>31153287.06881123</v>
      </c>
      <c r="Q478" s="256">
        <f t="shared" si="212"/>
        <v>30634065.617664378</v>
      </c>
      <c r="R478" s="256">
        <f t="shared" si="212"/>
        <v>30114844.166517526</v>
      </c>
      <c r="S478" s="282">
        <f t="shared" si="212"/>
        <v>29595622.715370674</v>
      </c>
      <c r="T478" s="227"/>
      <c r="U478" s="227"/>
      <c r="V478" s="227"/>
    </row>
    <row r="479" spans="2:22" x14ac:dyDescent="0.2">
      <c r="B479" s="279">
        <f t="shared" si="208"/>
        <v>45382</v>
      </c>
      <c r="C479" s="280" t="s">
        <v>0</v>
      </c>
      <c r="D479" s="246"/>
      <c r="E479" s="246"/>
      <c r="F479" s="246"/>
      <c r="G479" s="246"/>
      <c r="H479" s="246"/>
      <c r="I479" s="256"/>
      <c r="J479" s="256"/>
      <c r="K479" s="246"/>
      <c r="L479" s="246"/>
      <c r="M479" s="256">
        <f t="shared" ref="M479:S479" si="213">M434-M443+M452+M461-M470</f>
        <v>0</v>
      </c>
      <c r="N479" s="256">
        <f t="shared" si="213"/>
        <v>0</v>
      </c>
      <c r="O479" s="256">
        <f t="shared" si="213"/>
        <v>0</v>
      </c>
      <c r="P479" s="256">
        <f t="shared" si="213"/>
        <v>0</v>
      </c>
      <c r="Q479" s="256">
        <f t="shared" si="213"/>
        <v>30707486.028760564</v>
      </c>
      <c r="R479" s="256">
        <f t="shared" si="213"/>
        <v>30195694.594947886</v>
      </c>
      <c r="S479" s="282">
        <f t="shared" si="213"/>
        <v>29683903.161135208</v>
      </c>
      <c r="T479" s="227"/>
      <c r="U479" s="227"/>
      <c r="V479" s="227"/>
    </row>
    <row r="480" spans="2:22" x14ac:dyDescent="0.2">
      <c r="B480" s="279">
        <f t="shared" si="208"/>
        <v>45747</v>
      </c>
      <c r="C480" s="280" t="s">
        <v>0</v>
      </c>
      <c r="D480" s="246"/>
      <c r="E480" s="246"/>
      <c r="F480" s="246"/>
      <c r="G480" s="246"/>
      <c r="H480" s="246"/>
      <c r="I480" s="256"/>
      <c r="J480" s="256"/>
      <c r="K480" s="246"/>
      <c r="L480" s="246"/>
      <c r="M480" s="256">
        <f t="shared" ref="M480:S480" si="214">M435-M444+M453+M462-M471</f>
        <v>0</v>
      </c>
      <c r="N480" s="256">
        <f t="shared" si="214"/>
        <v>0</v>
      </c>
      <c r="O480" s="256">
        <f t="shared" si="214"/>
        <v>0</v>
      </c>
      <c r="P480" s="256">
        <f t="shared" si="214"/>
        <v>0</v>
      </c>
      <c r="Q480" s="256">
        <f t="shared" si="214"/>
        <v>0</v>
      </c>
      <c r="R480" s="256">
        <f t="shared" si="214"/>
        <v>28480730.698377073</v>
      </c>
      <c r="S480" s="282">
        <f t="shared" si="214"/>
        <v>28006051.853404123</v>
      </c>
      <c r="T480" s="227"/>
      <c r="U480" s="227"/>
      <c r="V480" s="227"/>
    </row>
    <row r="481" spans="2:22" x14ac:dyDescent="0.2">
      <c r="B481" s="286">
        <f t="shared" si="208"/>
        <v>46112</v>
      </c>
      <c r="C481" s="287" t="s">
        <v>0</v>
      </c>
      <c r="D481" s="288"/>
      <c r="E481" s="288"/>
      <c r="F481" s="288"/>
      <c r="G481" s="288"/>
      <c r="H481" s="288"/>
      <c r="I481" s="289"/>
      <c r="J481" s="289"/>
      <c r="K481" s="288"/>
      <c r="L481" s="288"/>
      <c r="M481" s="289">
        <f t="shared" ref="M481:S481" si="215">M436-M445+M454+M463-M472</f>
        <v>0</v>
      </c>
      <c r="N481" s="289">
        <f t="shared" si="215"/>
        <v>0</v>
      </c>
      <c r="O481" s="289">
        <f t="shared" si="215"/>
        <v>0</v>
      </c>
      <c r="P481" s="289">
        <f t="shared" si="215"/>
        <v>0</v>
      </c>
      <c r="Q481" s="289">
        <f t="shared" si="215"/>
        <v>0</v>
      </c>
      <c r="R481" s="289">
        <f t="shared" si="215"/>
        <v>0</v>
      </c>
      <c r="S481" s="290">
        <f t="shared" si="215"/>
        <v>28109153.7391643</v>
      </c>
      <c r="T481" s="227"/>
      <c r="U481" s="227"/>
      <c r="V481" s="227"/>
    </row>
    <row r="482" spans="2:22" x14ac:dyDescent="0.2">
      <c r="B482" s="227"/>
      <c r="C482" s="254"/>
      <c r="D482" s="227"/>
      <c r="E482" s="227"/>
      <c r="F482" s="227"/>
      <c r="G482" s="227"/>
      <c r="H482" s="227"/>
      <c r="I482" s="227"/>
      <c r="J482" s="227"/>
      <c r="K482" s="227"/>
      <c r="L482" s="227"/>
      <c r="M482" s="227"/>
      <c r="N482" s="227"/>
      <c r="O482" s="227"/>
      <c r="P482" s="227"/>
      <c r="Q482" s="227"/>
      <c r="R482" s="227"/>
      <c r="S482" s="227"/>
      <c r="T482" s="227"/>
      <c r="U482" s="227"/>
      <c r="V482" s="227"/>
    </row>
    <row r="483" spans="2:22" x14ac:dyDescent="0.2">
      <c r="B483" s="272" t="s">
        <v>25</v>
      </c>
      <c r="C483" s="254"/>
      <c r="D483" s="227"/>
      <c r="E483" s="227"/>
      <c r="F483" s="227"/>
      <c r="G483" s="227"/>
      <c r="H483" s="227"/>
      <c r="I483" s="246"/>
      <c r="J483" s="227"/>
      <c r="K483" s="227"/>
      <c r="L483" s="227"/>
      <c r="M483" s="227"/>
      <c r="N483" s="227"/>
      <c r="O483" s="227"/>
      <c r="P483" s="227"/>
      <c r="Q483" s="227"/>
      <c r="R483" s="227"/>
      <c r="S483" s="227"/>
      <c r="T483" s="227"/>
      <c r="U483" s="227"/>
      <c r="V483" s="227"/>
    </row>
    <row r="484" spans="2:22" x14ac:dyDescent="0.2">
      <c r="B484" s="273"/>
      <c r="C484" s="254"/>
      <c r="D484" s="227"/>
      <c r="E484" s="227"/>
      <c r="F484" s="227"/>
      <c r="G484" s="227"/>
      <c r="H484" s="227"/>
      <c r="I484" s="246"/>
      <c r="J484" s="227"/>
      <c r="K484" s="227"/>
      <c r="L484" s="227"/>
      <c r="M484" s="227"/>
      <c r="N484" s="227"/>
      <c r="O484" s="227"/>
      <c r="P484" s="227"/>
      <c r="Q484" s="227"/>
      <c r="R484" s="227"/>
      <c r="S484" s="227"/>
      <c r="T484" s="227"/>
      <c r="U484" s="227"/>
      <c r="V484" s="227"/>
    </row>
    <row r="485" spans="2:22" x14ac:dyDescent="0.2">
      <c r="B485" s="227" t="s">
        <v>20</v>
      </c>
      <c r="C485" s="254" t="s">
        <v>5</v>
      </c>
      <c r="D485" s="227"/>
      <c r="E485" s="229" t="s">
        <v>271</v>
      </c>
      <c r="F485" s="227"/>
      <c r="G485" s="247"/>
      <c r="H485" s="253"/>
      <c r="I485" s="253"/>
      <c r="J485" s="253"/>
      <c r="K485" s="253"/>
      <c r="L485" s="253"/>
      <c r="M485" s="253">
        <f t="shared" ref="M485:S485" si="216">IF(M487=0,0,M486/M487)</f>
        <v>0</v>
      </c>
      <c r="N485" s="253">
        <f t="shared" si="216"/>
        <v>54.999999999999993</v>
      </c>
      <c r="O485" s="253">
        <f t="shared" si="216"/>
        <v>54.538082410343819</v>
      </c>
      <c r="P485" s="253">
        <f t="shared" si="216"/>
        <v>54.087779492309501</v>
      </c>
      <c r="Q485" s="253">
        <f t="shared" si="216"/>
        <v>53.573059007931057</v>
      </c>
      <c r="R485" s="253">
        <f t="shared" si="216"/>
        <v>53.111520520201893</v>
      </c>
      <c r="S485" s="253">
        <f t="shared" si="216"/>
        <v>52.696334170810402</v>
      </c>
      <c r="T485" s="227"/>
      <c r="U485" s="227"/>
      <c r="V485" s="227"/>
    </row>
    <row r="486" spans="2:22" x14ac:dyDescent="0.2">
      <c r="B486" s="227" t="s">
        <v>16</v>
      </c>
      <c r="C486" s="254" t="s">
        <v>0</v>
      </c>
      <c r="D486" s="227"/>
      <c r="E486" s="229" t="s">
        <v>264</v>
      </c>
      <c r="F486" s="227"/>
      <c r="G486" s="227"/>
      <c r="H486" s="227"/>
      <c r="I486" s="256"/>
      <c r="J486" s="227"/>
      <c r="K486" s="227"/>
      <c r="L486" s="227"/>
      <c r="M486" s="247">
        <f t="shared" ref="M486:S486" si="217">SUM(M505:M511)</f>
        <v>0</v>
      </c>
      <c r="N486" s="247">
        <f t="shared" si="217"/>
        <v>3965373.1121869283</v>
      </c>
      <c r="O486" s="247">
        <f t="shared" si="217"/>
        <v>8512492.2880010232</v>
      </c>
      <c r="P486" s="247">
        <f t="shared" si="217"/>
        <v>13529416.919694372</v>
      </c>
      <c r="Q486" s="247">
        <f t="shared" si="217"/>
        <v>17958015.008860946</v>
      </c>
      <c r="R486" s="247">
        <f t="shared" si="217"/>
        <v>22879554.664723571</v>
      </c>
      <c r="S486" s="247">
        <f t="shared" si="217"/>
        <v>28463548.558612805</v>
      </c>
      <c r="T486" s="227"/>
      <c r="U486" s="227"/>
      <c r="V486" s="227"/>
    </row>
    <row r="487" spans="2:22" x14ac:dyDescent="0.2">
      <c r="B487" s="227" t="s">
        <v>107</v>
      </c>
      <c r="C487" s="254" t="s">
        <v>0</v>
      </c>
      <c r="D487" s="227"/>
      <c r="E487" s="229" t="s">
        <v>265</v>
      </c>
      <c r="F487" s="227"/>
      <c r="G487" s="227"/>
      <c r="H487" s="227"/>
      <c r="I487" s="256"/>
      <c r="J487" s="227"/>
      <c r="K487" s="227"/>
      <c r="L487" s="227"/>
      <c r="M487" s="247">
        <f t="shared" ref="M487:S487" si="218">SUM(M514:M520)</f>
        <v>0</v>
      </c>
      <c r="N487" s="247">
        <f t="shared" si="218"/>
        <v>72097.692948853248</v>
      </c>
      <c r="O487" s="247">
        <f t="shared" si="218"/>
        <v>156083.45419908868</v>
      </c>
      <c r="P487" s="247">
        <f t="shared" si="218"/>
        <v>250138.14666986023</v>
      </c>
      <c r="Q487" s="247">
        <f t="shared" si="218"/>
        <v>335206.07823052269</v>
      </c>
      <c r="R487" s="247">
        <f t="shared" si="218"/>
        <v>430783.27339585265</v>
      </c>
      <c r="S487" s="247">
        <f t="shared" si="218"/>
        <v>540142.85825558158</v>
      </c>
      <c r="T487" s="227"/>
      <c r="U487" s="227"/>
      <c r="V487" s="227"/>
    </row>
    <row r="488" spans="2:22" x14ac:dyDescent="0.2">
      <c r="B488" s="227" t="s">
        <v>14</v>
      </c>
      <c r="C488" s="254" t="s">
        <v>0</v>
      </c>
      <c r="D488" s="227"/>
      <c r="E488" s="229" t="s">
        <v>266</v>
      </c>
      <c r="F488" s="227"/>
      <c r="G488" s="227"/>
      <c r="H488" s="227"/>
      <c r="I488" s="256"/>
      <c r="J488" s="227"/>
      <c r="K488" s="227"/>
      <c r="L488" s="227"/>
      <c r="M488" s="247">
        <f t="shared" ref="M488:S488" si="219">SUM(M523:M529)</f>
        <v>0</v>
      </c>
      <c r="N488" s="247">
        <f t="shared" si="219"/>
        <v>0</v>
      </c>
      <c r="O488" s="247">
        <f t="shared" si="219"/>
        <v>0</v>
      </c>
      <c r="P488" s="247">
        <f t="shared" si="219"/>
        <v>0</v>
      </c>
      <c r="Q488" s="247">
        <f t="shared" si="219"/>
        <v>0</v>
      </c>
      <c r="R488" s="247">
        <f t="shared" si="219"/>
        <v>0</v>
      </c>
      <c r="S488" s="247">
        <f t="shared" si="219"/>
        <v>0</v>
      </c>
      <c r="T488" s="227"/>
      <c r="U488" s="227"/>
      <c r="V488" s="227"/>
    </row>
    <row r="489" spans="2:22" x14ac:dyDescent="0.2">
      <c r="B489" s="227" t="s">
        <v>144</v>
      </c>
      <c r="C489" s="254" t="s">
        <v>0</v>
      </c>
      <c r="D489" s="227"/>
      <c r="E489" s="229" t="s">
        <v>268</v>
      </c>
      <c r="F489" s="227"/>
      <c r="G489" s="227"/>
      <c r="H489" s="227"/>
      <c r="I489" s="256"/>
      <c r="J489" s="227"/>
      <c r="K489" s="227"/>
      <c r="L489" s="227"/>
      <c r="M489" s="247">
        <f t="shared" ref="M489:S489" si="220">SUM(M532:M538)</f>
        <v>3965373.1121869283</v>
      </c>
      <c r="N489" s="247">
        <f t="shared" si="220"/>
        <v>4619216.8687629486</v>
      </c>
      <c r="O489" s="247">
        <f t="shared" si="220"/>
        <v>5173008.0858924361</v>
      </c>
      <c r="P489" s="247">
        <f t="shared" si="220"/>
        <v>4678736.2358364342</v>
      </c>
      <c r="Q489" s="247">
        <f t="shared" si="220"/>
        <v>5256745.7340931473</v>
      </c>
      <c r="R489" s="247">
        <f t="shared" si="220"/>
        <v>6014777.1672850884</v>
      </c>
      <c r="S489" s="247">
        <f t="shared" si="220"/>
        <v>5956723.5038831122</v>
      </c>
      <c r="T489" s="227"/>
      <c r="U489" s="227"/>
      <c r="V489" s="227"/>
    </row>
    <row r="490" spans="2:22" x14ac:dyDescent="0.2">
      <c r="B490" s="227" t="s">
        <v>12</v>
      </c>
      <c r="C490" s="254" t="s">
        <v>0</v>
      </c>
      <c r="D490" s="227"/>
      <c r="E490" s="229" t="s">
        <v>270</v>
      </c>
      <c r="F490" s="227"/>
      <c r="G490" s="227"/>
      <c r="H490" s="227"/>
      <c r="I490" s="256"/>
      <c r="J490" s="227"/>
      <c r="K490" s="227"/>
      <c r="L490" s="227"/>
      <c r="M490" s="247">
        <f t="shared" ref="M490:S490" si="221">SUM(M541:M547)</f>
        <v>0</v>
      </c>
      <c r="N490" s="247">
        <f t="shared" si="221"/>
        <v>0</v>
      </c>
      <c r="O490" s="247">
        <f t="shared" si="221"/>
        <v>0</v>
      </c>
      <c r="P490" s="247">
        <f t="shared" si="221"/>
        <v>0</v>
      </c>
      <c r="Q490" s="247">
        <f t="shared" si="221"/>
        <v>0</v>
      </c>
      <c r="R490" s="247">
        <f t="shared" si="221"/>
        <v>0</v>
      </c>
      <c r="S490" s="247">
        <f t="shared" si="221"/>
        <v>0</v>
      </c>
      <c r="T490" s="227"/>
      <c r="U490" s="227"/>
      <c r="V490" s="227"/>
    </row>
    <row r="491" spans="2:22" s="233" customFormat="1" x14ac:dyDescent="0.2">
      <c r="B491" s="300" t="s">
        <v>11</v>
      </c>
      <c r="C491" s="298" t="s">
        <v>0</v>
      </c>
      <c r="D491" s="300"/>
      <c r="E491" s="297" t="s">
        <v>269</v>
      </c>
      <c r="F491" s="258"/>
      <c r="G491" s="258"/>
      <c r="H491" s="258"/>
      <c r="I491" s="274"/>
      <c r="J491" s="258"/>
      <c r="K491" s="258"/>
      <c r="L491" s="258"/>
      <c r="M491" s="261">
        <f t="shared" ref="M491:S491" si="222">SUM(M550:M556)</f>
        <v>3965373.1121869283</v>
      </c>
      <c r="N491" s="261">
        <f t="shared" si="222"/>
        <v>8512492.2880010232</v>
      </c>
      <c r="O491" s="261">
        <f t="shared" si="222"/>
        <v>13529416.919694372</v>
      </c>
      <c r="P491" s="261">
        <f t="shared" si="222"/>
        <v>17958015.008860946</v>
      </c>
      <c r="Q491" s="261">
        <f t="shared" si="222"/>
        <v>22879554.664723571</v>
      </c>
      <c r="R491" s="261">
        <f t="shared" si="222"/>
        <v>28463548.558612805</v>
      </c>
      <c r="S491" s="261">
        <f t="shared" si="222"/>
        <v>33880129.204240337</v>
      </c>
      <c r="T491" s="258"/>
      <c r="U491" s="258"/>
      <c r="V491" s="258"/>
    </row>
    <row r="492" spans="2:22" x14ac:dyDescent="0.2">
      <c r="B492" s="227"/>
      <c r="C492" s="254"/>
      <c r="D492" s="227"/>
      <c r="E492" s="227"/>
      <c r="F492" s="227"/>
      <c r="G492" s="227"/>
      <c r="H492" s="227"/>
      <c r="I492" s="246"/>
      <c r="J492" s="227"/>
      <c r="K492" s="227"/>
      <c r="L492" s="227"/>
      <c r="M492" s="227"/>
      <c r="N492" s="227"/>
      <c r="O492" s="227"/>
      <c r="P492" s="227"/>
      <c r="Q492" s="227"/>
      <c r="R492" s="227"/>
      <c r="S492" s="227"/>
      <c r="T492" s="227"/>
      <c r="U492" s="227"/>
      <c r="V492" s="227"/>
    </row>
    <row r="493" spans="2:22" x14ac:dyDescent="0.2">
      <c r="B493" s="232" t="s">
        <v>101</v>
      </c>
      <c r="C493" s="239" t="s">
        <v>89</v>
      </c>
      <c r="D493" s="264">
        <f>SUM(H493:S493)</f>
        <v>0</v>
      </c>
      <c r="E493" s="265"/>
      <c r="F493" s="227"/>
      <c r="G493" s="227"/>
      <c r="H493" s="227"/>
      <c r="I493" s="246"/>
      <c r="J493" s="227"/>
      <c r="K493" s="227"/>
      <c r="L493" s="227"/>
      <c r="M493" s="266">
        <f t="shared" ref="M493:S493" si="223">IF(ABS(M486-M487+M488+M489-M490-M491)&lt;0.001,0,1)</f>
        <v>0</v>
      </c>
      <c r="N493" s="266">
        <f t="shared" si="223"/>
        <v>0</v>
      </c>
      <c r="O493" s="266">
        <f t="shared" si="223"/>
        <v>0</v>
      </c>
      <c r="P493" s="266">
        <f t="shared" si="223"/>
        <v>0</v>
      </c>
      <c r="Q493" s="266">
        <f t="shared" si="223"/>
        <v>0</v>
      </c>
      <c r="R493" s="266">
        <f t="shared" si="223"/>
        <v>0</v>
      </c>
      <c r="S493" s="266">
        <f t="shared" si="223"/>
        <v>0</v>
      </c>
      <c r="T493" s="227"/>
      <c r="U493" s="227"/>
      <c r="V493" s="227"/>
    </row>
    <row r="494" spans="2:22" x14ac:dyDescent="0.2">
      <c r="B494" s="230"/>
      <c r="C494" s="254"/>
      <c r="D494" s="227"/>
      <c r="E494" s="227"/>
      <c r="F494" s="227"/>
      <c r="G494" s="227"/>
      <c r="H494" s="227"/>
      <c r="I494" s="227"/>
      <c r="J494" s="227"/>
      <c r="K494" s="227"/>
      <c r="L494" s="227"/>
      <c r="M494" s="227"/>
      <c r="N494" s="227"/>
      <c r="O494" s="227"/>
      <c r="P494" s="227"/>
      <c r="Q494" s="227"/>
      <c r="R494" s="227"/>
      <c r="S494" s="227"/>
      <c r="T494" s="227"/>
      <c r="U494" s="227"/>
      <c r="V494" s="227"/>
    </row>
    <row r="495" spans="2:22" x14ac:dyDescent="0.2">
      <c r="B495" s="275" t="s">
        <v>17</v>
      </c>
      <c r="C495" s="276"/>
      <c r="D495" s="277"/>
      <c r="E495" s="277"/>
      <c r="F495" s="277"/>
      <c r="G495" s="277"/>
      <c r="H495" s="277"/>
      <c r="I495" s="277"/>
      <c r="J495" s="277"/>
      <c r="K495" s="277"/>
      <c r="L495" s="277"/>
      <c r="M495" s="277"/>
      <c r="N495" s="277"/>
      <c r="O495" s="277"/>
      <c r="P495" s="277"/>
      <c r="Q495" s="277"/>
      <c r="R495" s="277"/>
      <c r="S495" s="278"/>
      <c r="T495" s="227"/>
      <c r="U495" s="227"/>
      <c r="V495" s="227"/>
    </row>
    <row r="496" spans="2:22" x14ac:dyDescent="0.2">
      <c r="B496" s="279">
        <f t="shared" ref="B496:B502" si="224">B421</f>
        <v>43921</v>
      </c>
      <c r="C496" s="280" t="s">
        <v>5</v>
      </c>
      <c r="D496" s="281">
        <f>INDEX($D$17:$D$25,MATCH(B483,$B$17:$B$25,0))</f>
        <v>55</v>
      </c>
      <c r="E496" s="256"/>
      <c r="F496" s="246"/>
      <c r="G496" s="246"/>
      <c r="H496" s="246"/>
      <c r="I496" s="256"/>
      <c r="J496" s="256"/>
      <c r="K496" s="246"/>
      <c r="L496" s="246"/>
      <c r="M496" s="256">
        <f>IF(M$4=EOMONTH($B496,12),$D496,MAX(L496-1,0))</f>
        <v>0</v>
      </c>
      <c r="N496" s="256">
        <f t="shared" ref="N496:S496" si="225">IF(N$4=EOMONTH($B496,12),$D496,MAX(M496-1,0))</f>
        <v>55</v>
      </c>
      <c r="O496" s="256">
        <f t="shared" si="225"/>
        <v>54</v>
      </c>
      <c r="P496" s="256">
        <f t="shared" si="225"/>
        <v>53</v>
      </c>
      <c r="Q496" s="256">
        <f t="shared" si="225"/>
        <v>52</v>
      </c>
      <c r="R496" s="256">
        <f t="shared" si="225"/>
        <v>51</v>
      </c>
      <c r="S496" s="282">
        <f t="shared" si="225"/>
        <v>50</v>
      </c>
      <c r="T496" s="227"/>
      <c r="U496" s="227"/>
      <c r="V496" s="227"/>
    </row>
    <row r="497" spans="2:22" x14ac:dyDescent="0.2">
      <c r="B497" s="279">
        <f t="shared" si="224"/>
        <v>44286</v>
      </c>
      <c r="C497" s="280" t="s">
        <v>5</v>
      </c>
      <c r="D497" s="281">
        <f>INDEX($D$17:$D$25,MATCH(B483,$B$17:$B$25,0))</f>
        <v>55</v>
      </c>
      <c r="E497" s="256"/>
      <c r="F497" s="246"/>
      <c r="G497" s="246"/>
      <c r="H497" s="246"/>
      <c r="I497" s="256"/>
      <c r="J497" s="256"/>
      <c r="K497" s="246"/>
      <c r="L497" s="246"/>
      <c r="M497" s="256">
        <f t="shared" ref="M497:S502" si="226">IF(M$4=EOMONTH($B497,12),$D497,MAX(L497-1,0))</f>
        <v>0</v>
      </c>
      <c r="N497" s="256">
        <f t="shared" si="226"/>
        <v>0</v>
      </c>
      <c r="O497" s="256">
        <f t="shared" si="226"/>
        <v>55</v>
      </c>
      <c r="P497" s="256">
        <f t="shared" si="226"/>
        <v>54</v>
      </c>
      <c r="Q497" s="256">
        <f t="shared" si="226"/>
        <v>53</v>
      </c>
      <c r="R497" s="256">
        <f t="shared" si="226"/>
        <v>52</v>
      </c>
      <c r="S497" s="282">
        <f t="shared" si="226"/>
        <v>51</v>
      </c>
      <c r="T497" s="227"/>
      <c r="U497" s="227"/>
      <c r="V497" s="227"/>
    </row>
    <row r="498" spans="2:22" x14ac:dyDescent="0.2">
      <c r="B498" s="279">
        <f t="shared" si="224"/>
        <v>44651</v>
      </c>
      <c r="C498" s="280" t="s">
        <v>5</v>
      </c>
      <c r="D498" s="281">
        <f>INDEX($D$17:$D$25,MATCH(B483,$B$17:$B$25,0))</f>
        <v>55</v>
      </c>
      <c r="E498" s="256"/>
      <c r="F498" s="246"/>
      <c r="G498" s="246"/>
      <c r="H498" s="246"/>
      <c r="I498" s="256"/>
      <c r="J498" s="256"/>
      <c r="K498" s="246"/>
      <c r="L498" s="246"/>
      <c r="M498" s="256">
        <f t="shared" si="226"/>
        <v>0</v>
      </c>
      <c r="N498" s="256">
        <f t="shared" si="226"/>
        <v>0</v>
      </c>
      <c r="O498" s="256">
        <f t="shared" si="226"/>
        <v>0</v>
      </c>
      <c r="P498" s="256">
        <f t="shared" si="226"/>
        <v>55</v>
      </c>
      <c r="Q498" s="256">
        <f t="shared" si="226"/>
        <v>54</v>
      </c>
      <c r="R498" s="256">
        <f t="shared" si="226"/>
        <v>53</v>
      </c>
      <c r="S498" s="282">
        <f t="shared" si="226"/>
        <v>52</v>
      </c>
      <c r="T498" s="227"/>
      <c r="U498" s="227"/>
      <c r="V498" s="227"/>
    </row>
    <row r="499" spans="2:22" x14ac:dyDescent="0.2">
      <c r="B499" s="279">
        <f t="shared" si="224"/>
        <v>45016</v>
      </c>
      <c r="C499" s="280" t="s">
        <v>5</v>
      </c>
      <c r="D499" s="281">
        <f>INDEX($D$17:$D$25,MATCH(B483,$B$17:$B$25,0))</f>
        <v>55</v>
      </c>
      <c r="E499" s="256"/>
      <c r="F499" s="246"/>
      <c r="G499" s="246"/>
      <c r="H499" s="246"/>
      <c r="I499" s="256"/>
      <c r="J499" s="256"/>
      <c r="K499" s="246"/>
      <c r="L499" s="246"/>
      <c r="M499" s="256">
        <f t="shared" si="226"/>
        <v>0</v>
      </c>
      <c r="N499" s="256">
        <f t="shared" si="226"/>
        <v>0</v>
      </c>
      <c r="O499" s="256">
        <f t="shared" si="226"/>
        <v>0</v>
      </c>
      <c r="P499" s="256">
        <f t="shared" si="226"/>
        <v>0</v>
      </c>
      <c r="Q499" s="256">
        <f t="shared" si="226"/>
        <v>55</v>
      </c>
      <c r="R499" s="256">
        <f t="shared" si="226"/>
        <v>54</v>
      </c>
      <c r="S499" s="282">
        <f t="shared" si="226"/>
        <v>53</v>
      </c>
      <c r="T499" s="227"/>
      <c r="U499" s="227"/>
      <c r="V499" s="227"/>
    </row>
    <row r="500" spans="2:22" x14ac:dyDescent="0.2">
      <c r="B500" s="279">
        <f t="shared" si="224"/>
        <v>45382</v>
      </c>
      <c r="C500" s="280" t="s">
        <v>5</v>
      </c>
      <c r="D500" s="281">
        <f>INDEX($D$17:$D$25,MATCH(B483,$B$17:$B$25,0))</f>
        <v>55</v>
      </c>
      <c r="E500" s="256"/>
      <c r="F500" s="246"/>
      <c r="G500" s="246"/>
      <c r="H500" s="246"/>
      <c r="I500" s="256"/>
      <c r="J500" s="256"/>
      <c r="K500" s="246"/>
      <c r="L500" s="246"/>
      <c r="M500" s="256">
        <f t="shared" si="226"/>
        <v>0</v>
      </c>
      <c r="N500" s="256">
        <f t="shared" si="226"/>
        <v>0</v>
      </c>
      <c r="O500" s="256">
        <f t="shared" si="226"/>
        <v>0</v>
      </c>
      <c r="P500" s="256">
        <f t="shared" si="226"/>
        <v>0</v>
      </c>
      <c r="Q500" s="256">
        <f t="shared" si="226"/>
        <v>0</v>
      </c>
      <c r="R500" s="256">
        <f t="shared" si="226"/>
        <v>55</v>
      </c>
      <c r="S500" s="282">
        <f t="shared" si="226"/>
        <v>54</v>
      </c>
      <c r="T500" s="227"/>
      <c r="U500" s="227"/>
      <c r="V500" s="227"/>
    </row>
    <row r="501" spans="2:22" x14ac:dyDescent="0.2">
      <c r="B501" s="279">
        <f t="shared" si="224"/>
        <v>45747</v>
      </c>
      <c r="C501" s="280" t="s">
        <v>5</v>
      </c>
      <c r="D501" s="281">
        <f>INDEX($D$17:$D$25,MATCH(B483,$B$17:$B$25,0))</f>
        <v>55</v>
      </c>
      <c r="E501" s="256"/>
      <c r="F501" s="246"/>
      <c r="G501" s="246"/>
      <c r="H501" s="246"/>
      <c r="I501" s="256"/>
      <c r="J501" s="256"/>
      <c r="K501" s="246"/>
      <c r="L501" s="246"/>
      <c r="M501" s="256">
        <f t="shared" si="226"/>
        <v>0</v>
      </c>
      <c r="N501" s="256">
        <f t="shared" si="226"/>
        <v>0</v>
      </c>
      <c r="O501" s="256">
        <f t="shared" si="226"/>
        <v>0</v>
      </c>
      <c r="P501" s="256">
        <f t="shared" si="226"/>
        <v>0</v>
      </c>
      <c r="Q501" s="256">
        <f t="shared" si="226"/>
        <v>0</v>
      </c>
      <c r="R501" s="256">
        <f t="shared" si="226"/>
        <v>0</v>
      </c>
      <c r="S501" s="282">
        <f t="shared" si="226"/>
        <v>55</v>
      </c>
      <c r="T501" s="227"/>
      <c r="U501" s="227"/>
      <c r="V501" s="227"/>
    </row>
    <row r="502" spans="2:22" x14ac:dyDescent="0.2">
      <c r="B502" s="279">
        <f t="shared" si="224"/>
        <v>46112</v>
      </c>
      <c r="C502" s="280" t="s">
        <v>5</v>
      </c>
      <c r="D502" s="281">
        <f>INDEX($D$17:$D$25,MATCH(B483,$B$17:$B$25,0))</f>
        <v>55</v>
      </c>
      <c r="E502" s="256"/>
      <c r="F502" s="246"/>
      <c r="G502" s="246"/>
      <c r="H502" s="246"/>
      <c r="I502" s="256"/>
      <c r="J502" s="256"/>
      <c r="K502" s="246"/>
      <c r="L502" s="246"/>
      <c r="M502" s="256">
        <f t="shared" si="226"/>
        <v>0</v>
      </c>
      <c r="N502" s="256">
        <f t="shared" si="226"/>
        <v>0</v>
      </c>
      <c r="O502" s="256">
        <f t="shared" si="226"/>
        <v>0</v>
      </c>
      <c r="P502" s="256">
        <f t="shared" si="226"/>
        <v>0</v>
      </c>
      <c r="Q502" s="256">
        <f t="shared" si="226"/>
        <v>0</v>
      </c>
      <c r="R502" s="256">
        <f t="shared" si="226"/>
        <v>0</v>
      </c>
      <c r="S502" s="282">
        <f t="shared" si="226"/>
        <v>0</v>
      </c>
      <c r="T502" s="227"/>
      <c r="U502" s="227"/>
      <c r="V502" s="227"/>
    </row>
    <row r="503" spans="2:22" x14ac:dyDescent="0.2">
      <c r="B503" s="283"/>
      <c r="C503" s="280"/>
      <c r="D503" s="246"/>
      <c r="E503" s="246"/>
      <c r="F503" s="246"/>
      <c r="G503" s="246"/>
      <c r="H503" s="246"/>
      <c r="I503" s="246"/>
      <c r="J503" s="246"/>
      <c r="K503" s="246"/>
      <c r="L503" s="246"/>
      <c r="M503" s="246"/>
      <c r="N503" s="246"/>
      <c r="O503" s="246"/>
      <c r="P503" s="246"/>
      <c r="Q503" s="246"/>
      <c r="R503" s="246"/>
      <c r="S503" s="284"/>
      <c r="T503" s="227"/>
      <c r="U503" s="227"/>
      <c r="V503" s="227"/>
    </row>
    <row r="504" spans="2:22" x14ac:dyDescent="0.2">
      <c r="B504" s="285" t="s">
        <v>16</v>
      </c>
      <c r="C504" s="280"/>
      <c r="D504" s="246"/>
      <c r="E504" s="246"/>
      <c r="F504" s="246"/>
      <c r="G504" s="246"/>
      <c r="H504" s="246"/>
      <c r="I504" s="246"/>
      <c r="J504" s="246"/>
      <c r="K504" s="246"/>
      <c r="L504" s="246"/>
      <c r="M504" s="246"/>
      <c r="N504" s="246"/>
      <c r="O504" s="246"/>
      <c r="P504" s="246"/>
      <c r="Q504" s="246"/>
      <c r="R504" s="246"/>
      <c r="S504" s="284"/>
      <c r="T504" s="227"/>
      <c r="U504" s="227"/>
      <c r="V504" s="227"/>
    </row>
    <row r="505" spans="2:22" x14ac:dyDescent="0.2">
      <c r="B505" s="279">
        <f t="shared" ref="B505:B511" si="227">B496</f>
        <v>43921</v>
      </c>
      <c r="C505" s="280" t="s">
        <v>0</v>
      </c>
      <c r="D505" s="246"/>
      <c r="E505" s="246"/>
      <c r="F505" s="246"/>
      <c r="G505" s="246"/>
      <c r="H505" s="246"/>
      <c r="I505" s="256"/>
      <c r="J505" s="256"/>
      <c r="K505" s="246"/>
      <c r="L505" s="246"/>
      <c r="M505" s="256">
        <f t="shared" ref="M505:M511" si="228">L550</f>
        <v>0</v>
      </c>
      <c r="N505" s="256">
        <f t="shared" ref="N505:N511" si="229">M550</f>
        <v>3965373.1121869283</v>
      </c>
      <c r="O505" s="256">
        <f t="shared" ref="O505:O511" si="230">N550</f>
        <v>3893275.4192380751</v>
      </c>
      <c r="P505" s="256">
        <f t="shared" ref="P505:P511" si="231">O550</f>
        <v>3821177.726289222</v>
      </c>
      <c r="Q505" s="256">
        <f t="shared" ref="Q505:Q511" si="232">P550</f>
        <v>3749080.0333403689</v>
      </c>
      <c r="R505" s="256">
        <f t="shared" ref="R505:R511" si="233">Q550</f>
        <v>3676982.3403915158</v>
      </c>
      <c r="S505" s="282">
        <f t="shared" ref="S505:S511" si="234">R550</f>
        <v>3604884.6474426626</v>
      </c>
      <c r="T505" s="227"/>
      <c r="U505" s="227"/>
      <c r="V505" s="227"/>
    </row>
    <row r="506" spans="2:22" x14ac:dyDescent="0.2">
      <c r="B506" s="279">
        <f t="shared" si="227"/>
        <v>44286</v>
      </c>
      <c r="C506" s="280" t="s">
        <v>0</v>
      </c>
      <c r="D506" s="246"/>
      <c r="E506" s="246"/>
      <c r="F506" s="246"/>
      <c r="G506" s="246"/>
      <c r="H506" s="246"/>
      <c r="I506" s="256"/>
      <c r="J506" s="256"/>
      <c r="K506" s="246"/>
      <c r="L506" s="246"/>
      <c r="M506" s="256">
        <f t="shared" si="228"/>
        <v>0</v>
      </c>
      <c r="N506" s="256">
        <f t="shared" si="229"/>
        <v>0</v>
      </c>
      <c r="O506" s="256">
        <f t="shared" si="230"/>
        <v>4619216.8687629486</v>
      </c>
      <c r="P506" s="256">
        <f t="shared" si="231"/>
        <v>4535231.1075127134</v>
      </c>
      <c r="Q506" s="256">
        <f t="shared" si="232"/>
        <v>4451245.3462624783</v>
      </c>
      <c r="R506" s="256">
        <f t="shared" si="233"/>
        <v>4367259.5850122431</v>
      </c>
      <c r="S506" s="282">
        <f t="shared" si="234"/>
        <v>4283273.823762008</v>
      </c>
      <c r="T506" s="227"/>
      <c r="U506" s="227"/>
      <c r="V506" s="227"/>
    </row>
    <row r="507" spans="2:22" x14ac:dyDescent="0.2">
      <c r="B507" s="279">
        <f t="shared" si="227"/>
        <v>44651</v>
      </c>
      <c r="C507" s="280" t="s">
        <v>0</v>
      </c>
      <c r="D507" s="246"/>
      <c r="E507" s="246"/>
      <c r="F507" s="246"/>
      <c r="G507" s="246"/>
      <c r="H507" s="246"/>
      <c r="I507" s="256"/>
      <c r="J507" s="256"/>
      <c r="K507" s="246"/>
      <c r="L507" s="246"/>
      <c r="M507" s="256">
        <f t="shared" si="228"/>
        <v>0</v>
      </c>
      <c r="N507" s="256">
        <f t="shared" si="229"/>
        <v>0</v>
      </c>
      <c r="O507" s="256">
        <f t="shared" si="230"/>
        <v>0</v>
      </c>
      <c r="P507" s="256">
        <f t="shared" si="231"/>
        <v>5173008.0858924361</v>
      </c>
      <c r="Q507" s="256">
        <f t="shared" si="232"/>
        <v>5078953.3934216648</v>
      </c>
      <c r="R507" s="256">
        <f t="shared" si="233"/>
        <v>4984898.7009508936</v>
      </c>
      <c r="S507" s="282">
        <f t="shared" si="234"/>
        <v>4890844.0084801223</v>
      </c>
      <c r="T507" s="227"/>
      <c r="U507" s="227"/>
      <c r="V507" s="227"/>
    </row>
    <row r="508" spans="2:22" x14ac:dyDescent="0.2">
      <c r="B508" s="279">
        <f t="shared" si="227"/>
        <v>45016</v>
      </c>
      <c r="C508" s="280" t="s">
        <v>0</v>
      </c>
      <c r="D508" s="246"/>
      <c r="E508" s="246"/>
      <c r="F508" s="246"/>
      <c r="G508" s="246"/>
      <c r="H508" s="246"/>
      <c r="I508" s="256"/>
      <c r="J508" s="256"/>
      <c r="K508" s="246"/>
      <c r="L508" s="246"/>
      <c r="M508" s="256">
        <f t="shared" si="228"/>
        <v>0</v>
      </c>
      <c r="N508" s="256">
        <f t="shared" si="229"/>
        <v>0</v>
      </c>
      <c r="O508" s="256">
        <f t="shared" si="230"/>
        <v>0</v>
      </c>
      <c r="P508" s="256">
        <f t="shared" si="231"/>
        <v>0</v>
      </c>
      <c r="Q508" s="256">
        <f t="shared" si="232"/>
        <v>4678736.2358364342</v>
      </c>
      <c r="R508" s="256">
        <f t="shared" si="233"/>
        <v>4593668.3042757716</v>
      </c>
      <c r="S508" s="282">
        <f t="shared" si="234"/>
        <v>4508600.372715109</v>
      </c>
      <c r="T508" s="227"/>
      <c r="U508" s="227"/>
      <c r="V508" s="227"/>
    </row>
    <row r="509" spans="2:22" x14ac:dyDescent="0.2">
      <c r="B509" s="279">
        <f t="shared" si="227"/>
        <v>45382</v>
      </c>
      <c r="C509" s="280" t="s">
        <v>0</v>
      </c>
      <c r="D509" s="246"/>
      <c r="E509" s="246"/>
      <c r="F509" s="246"/>
      <c r="G509" s="246"/>
      <c r="H509" s="246"/>
      <c r="I509" s="256"/>
      <c r="J509" s="256"/>
      <c r="K509" s="246"/>
      <c r="L509" s="246"/>
      <c r="M509" s="256">
        <f t="shared" si="228"/>
        <v>0</v>
      </c>
      <c r="N509" s="256">
        <f t="shared" si="229"/>
        <v>0</v>
      </c>
      <c r="O509" s="256">
        <f t="shared" si="230"/>
        <v>0</v>
      </c>
      <c r="P509" s="256">
        <f t="shared" si="231"/>
        <v>0</v>
      </c>
      <c r="Q509" s="256">
        <f t="shared" si="232"/>
        <v>0</v>
      </c>
      <c r="R509" s="256">
        <f t="shared" si="233"/>
        <v>5256745.7340931473</v>
      </c>
      <c r="S509" s="282">
        <f t="shared" si="234"/>
        <v>5161168.5389278177</v>
      </c>
      <c r="T509" s="227"/>
      <c r="U509" s="227"/>
      <c r="V509" s="227"/>
    </row>
    <row r="510" spans="2:22" x14ac:dyDescent="0.2">
      <c r="B510" s="279">
        <f t="shared" si="227"/>
        <v>45747</v>
      </c>
      <c r="C510" s="280" t="s">
        <v>0</v>
      </c>
      <c r="D510" s="246"/>
      <c r="E510" s="246"/>
      <c r="F510" s="246"/>
      <c r="G510" s="246"/>
      <c r="H510" s="246"/>
      <c r="I510" s="256"/>
      <c r="J510" s="256"/>
      <c r="K510" s="246"/>
      <c r="L510" s="246"/>
      <c r="M510" s="256">
        <f t="shared" si="228"/>
        <v>0</v>
      </c>
      <c r="N510" s="256">
        <f t="shared" si="229"/>
        <v>0</v>
      </c>
      <c r="O510" s="256">
        <f t="shared" si="230"/>
        <v>0</v>
      </c>
      <c r="P510" s="256">
        <f t="shared" si="231"/>
        <v>0</v>
      </c>
      <c r="Q510" s="256">
        <f t="shared" si="232"/>
        <v>0</v>
      </c>
      <c r="R510" s="256">
        <f t="shared" si="233"/>
        <v>0</v>
      </c>
      <c r="S510" s="282">
        <f t="shared" si="234"/>
        <v>6014777.1672850884</v>
      </c>
      <c r="T510" s="227"/>
      <c r="U510" s="227"/>
      <c r="V510" s="227"/>
    </row>
    <row r="511" spans="2:22" x14ac:dyDescent="0.2">
      <c r="B511" s="279">
        <f t="shared" si="227"/>
        <v>46112</v>
      </c>
      <c r="C511" s="280" t="s">
        <v>0</v>
      </c>
      <c r="D511" s="246"/>
      <c r="E511" s="246"/>
      <c r="F511" s="246"/>
      <c r="G511" s="246"/>
      <c r="H511" s="246"/>
      <c r="I511" s="256"/>
      <c r="J511" s="256"/>
      <c r="K511" s="246"/>
      <c r="L511" s="246"/>
      <c r="M511" s="256">
        <f t="shared" si="228"/>
        <v>0</v>
      </c>
      <c r="N511" s="256">
        <f t="shared" si="229"/>
        <v>0</v>
      </c>
      <c r="O511" s="256">
        <f t="shared" si="230"/>
        <v>0</v>
      </c>
      <c r="P511" s="256">
        <f t="shared" si="231"/>
        <v>0</v>
      </c>
      <c r="Q511" s="256">
        <f t="shared" si="232"/>
        <v>0</v>
      </c>
      <c r="R511" s="256">
        <f t="shared" si="233"/>
        <v>0</v>
      </c>
      <c r="S511" s="282">
        <f t="shared" si="234"/>
        <v>0</v>
      </c>
      <c r="T511" s="227"/>
      <c r="U511" s="227"/>
      <c r="V511" s="227"/>
    </row>
    <row r="512" spans="2:22" x14ac:dyDescent="0.2">
      <c r="B512" s="283"/>
      <c r="C512" s="280"/>
      <c r="D512" s="246"/>
      <c r="E512" s="246"/>
      <c r="F512" s="246"/>
      <c r="G512" s="246"/>
      <c r="H512" s="246"/>
      <c r="I512" s="246"/>
      <c r="J512" s="246"/>
      <c r="K512" s="246"/>
      <c r="L512" s="246"/>
      <c r="M512" s="246"/>
      <c r="N512" s="246"/>
      <c r="O512" s="246"/>
      <c r="P512" s="246"/>
      <c r="Q512" s="246"/>
      <c r="R512" s="246"/>
      <c r="S512" s="284"/>
      <c r="T512" s="227"/>
      <c r="U512" s="227"/>
      <c r="V512" s="227"/>
    </row>
    <row r="513" spans="2:22" x14ac:dyDescent="0.2">
      <c r="B513" s="285" t="s">
        <v>107</v>
      </c>
      <c r="C513" s="280"/>
      <c r="D513" s="246"/>
      <c r="E513" s="246"/>
      <c r="F513" s="246"/>
      <c r="G513" s="246"/>
      <c r="H513" s="246"/>
      <c r="I513" s="246"/>
      <c r="J513" s="246"/>
      <c r="K513" s="246"/>
      <c r="L513" s="246"/>
      <c r="M513" s="246"/>
      <c r="N513" s="246"/>
      <c r="O513" s="246"/>
      <c r="P513" s="246"/>
      <c r="Q513" s="246"/>
      <c r="R513" s="246"/>
      <c r="S513" s="284"/>
      <c r="T513" s="227"/>
      <c r="U513" s="227"/>
      <c r="V513" s="227"/>
    </row>
    <row r="514" spans="2:22" x14ac:dyDescent="0.2">
      <c r="B514" s="279">
        <f t="shared" ref="B514:B520" si="235">B505</f>
        <v>43921</v>
      </c>
      <c r="C514" s="280" t="s">
        <v>0</v>
      </c>
      <c r="D514" s="246"/>
      <c r="E514" s="246"/>
      <c r="F514" s="246"/>
      <c r="G514" s="246"/>
      <c r="H514" s="246"/>
      <c r="I514" s="256"/>
      <c r="J514" s="256"/>
      <c r="K514" s="246"/>
      <c r="L514" s="246"/>
      <c r="M514" s="256">
        <f>M505/MAX(M496,1)</f>
        <v>0</v>
      </c>
      <c r="N514" s="256">
        <f t="shared" ref="N514:S514" si="236">N505/MAX(N496,1)</f>
        <v>72097.692948853248</v>
      </c>
      <c r="O514" s="256">
        <f t="shared" si="236"/>
        <v>72097.692948853248</v>
      </c>
      <c r="P514" s="256">
        <f t="shared" si="236"/>
        <v>72097.692948853248</v>
      </c>
      <c r="Q514" s="256">
        <f t="shared" si="236"/>
        <v>72097.692948853248</v>
      </c>
      <c r="R514" s="256">
        <f t="shared" si="236"/>
        <v>72097.692948853248</v>
      </c>
      <c r="S514" s="282">
        <f t="shared" si="236"/>
        <v>72097.692948853248</v>
      </c>
      <c r="T514" s="227"/>
      <c r="U514" s="227"/>
      <c r="V514" s="227"/>
    </row>
    <row r="515" spans="2:22" x14ac:dyDescent="0.2">
      <c r="B515" s="279">
        <f t="shared" si="235"/>
        <v>44286</v>
      </c>
      <c r="C515" s="280" t="s">
        <v>0</v>
      </c>
      <c r="D515" s="246"/>
      <c r="E515" s="246"/>
      <c r="F515" s="246"/>
      <c r="G515" s="246"/>
      <c r="H515" s="246"/>
      <c r="I515" s="256"/>
      <c r="J515" s="256"/>
      <c r="K515" s="246"/>
      <c r="L515" s="246"/>
      <c r="M515" s="256">
        <f t="shared" ref="M515:S515" si="237">M506/MAX(M497,1)</f>
        <v>0</v>
      </c>
      <c r="N515" s="256">
        <f t="shared" si="237"/>
        <v>0</v>
      </c>
      <c r="O515" s="256">
        <f t="shared" si="237"/>
        <v>83985.761250235431</v>
      </c>
      <c r="P515" s="256">
        <f t="shared" si="237"/>
        <v>83985.761250235431</v>
      </c>
      <c r="Q515" s="256">
        <f t="shared" si="237"/>
        <v>83985.761250235446</v>
      </c>
      <c r="R515" s="256">
        <f t="shared" si="237"/>
        <v>83985.761250235446</v>
      </c>
      <c r="S515" s="282">
        <f t="shared" si="237"/>
        <v>83985.761250235446</v>
      </c>
      <c r="T515" s="227"/>
      <c r="U515" s="227"/>
      <c r="V515" s="227"/>
    </row>
    <row r="516" spans="2:22" x14ac:dyDescent="0.2">
      <c r="B516" s="279">
        <f t="shared" si="235"/>
        <v>44651</v>
      </c>
      <c r="C516" s="280" t="s">
        <v>0</v>
      </c>
      <c r="D516" s="246"/>
      <c r="E516" s="246"/>
      <c r="F516" s="246"/>
      <c r="G516" s="246"/>
      <c r="H516" s="246"/>
      <c r="I516" s="256"/>
      <c r="J516" s="256"/>
      <c r="K516" s="246"/>
      <c r="L516" s="246"/>
      <c r="M516" s="256">
        <f t="shared" ref="M516:S516" si="238">M507/MAX(M498,1)</f>
        <v>0</v>
      </c>
      <c r="N516" s="256">
        <f t="shared" si="238"/>
        <v>0</v>
      </c>
      <c r="O516" s="256">
        <f t="shared" si="238"/>
        <v>0</v>
      </c>
      <c r="P516" s="256">
        <f t="shared" si="238"/>
        <v>94054.692470771566</v>
      </c>
      <c r="Q516" s="256">
        <f t="shared" si="238"/>
        <v>94054.692470771566</v>
      </c>
      <c r="R516" s="256">
        <f t="shared" si="238"/>
        <v>94054.692470771581</v>
      </c>
      <c r="S516" s="282">
        <f t="shared" si="238"/>
        <v>94054.692470771581</v>
      </c>
      <c r="T516" s="227"/>
      <c r="U516" s="227"/>
      <c r="V516" s="227"/>
    </row>
    <row r="517" spans="2:22" x14ac:dyDescent="0.2">
      <c r="B517" s="279">
        <f t="shared" si="235"/>
        <v>45016</v>
      </c>
      <c r="C517" s="280" t="s">
        <v>0</v>
      </c>
      <c r="D517" s="246"/>
      <c r="E517" s="246"/>
      <c r="F517" s="246"/>
      <c r="G517" s="246"/>
      <c r="H517" s="246"/>
      <c r="I517" s="256"/>
      <c r="J517" s="256"/>
      <c r="K517" s="246"/>
      <c r="L517" s="246"/>
      <c r="M517" s="256">
        <f t="shared" ref="M517:S517" si="239">M508/MAX(M499,1)</f>
        <v>0</v>
      </c>
      <c r="N517" s="256">
        <f t="shared" si="239"/>
        <v>0</v>
      </c>
      <c r="O517" s="256">
        <f t="shared" si="239"/>
        <v>0</v>
      </c>
      <c r="P517" s="256">
        <f t="shared" si="239"/>
        <v>0</v>
      </c>
      <c r="Q517" s="256">
        <f t="shared" si="239"/>
        <v>85067.931560662444</v>
      </c>
      <c r="R517" s="256">
        <f t="shared" si="239"/>
        <v>85067.931560662444</v>
      </c>
      <c r="S517" s="282">
        <f t="shared" si="239"/>
        <v>85067.93156066243</v>
      </c>
      <c r="T517" s="227"/>
      <c r="U517" s="227"/>
      <c r="V517" s="227"/>
    </row>
    <row r="518" spans="2:22" x14ac:dyDescent="0.2">
      <c r="B518" s="279">
        <f t="shared" si="235"/>
        <v>45382</v>
      </c>
      <c r="C518" s="280" t="s">
        <v>0</v>
      </c>
      <c r="D518" s="246"/>
      <c r="E518" s="246"/>
      <c r="F518" s="246"/>
      <c r="G518" s="246"/>
      <c r="H518" s="246"/>
      <c r="I518" s="256"/>
      <c r="J518" s="256"/>
      <c r="K518" s="246"/>
      <c r="L518" s="246"/>
      <c r="M518" s="256">
        <f t="shared" ref="M518:S518" si="240">M509/MAX(M500,1)</f>
        <v>0</v>
      </c>
      <c r="N518" s="256">
        <f t="shared" si="240"/>
        <v>0</v>
      </c>
      <c r="O518" s="256">
        <f t="shared" si="240"/>
        <v>0</v>
      </c>
      <c r="P518" s="256">
        <f t="shared" si="240"/>
        <v>0</v>
      </c>
      <c r="Q518" s="256">
        <f t="shared" si="240"/>
        <v>0</v>
      </c>
      <c r="R518" s="256">
        <f t="shared" si="240"/>
        <v>95577.195165329947</v>
      </c>
      <c r="S518" s="282">
        <f t="shared" si="240"/>
        <v>95577.195165329962</v>
      </c>
      <c r="T518" s="227"/>
      <c r="U518" s="227"/>
      <c r="V518" s="227"/>
    </row>
    <row r="519" spans="2:22" x14ac:dyDescent="0.2">
      <c r="B519" s="279">
        <f t="shared" si="235"/>
        <v>45747</v>
      </c>
      <c r="C519" s="280" t="s">
        <v>0</v>
      </c>
      <c r="D519" s="246"/>
      <c r="E519" s="246"/>
      <c r="F519" s="246"/>
      <c r="G519" s="246"/>
      <c r="H519" s="246"/>
      <c r="I519" s="256"/>
      <c r="J519" s="256"/>
      <c r="K519" s="246"/>
      <c r="L519" s="246"/>
      <c r="M519" s="256">
        <f t="shared" ref="M519:S519" si="241">M510/MAX(M501,1)</f>
        <v>0</v>
      </c>
      <c r="N519" s="256">
        <f t="shared" si="241"/>
        <v>0</v>
      </c>
      <c r="O519" s="256">
        <f t="shared" si="241"/>
        <v>0</v>
      </c>
      <c r="P519" s="256">
        <f t="shared" si="241"/>
        <v>0</v>
      </c>
      <c r="Q519" s="256">
        <f t="shared" si="241"/>
        <v>0</v>
      </c>
      <c r="R519" s="256">
        <f t="shared" si="241"/>
        <v>0</v>
      </c>
      <c r="S519" s="282">
        <f t="shared" si="241"/>
        <v>109359.58485972889</v>
      </c>
      <c r="T519" s="227"/>
      <c r="U519" s="227"/>
      <c r="V519" s="227"/>
    </row>
    <row r="520" spans="2:22" x14ac:dyDescent="0.2">
      <c r="B520" s="279">
        <f t="shared" si="235"/>
        <v>46112</v>
      </c>
      <c r="C520" s="280" t="s">
        <v>0</v>
      </c>
      <c r="D520" s="246"/>
      <c r="E520" s="246"/>
      <c r="F520" s="246"/>
      <c r="G520" s="246"/>
      <c r="H520" s="246"/>
      <c r="I520" s="256"/>
      <c r="J520" s="256"/>
      <c r="K520" s="246"/>
      <c r="L520" s="246"/>
      <c r="M520" s="256">
        <f t="shared" ref="M520:S520" si="242">M511/MAX(M502,1)</f>
        <v>0</v>
      </c>
      <c r="N520" s="256">
        <f t="shared" si="242"/>
        <v>0</v>
      </c>
      <c r="O520" s="256">
        <f t="shared" si="242"/>
        <v>0</v>
      </c>
      <c r="P520" s="256">
        <f t="shared" si="242"/>
        <v>0</v>
      </c>
      <c r="Q520" s="256">
        <f t="shared" si="242"/>
        <v>0</v>
      </c>
      <c r="R520" s="256">
        <f t="shared" si="242"/>
        <v>0</v>
      </c>
      <c r="S520" s="282">
        <f t="shared" si="242"/>
        <v>0</v>
      </c>
      <c r="T520" s="227"/>
      <c r="U520" s="227"/>
      <c r="V520" s="227"/>
    </row>
    <row r="521" spans="2:22" x14ac:dyDescent="0.2">
      <c r="B521" s="283"/>
      <c r="C521" s="280"/>
      <c r="D521" s="246"/>
      <c r="E521" s="246"/>
      <c r="F521" s="246"/>
      <c r="G521" s="246"/>
      <c r="H521" s="246"/>
      <c r="I521" s="246"/>
      <c r="J521" s="246"/>
      <c r="K521" s="246"/>
      <c r="L521" s="246"/>
      <c r="M521" s="246"/>
      <c r="N521" s="246"/>
      <c r="O521" s="246"/>
      <c r="P521" s="246"/>
      <c r="Q521" s="246"/>
      <c r="R521" s="246"/>
      <c r="S521" s="284"/>
      <c r="T521" s="227"/>
      <c r="U521" s="227"/>
      <c r="V521" s="227"/>
    </row>
    <row r="522" spans="2:22" x14ac:dyDescent="0.2">
      <c r="B522" s="285" t="s">
        <v>14</v>
      </c>
      <c r="C522" s="280"/>
      <c r="D522" s="246"/>
      <c r="E522" s="246"/>
      <c r="F522" s="246"/>
      <c r="G522" s="246"/>
      <c r="H522" s="246"/>
      <c r="I522" s="246"/>
      <c r="J522" s="246"/>
      <c r="K522" s="246"/>
      <c r="L522" s="246"/>
      <c r="M522" s="246"/>
      <c r="N522" s="246"/>
      <c r="O522" s="246"/>
      <c r="P522" s="246"/>
      <c r="Q522" s="246"/>
      <c r="R522" s="246"/>
      <c r="S522" s="284"/>
      <c r="T522" s="227"/>
      <c r="U522" s="227"/>
      <c r="V522" s="227"/>
    </row>
    <row r="523" spans="2:22" x14ac:dyDescent="0.2">
      <c r="B523" s="279">
        <f t="shared" ref="B523:B529" si="243">B514</f>
        <v>43921</v>
      </c>
      <c r="C523" s="280" t="s">
        <v>0</v>
      </c>
      <c r="D523" s="246"/>
      <c r="E523" s="246"/>
      <c r="F523" s="246"/>
      <c r="G523" s="246"/>
      <c r="H523" s="246"/>
      <c r="I523" s="256"/>
      <c r="J523" s="256"/>
      <c r="K523" s="246"/>
      <c r="L523" s="246"/>
      <c r="M523" s="256">
        <f>IF(M496&lt;=1,0,(M505-M541)*M$13)</f>
        <v>0</v>
      </c>
      <c r="N523" s="256">
        <f t="shared" ref="N523:S523" si="244">IF(N496&lt;=1,0,(N505-N541)*N$13)</f>
        <v>0</v>
      </c>
      <c r="O523" s="256">
        <f t="shared" si="244"/>
        <v>0</v>
      </c>
      <c r="P523" s="256">
        <f t="shared" si="244"/>
        <v>0</v>
      </c>
      <c r="Q523" s="256">
        <f t="shared" si="244"/>
        <v>0</v>
      </c>
      <c r="R523" s="256">
        <f t="shared" si="244"/>
        <v>0</v>
      </c>
      <c r="S523" s="282">
        <f t="shared" si="244"/>
        <v>0</v>
      </c>
      <c r="T523" s="227"/>
      <c r="U523" s="227"/>
      <c r="V523" s="227"/>
    </row>
    <row r="524" spans="2:22" x14ac:dyDescent="0.2">
      <c r="B524" s="279">
        <f t="shared" si="243"/>
        <v>44286</v>
      </c>
      <c r="C524" s="280" t="s">
        <v>0</v>
      </c>
      <c r="D524" s="246"/>
      <c r="E524" s="246"/>
      <c r="F524" s="246"/>
      <c r="G524" s="246"/>
      <c r="H524" s="246"/>
      <c r="I524" s="256"/>
      <c r="J524" s="256"/>
      <c r="K524" s="246"/>
      <c r="L524" s="246"/>
      <c r="M524" s="256">
        <f t="shared" ref="M524:S524" si="245">IF(M497&lt;=1,0,(M506-M542)*M$13)</f>
        <v>0</v>
      </c>
      <c r="N524" s="256">
        <f t="shared" si="245"/>
        <v>0</v>
      </c>
      <c r="O524" s="256">
        <f t="shared" si="245"/>
        <v>0</v>
      </c>
      <c r="P524" s="256">
        <f t="shared" si="245"/>
        <v>0</v>
      </c>
      <c r="Q524" s="256">
        <f t="shared" si="245"/>
        <v>0</v>
      </c>
      <c r="R524" s="256">
        <f t="shared" si="245"/>
        <v>0</v>
      </c>
      <c r="S524" s="282">
        <f t="shared" si="245"/>
        <v>0</v>
      </c>
      <c r="T524" s="227"/>
      <c r="U524" s="227"/>
      <c r="V524" s="227"/>
    </row>
    <row r="525" spans="2:22" x14ac:dyDescent="0.2">
      <c r="B525" s="279">
        <f t="shared" si="243"/>
        <v>44651</v>
      </c>
      <c r="C525" s="280" t="s">
        <v>0</v>
      </c>
      <c r="D525" s="246"/>
      <c r="E525" s="246"/>
      <c r="F525" s="246"/>
      <c r="G525" s="246"/>
      <c r="H525" s="246"/>
      <c r="I525" s="256"/>
      <c r="J525" s="256"/>
      <c r="K525" s="246"/>
      <c r="L525" s="246"/>
      <c r="M525" s="256">
        <f t="shared" ref="M525:S525" si="246">IF(M498&lt;=1,0,(M507-M543)*M$13)</f>
        <v>0</v>
      </c>
      <c r="N525" s="256">
        <f t="shared" si="246"/>
        <v>0</v>
      </c>
      <c r="O525" s="256">
        <f t="shared" si="246"/>
        <v>0</v>
      </c>
      <c r="P525" s="256">
        <f t="shared" si="246"/>
        <v>0</v>
      </c>
      <c r="Q525" s="256">
        <f t="shared" si="246"/>
        <v>0</v>
      </c>
      <c r="R525" s="256">
        <f t="shared" si="246"/>
        <v>0</v>
      </c>
      <c r="S525" s="282">
        <f t="shared" si="246"/>
        <v>0</v>
      </c>
      <c r="T525" s="227"/>
      <c r="U525" s="227"/>
      <c r="V525" s="227"/>
    </row>
    <row r="526" spans="2:22" x14ac:dyDescent="0.2">
      <c r="B526" s="279">
        <f t="shared" si="243"/>
        <v>45016</v>
      </c>
      <c r="C526" s="280" t="s">
        <v>0</v>
      </c>
      <c r="D526" s="246"/>
      <c r="E526" s="246"/>
      <c r="F526" s="246"/>
      <c r="G526" s="246"/>
      <c r="H526" s="246"/>
      <c r="I526" s="256"/>
      <c r="J526" s="256"/>
      <c r="K526" s="246"/>
      <c r="L526" s="246"/>
      <c r="M526" s="256">
        <f t="shared" ref="M526:S526" si="247">IF(M499&lt;=1,0,(M508-M544)*M$13)</f>
        <v>0</v>
      </c>
      <c r="N526" s="256">
        <f t="shared" si="247"/>
        <v>0</v>
      </c>
      <c r="O526" s="256">
        <f t="shared" si="247"/>
        <v>0</v>
      </c>
      <c r="P526" s="256">
        <f t="shared" si="247"/>
        <v>0</v>
      </c>
      <c r="Q526" s="256">
        <f t="shared" si="247"/>
        <v>0</v>
      </c>
      <c r="R526" s="256">
        <f t="shared" si="247"/>
        <v>0</v>
      </c>
      <c r="S526" s="282">
        <f t="shared" si="247"/>
        <v>0</v>
      </c>
      <c r="T526" s="227"/>
      <c r="U526" s="227"/>
      <c r="V526" s="227"/>
    </row>
    <row r="527" spans="2:22" x14ac:dyDescent="0.2">
      <c r="B527" s="279">
        <f t="shared" si="243"/>
        <v>45382</v>
      </c>
      <c r="C527" s="280" t="s">
        <v>0</v>
      </c>
      <c r="D527" s="246"/>
      <c r="E527" s="246"/>
      <c r="F527" s="246"/>
      <c r="G527" s="246"/>
      <c r="H527" s="246"/>
      <c r="I527" s="256"/>
      <c r="J527" s="256"/>
      <c r="K527" s="246"/>
      <c r="L527" s="246"/>
      <c r="M527" s="256">
        <f t="shared" ref="M527:S527" si="248">IF(M500&lt;=1,0,(M509-M545)*M$13)</f>
        <v>0</v>
      </c>
      <c r="N527" s="256">
        <f t="shared" si="248"/>
        <v>0</v>
      </c>
      <c r="O527" s="256">
        <f t="shared" si="248"/>
        <v>0</v>
      </c>
      <c r="P527" s="256">
        <f t="shared" si="248"/>
        <v>0</v>
      </c>
      <c r="Q527" s="256">
        <f t="shared" si="248"/>
        <v>0</v>
      </c>
      <c r="R527" s="256">
        <f t="shared" si="248"/>
        <v>0</v>
      </c>
      <c r="S527" s="282">
        <f t="shared" si="248"/>
        <v>0</v>
      </c>
      <c r="T527" s="227"/>
      <c r="U527" s="227"/>
      <c r="V527" s="227"/>
    </row>
    <row r="528" spans="2:22" x14ac:dyDescent="0.2">
      <c r="B528" s="279">
        <f t="shared" si="243"/>
        <v>45747</v>
      </c>
      <c r="C528" s="280" t="s">
        <v>0</v>
      </c>
      <c r="D528" s="246"/>
      <c r="E528" s="246"/>
      <c r="F528" s="246"/>
      <c r="G528" s="246"/>
      <c r="H528" s="246"/>
      <c r="I528" s="256"/>
      <c r="J528" s="256"/>
      <c r="K528" s="246"/>
      <c r="L528" s="246"/>
      <c r="M528" s="256">
        <f t="shared" ref="M528:S528" si="249">IF(M501&lt;=1,0,(M510-M546)*M$13)</f>
        <v>0</v>
      </c>
      <c r="N528" s="256">
        <f t="shared" si="249"/>
        <v>0</v>
      </c>
      <c r="O528" s="256">
        <f t="shared" si="249"/>
        <v>0</v>
      </c>
      <c r="P528" s="256">
        <f t="shared" si="249"/>
        <v>0</v>
      </c>
      <c r="Q528" s="256">
        <f t="shared" si="249"/>
        <v>0</v>
      </c>
      <c r="R528" s="256">
        <f t="shared" si="249"/>
        <v>0</v>
      </c>
      <c r="S528" s="282">
        <f t="shared" si="249"/>
        <v>0</v>
      </c>
      <c r="T528" s="227"/>
      <c r="U528" s="227"/>
      <c r="V528" s="227"/>
    </row>
    <row r="529" spans="2:22" x14ac:dyDescent="0.2">
      <c r="B529" s="279">
        <f t="shared" si="243"/>
        <v>46112</v>
      </c>
      <c r="C529" s="280" t="s">
        <v>0</v>
      </c>
      <c r="D529" s="246"/>
      <c r="E529" s="246"/>
      <c r="F529" s="246"/>
      <c r="G529" s="246"/>
      <c r="H529" s="246"/>
      <c r="I529" s="256"/>
      <c r="J529" s="256"/>
      <c r="K529" s="246"/>
      <c r="L529" s="246"/>
      <c r="M529" s="256">
        <f t="shared" ref="M529:S529" si="250">IF(M502&lt;=1,0,(M511-M547)*M$13)</f>
        <v>0</v>
      </c>
      <c r="N529" s="256">
        <f t="shared" si="250"/>
        <v>0</v>
      </c>
      <c r="O529" s="256">
        <f t="shared" si="250"/>
        <v>0</v>
      </c>
      <c r="P529" s="256">
        <f t="shared" si="250"/>
        <v>0</v>
      </c>
      <c r="Q529" s="256">
        <f t="shared" si="250"/>
        <v>0</v>
      </c>
      <c r="R529" s="256">
        <f t="shared" si="250"/>
        <v>0</v>
      </c>
      <c r="S529" s="282">
        <f t="shared" si="250"/>
        <v>0</v>
      </c>
      <c r="T529" s="227"/>
      <c r="U529" s="227"/>
      <c r="V529" s="227"/>
    </row>
    <row r="530" spans="2:22" x14ac:dyDescent="0.2">
      <c r="B530" s="283"/>
      <c r="C530" s="280"/>
      <c r="D530" s="246"/>
      <c r="E530" s="246"/>
      <c r="F530" s="246"/>
      <c r="G530" s="246"/>
      <c r="H530" s="246"/>
      <c r="I530" s="246"/>
      <c r="J530" s="246"/>
      <c r="K530" s="246"/>
      <c r="L530" s="246"/>
      <c r="M530" s="246"/>
      <c r="N530" s="246"/>
      <c r="O530" s="246"/>
      <c r="P530" s="246"/>
      <c r="Q530" s="246"/>
      <c r="R530" s="246"/>
      <c r="S530" s="284"/>
      <c r="T530" s="227"/>
      <c r="U530" s="227"/>
      <c r="V530" s="227"/>
    </row>
    <row r="531" spans="2:22" x14ac:dyDescent="0.2">
      <c r="B531" s="285" t="s">
        <v>144</v>
      </c>
      <c r="C531" s="280"/>
      <c r="D531" s="246"/>
      <c r="E531" s="246"/>
      <c r="F531" s="246"/>
      <c r="G531" s="246"/>
      <c r="H531" s="246"/>
      <c r="I531" s="246"/>
      <c r="J531" s="246"/>
      <c r="K531" s="246"/>
      <c r="L531" s="246"/>
      <c r="M531" s="246"/>
      <c r="N531" s="246"/>
      <c r="O531" s="246"/>
      <c r="P531" s="246"/>
      <c r="Q531" s="246"/>
      <c r="R531" s="246"/>
      <c r="S531" s="284"/>
      <c r="T531" s="227"/>
      <c r="U531" s="227"/>
      <c r="V531" s="227"/>
    </row>
    <row r="532" spans="2:22" x14ac:dyDescent="0.2">
      <c r="B532" s="279">
        <f t="shared" ref="B532:B538" si="251">B523</f>
        <v>43921</v>
      </c>
      <c r="C532" s="280" t="s">
        <v>0</v>
      </c>
      <c r="D532" s="281">
        <f>INDEX($H$17:$S$25,MATCH(B483,$B$17:$B$25,0),MATCH(B532,$H$4:$S$4,0))</f>
        <v>3965373.1121869283</v>
      </c>
      <c r="E532" s="256"/>
      <c r="F532" s="246"/>
      <c r="G532" s="246"/>
      <c r="H532" s="246"/>
      <c r="I532" s="256"/>
      <c r="J532" s="256"/>
      <c r="K532" s="246"/>
      <c r="L532" s="246"/>
      <c r="M532" s="256">
        <f t="shared" ref="M532:S538" si="252">($B532=M$4)*$D532</f>
        <v>3965373.1121869283</v>
      </c>
      <c r="N532" s="256">
        <f t="shared" si="252"/>
        <v>0</v>
      </c>
      <c r="O532" s="256">
        <f t="shared" si="252"/>
        <v>0</v>
      </c>
      <c r="P532" s="256">
        <f t="shared" si="252"/>
        <v>0</v>
      </c>
      <c r="Q532" s="256">
        <f t="shared" si="252"/>
        <v>0</v>
      </c>
      <c r="R532" s="256">
        <f t="shared" si="252"/>
        <v>0</v>
      </c>
      <c r="S532" s="282">
        <f t="shared" si="252"/>
        <v>0</v>
      </c>
      <c r="T532" s="227"/>
      <c r="U532" s="227"/>
      <c r="V532" s="227"/>
    </row>
    <row r="533" spans="2:22" x14ac:dyDescent="0.2">
      <c r="B533" s="279">
        <f t="shared" si="251"/>
        <v>44286</v>
      </c>
      <c r="C533" s="280" t="s">
        <v>0</v>
      </c>
      <c r="D533" s="281">
        <f>INDEX($H$17:$S$25,MATCH(B483,$B$17:$B$25,0),MATCH(B533,$H$4:$S$4,0))</f>
        <v>4619216.8687629486</v>
      </c>
      <c r="E533" s="256"/>
      <c r="F533" s="246"/>
      <c r="G533" s="246"/>
      <c r="H533" s="246"/>
      <c r="I533" s="256"/>
      <c r="J533" s="256"/>
      <c r="K533" s="246"/>
      <c r="L533" s="246"/>
      <c r="M533" s="256">
        <f t="shared" si="252"/>
        <v>0</v>
      </c>
      <c r="N533" s="256">
        <f t="shared" si="252"/>
        <v>4619216.8687629486</v>
      </c>
      <c r="O533" s="256">
        <f t="shared" si="252"/>
        <v>0</v>
      </c>
      <c r="P533" s="256">
        <f t="shared" si="252"/>
        <v>0</v>
      </c>
      <c r="Q533" s="256">
        <f t="shared" si="252"/>
        <v>0</v>
      </c>
      <c r="R533" s="256">
        <f t="shared" si="252"/>
        <v>0</v>
      </c>
      <c r="S533" s="282">
        <f t="shared" si="252"/>
        <v>0</v>
      </c>
      <c r="T533" s="227"/>
      <c r="U533" s="227"/>
      <c r="V533" s="227"/>
    </row>
    <row r="534" spans="2:22" x14ac:dyDescent="0.2">
      <c r="B534" s="279">
        <f t="shared" si="251"/>
        <v>44651</v>
      </c>
      <c r="C534" s="280" t="s">
        <v>0</v>
      </c>
      <c r="D534" s="281">
        <f>INDEX($H$17:$S$25,MATCH(B483,$B$17:$B$25,0),MATCH(B534,$H$4:$S$4,0))</f>
        <v>5173008.0858924361</v>
      </c>
      <c r="E534" s="256"/>
      <c r="F534" s="246"/>
      <c r="G534" s="246"/>
      <c r="H534" s="246"/>
      <c r="I534" s="256"/>
      <c r="J534" s="256"/>
      <c r="K534" s="246"/>
      <c r="L534" s="246"/>
      <c r="M534" s="256">
        <f t="shared" si="252"/>
        <v>0</v>
      </c>
      <c r="N534" s="256">
        <f t="shared" si="252"/>
        <v>0</v>
      </c>
      <c r="O534" s="256">
        <f t="shared" si="252"/>
        <v>5173008.0858924361</v>
      </c>
      <c r="P534" s="256">
        <f t="shared" si="252"/>
        <v>0</v>
      </c>
      <c r="Q534" s="256">
        <f t="shared" si="252"/>
        <v>0</v>
      </c>
      <c r="R534" s="256">
        <f t="shared" si="252"/>
        <v>0</v>
      </c>
      <c r="S534" s="282">
        <f t="shared" si="252"/>
        <v>0</v>
      </c>
      <c r="T534" s="227"/>
      <c r="U534" s="227"/>
      <c r="V534" s="227"/>
    </row>
    <row r="535" spans="2:22" x14ac:dyDescent="0.2">
      <c r="B535" s="279">
        <f t="shared" si="251"/>
        <v>45016</v>
      </c>
      <c r="C535" s="280" t="s">
        <v>0</v>
      </c>
      <c r="D535" s="281">
        <f>INDEX($H$17:$S$25,MATCH(B483,$B$17:$B$25,0),MATCH(B535,$H$4:$S$4,0))</f>
        <v>4678736.2358364342</v>
      </c>
      <c r="E535" s="256"/>
      <c r="F535" s="246"/>
      <c r="G535" s="246"/>
      <c r="H535" s="246"/>
      <c r="I535" s="256"/>
      <c r="J535" s="256"/>
      <c r="K535" s="246"/>
      <c r="L535" s="246"/>
      <c r="M535" s="256">
        <f t="shared" si="252"/>
        <v>0</v>
      </c>
      <c r="N535" s="256">
        <f t="shared" si="252"/>
        <v>0</v>
      </c>
      <c r="O535" s="256">
        <f t="shared" si="252"/>
        <v>0</v>
      </c>
      <c r="P535" s="256">
        <f t="shared" si="252"/>
        <v>4678736.2358364342</v>
      </c>
      <c r="Q535" s="256">
        <f t="shared" si="252"/>
        <v>0</v>
      </c>
      <c r="R535" s="256">
        <f t="shared" si="252"/>
        <v>0</v>
      </c>
      <c r="S535" s="282">
        <f t="shared" si="252"/>
        <v>0</v>
      </c>
      <c r="T535" s="227"/>
      <c r="U535" s="227"/>
      <c r="V535" s="227"/>
    </row>
    <row r="536" spans="2:22" x14ac:dyDescent="0.2">
      <c r="B536" s="279">
        <f t="shared" si="251"/>
        <v>45382</v>
      </c>
      <c r="C536" s="280" t="s">
        <v>0</v>
      </c>
      <c r="D536" s="281">
        <f>INDEX($H$17:$S$25,MATCH(B483,$B$17:$B$25,0),MATCH(B536,$H$4:$S$4,0))</f>
        <v>5256745.7340931473</v>
      </c>
      <c r="E536" s="256"/>
      <c r="F536" s="246"/>
      <c r="G536" s="246"/>
      <c r="H536" s="246"/>
      <c r="I536" s="256"/>
      <c r="J536" s="256"/>
      <c r="K536" s="246"/>
      <c r="L536" s="246"/>
      <c r="M536" s="256">
        <f t="shared" si="252"/>
        <v>0</v>
      </c>
      <c r="N536" s="256">
        <f t="shared" si="252"/>
        <v>0</v>
      </c>
      <c r="O536" s="256">
        <f t="shared" si="252"/>
        <v>0</v>
      </c>
      <c r="P536" s="256">
        <f t="shared" si="252"/>
        <v>0</v>
      </c>
      <c r="Q536" s="256">
        <f t="shared" si="252"/>
        <v>5256745.7340931473</v>
      </c>
      <c r="R536" s="256">
        <f t="shared" si="252"/>
        <v>0</v>
      </c>
      <c r="S536" s="282">
        <f t="shared" si="252"/>
        <v>0</v>
      </c>
      <c r="T536" s="227"/>
      <c r="U536" s="227"/>
      <c r="V536" s="227"/>
    </row>
    <row r="537" spans="2:22" x14ac:dyDescent="0.2">
      <c r="B537" s="279">
        <f t="shared" si="251"/>
        <v>45747</v>
      </c>
      <c r="C537" s="280" t="s">
        <v>0</v>
      </c>
      <c r="D537" s="281">
        <f>INDEX($H$17:$S$25,MATCH(B483,$B$17:$B$25,0),MATCH(B537,$H$4:$S$4,0))</f>
        <v>6014777.1672850884</v>
      </c>
      <c r="E537" s="256"/>
      <c r="F537" s="246"/>
      <c r="G537" s="246"/>
      <c r="H537" s="246"/>
      <c r="I537" s="256"/>
      <c r="J537" s="256"/>
      <c r="K537" s="246"/>
      <c r="L537" s="246"/>
      <c r="M537" s="256">
        <f t="shared" si="252"/>
        <v>0</v>
      </c>
      <c r="N537" s="256">
        <f t="shared" si="252"/>
        <v>0</v>
      </c>
      <c r="O537" s="256">
        <f t="shared" si="252"/>
        <v>0</v>
      </c>
      <c r="P537" s="256">
        <f t="shared" si="252"/>
        <v>0</v>
      </c>
      <c r="Q537" s="256">
        <f t="shared" si="252"/>
        <v>0</v>
      </c>
      <c r="R537" s="256">
        <f t="shared" si="252"/>
        <v>6014777.1672850884</v>
      </c>
      <c r="S537" s="282">
        <f t="shared" si="252"/>
        <v>0</v>
      </c>
      <c r="T537" s="227"/>
      <c r="U537" s="227"/>
      <c r="V537" s="227"/>
    </row>
    <row r="538" spans="2:22" x14ac:dyDescent="0.2">
      <c r="B538" s="279">
        <f t="shared" si="251"/>
        <v>46112</v>
      </c>
      <c r="C538" s="280" t="s">
        <v>0</v>
      </c>
      <c r="D538" s="281">
        <f>INDEX($H$17:$S$25,MATCH(B483,$B$17:$B$25,0),MATCH(B538,$H$4:$S$4,0))</f>
        <v>5956723.5038831122</v>
      </c>
      <c r="E538" s="256"/>
      <c r="F538" s="246"/>
      <c r="G538" s="246"/>
      <c r="H538" s="246"/>
      <c r="I538" s="256"/>
      <c r="J538" s="256"/>
      <c r="K538" s="246"/>
      <c r="L538" s="246"/>
      <c r="M538" s="256">
        <f t="shared" si="252"/>
        <v>0</v>
      </c>
      <c r="N538" s="256">
        <f t="shared" si="252"/>
        <v>0</v>
      </c>
      <c r="O538" s="256">
        <f t="shared" si="252"/>
        <v>0</v>
      </c>
      <c r="P538" s="256">
        <f t="shared" si="252"/>
        <v>0</v>
      </c>
      <c r="Q538" s="256">
        <f t="shared" si="252"/>
        <v>0</v>
      </c>
      <c r="R538" s="256">
        <f t="shared" si="252"/>
        <v>0</v>
      </c>
      <c r="S538" s="282">
        <f t="shared" si="252"/>
        <v>5956723.5038831122</v>
      </c>
      <c r="T538" s="227"/>
      <c r="U538" s="227"/>
      <c r="V538" s="227"/>
    </row>
    <row r="539" spans="2:22" x14ac:dyDescent="0.2">
      <c r="B539" s="283"/>
      <c r="C539" s="280"/>
      <c r="D539" s="246"/>
      <c r="E539" s="246"/>
      <c r="F539" s="246"/>
      <c r="G539" s="246"/>
      <c r="H539" s="246"/>
      <c r="I539" s="246"/>
      <c r="J539" s="246"/>
      <c r="K539" s="246"/>
      <c r="L539" s="246"/>
      <c r="M539" s="246"/>
      <c r="N539" s="246"/>
      <c r="O539" s="246"/>
      <c r="P539" s="246"/>
      <c r="Q539" s="246"/>
      <c r="R539" s="246"/>
      <c r="S539" s="284"/>
      <c r="T539" s="227"/>
      <c r="U539" s="227"/>
      <c r="V539" s="227"/>
    </row>
    <row r="540" spans="2:22" x14ac:dyDescent="0.2">
      <c r="B540" s="285" t="s">
        <v>12</v>
      </c>
      <c r="C540" s="280"/>
      <c r="D540" s="246"/>
      <c r="E540" s="246"/>
      <c r="F540" s="246"/>
      <c r="G540" s="246"/>
      <c r="H540" s="246"/>
      <c r="I540" s="246"/>
      <c r="J540" s="246"/>
      <c r="K540" s="246"/>
      <c r="L540" s="246"/>
      <c r="M540" s="246"/>
      <c r="N540" s="246"/>
      <c r="O540" s="246"/>
      <c r="P540" s="246"/>
      <c r="Q540" s="246"/>
      <c r="R540" s="246"/>
      <c r="S540" s="284"/>
      <c r="T540" s="227"/>
      <c r="U540" s="227"/>
      <c r="V540" s="227"/>
    </row>
    <row r="541" spans="2:22" x14ac:dyDescent="0.2">
      <c r="B541" s="279">
        <f t="shared" ref="B541:B547" si="253">B532</f>
        <v>43921</v>
      </c>
      <c r="C541" s="280" t="s">
        <v>0</v>
      </c>
      <c r="D541" s="246"/>
      <c r="E541" s="246"/>
      <c r="F541" s="246"/>
      <c r="G541" s="246"/>
      <c r="H541" s="246"/>
      <c r="I541" s="256"/>
      <c r="J541" s="256"/>
      <c r="K541" s="246"/>
      <c r="L541" s="246"/>
      <c r="M541" s="256">
        <v>0</v>
      </c>
      <c r="N541" s="256">
        <v>0</v>
      </c>
      <c r="O541" s="256">
        <v>0</v>
      </c>
      <c r="P541" s="256">
        <v>0</v>
      </c>
      <c r="Q541" s="256">
        <v>0</v>
      </c>
      <c r="R541" s="256">
        <v>0</v>
      </c>
      <c r="S541" s="282">
        <v>0</v>
      </c>
      <c r="T541" s="227"/>
      <c r="U541" s="227"/>
      <c r="V541" s="227"/>
    </row>
    <row r="542" spans="2:22" x14ac:dyDescent="0.2">
      <c r="B542" s="279">
        <f t="shared" si="253"/>
        <v>44286</v>
      </c>
      <c r="C542" s="280" t="s">
        <v>0</v>
      </c>
      <c r="D542" s="246"/>
      <c r="E542" s="246"/>
      <c r="F542" s="246"/>
      <c r="G542" s="246"/>
      <c r="H542" s="246"/>
      <c r="I542" s="256"/>
      <c r="J542" s="256"/>
      <c r="K542" s="246"/>
      <c r="L542" s="246"/>
      <c r="M542" s="256">
        <v>0</v>
      </c>
      <c r="N542" s="256">
        <v>0</v>
      </c>
      <c r="O542" s="256">
        <v>0</v>
      </c>
      <c r="P542" s="256">
        <v>0</v>
      </c>
      <c r="Q542" s="256">
        <v>0</v>
      </c>
      <c r="R542" s="256">
        <v>0</v>
      </c>
      <c r="S542" s="282">
        <v>0</v>
      </c>
      <c r="T542" s="227"/>
      <c r="U542" s="227"/>
      <c r="V542" s="227"/>
    </row>
    <row r="543" spans="2:22" x14ac:dyDescent="0.2">
      <c r="B543" s="279">
        <f t="shared" si="253"/>
        <v>44651</v>
      </c>
      <c r="C543" s="280" t="s">
        <v>0</v>
      </c>
      <c r="D543" s="246"/>
      <c r="E543" s="246"/>
      <c r="F543" s="246"/>
      <c r="G543" s="246"/>
      <c r="H543" s="246"/>
      <c r="I543" s="256"/>
      <c r="J543" s="256"/>
      <c r="K543" s="246"/>
      <c r="L543" s="246"/>
      <c r="M543" s="256">
        <v>0</v>
      </c>
      <c r="N543" s="256">
        <v>0</v>
      </c>
      <c r="O543" s="256">
        <v>0</v>
      </c>
      <c r="P543" s="256">
        <v>0</v>
      </c>
      <c r="Q543" s="256">
        <v>0</v>
      </c>
      <c r="R543" s="256">
        <v>0</v>
      </c>
      <c r="S543" s="282">
        <v>0</v>
      </c>
      <c r="T543" s="227"/>
      <c r="U543" s="227"/>
      <c r="V543" s="227"/>
    </row>
    <row r="544" spans="2:22" x14ac:dyDescent="0.2">
      <c r="B544" s="279">
        <f t="shared" si="253"/>
        <v>45016</v>
      </c>
      <c r="C544" s="280" t="s">
        <v>0</v>
      </c>
      <c r="D544" s="246"/>
      <c r="E544" s="246"/>
      <c r="F544" s="246"/>
      <c r="G544" s="246"/>
      <c r="H544" s="246"/>
      <c r="I544" s="256"/>
      <c r="J544" s="256"/>
      <c r="K544" s="246"/>
      <c r="L544" s="246"/>
      <c r="M544" s="256">
        <v>0</v>
      </c>
      <c r="N544" s="256">
        <v>0</v>
      </c>
      <c r="O544" s="256">
        <v>0</v>
      </c>
      <c r="P544" s="256">
        <v>0</v>
      </c>
      <c r="Q544" s="256">
        <v>0</v>
      </c>
      <c r="R544" s="256">
        <v>0</v>
      </c>
      <c r="S544" s="282">
        <v>0</v>
      </c>
      <c r="T544" s="227"/>
      <c r="U544" s="227"/>
      <c r="V544" s="227"/>
    </row>
    <row r="545" spans="2:22" x14ac:dyDescent="0.2">
      <c r="B545" s="279">
        <f t="shared" si="253"/>
        <v>45382</v>
      </c>
      <c r="C545" s="280" t="s">
        <v>0</v>
      </c>
      <c r="D545" s="246"/>
      <c r="E545" s="246"/>
      <c r="F545" s="246"/>
      <c r="G545" s="246"/>
      <c r="H545" s="246"/>
      <c r="I545" s="256"/>
      <c r="J545" s="256"/>
      <c r="K545" s="246"/>
      <c r="L545" s="246"/>
      <c r="M545" s="256">
        <v>0</v>
      </c>
      <c r="N545" s="256">
        <v>0</v>
      </c>
      <c r="O545" s="256">
        <v>0</v>
      </c>
      <c r="P545" s="256">
        <v>0</v>
      </c>
      <c r="Q545" s="256">
        <v>0</v>
      </c>
      <c r="R545" s="256">
        <v>0</v>
      </c>
      <c r="S545" s="282">
        <v>0</v>
      </c>
      <c r="T545" s="227"/>
      <c r="U545" s="227"/>
      <c r="V545" s="227"/>
    </row>
    <row r="546" spans="2:22" x14ac:dyDescent="0.2">
      <c r="B546" s="279">
        <f t="shared" si="253"/>
        <v>45747</v>
      </c>
      <c r="C546" s="280" t="s">
        <v>0</v>
      </c>
      <c r="D546" s="246"/>
      <c r="E546" s="246"/>
      <c r="F546" s="246"/>
      <c r="G546" s="246"/>
      <c r="H546" s="246"/>
      <c r="I546" s="256"/>
      <c r="J546" s="256"/>
      <c r="K546" s="246"/>
      <c r="L546" s="246"/>
      <c r="M546" s="256">
        <v>0</v>
      </c>
      <c r="N546" s="256">
        <v>0</v>
      </c>
      <c r="O546" s="256">
        <v>0</v>
      </c>
      <c r="P546" s="256">
        <v>0</v>
      </c>
      <c r="Q546" s="256">
        <v>0</v>
      </c>
      <c r="R546" s="256">
        <v>0</v>
      </c>
      <c r="S546" s="282">
        <v>0</v>
      </c>
      <c r="T546" s="227"/>
      <c r="U546" s="227"/>
      <c r="V546" s="227"/>
    </row>
    <row r="547" spans="2:22" x14ac:dyDescent="0.2">
      <c r="B547" s="279">
        <f t="shared" si="253"/>
        <v>46112</v>
      </c>
      <c r="C547" s="280" t="s">
        <v>0</v>
      </c>
      <c r="D547" s="246"/>
      <c r="E547" s="246"/>
      <c r="F547" s="246"/>
      <c r="G547" s="246"/>
      <c r="H547" s="246"/>
      <c r="I547" s="256"/>
      <c r="J547" s="256"/>
      <c r="K547" s="246"/>
      <c r="L547" s="246"/>
      <c r="M547" s="256">
        <v>0</v>
      </c>
      <c r="N547" s="256">
        <v>0</v>
      </c>
      <c r="O547" s="256">
        <v>0</v>
      </c>
      <c r="P547" s="256">
        <v>0</v>
      </c>
      <c r="Q547" s="256">
        <v>0</v>
      </c>
      <c r="R547" s="256">
        <v>0</v>
      </c>
      <c r="S547" s="282">
        <v>0</v>
      </c>
      <c r="T547" s="227"/>
      <c r="U547" s="227"/>
      <c r="V547" s="227"/>
    </row>
    <row r="548" spans="2:22" x14ac:dyDescent="0.2">
      <c r="B548" s="283"/>
      <c r="C548" s="280"/>
      <c r="D548" s="246"/>
      <c r="E548" s="246"/>
      <c r="F548" s="246"/>
      <c r="G548" s="246"/>
      <c r="H548" s="246"/>
      <c r="I548" s="246"/>
      <c r="J548" s="246"/>
      <c r="K548" s="246"/>
      <c r="L548" s="246"/>
      <c r="M548" s="246"/>
      <c r="N548" s="246"/>
      <c r="O548" s="246"/>
      <c r="P548" s="246"/>
      <c r="Q548" s="246"/>
      <c r="R548" s="246"/>
      <c r="S548" s="284"/>
      <c r="T548" s="227"/>
      <c r="U548" s="227"/>
      <c r="V548" s="227"/>
    </row>
    <row r="549" spans="2:22" x14ac:dyDescent="0.2">
      <c r="B549" s="285" t="s">
        <v>11</v>
      </c>
      <c r="C549" s="280"/>
      <c r="D549" s="246"/>
      <c r="E549" s="246"/>
      <c r="F549" s="246"/>
      <c r="G549" s="246"/>
      <c r="H549" s="246"/>
      <c r="I549" s="246"/>
      <c r="J549" s="246"/>
      <c r="K549" s="246"/>
      <c r="L549" s="246"/>
      <c r="M549" s="246"/>
      <c r="N549" s="246"/>
      <c r="O549" s="246"/>
      <c r="P549" s="246"/>
      <c r="Q549" s="246"/>
      <c r="R549" s="246"/>
      <c r="S549" s="284"/>
      <c r="T549" s="227"/>
      <c r="U549" s="227"/>
      <c r="V549" s="227"/>
    </row>
    <row r="550" spans="2:22" x14ac:dyDescent="0.2">
      <c r="B550" s="279">
        <f t="shared" ref="B550:B556" si="254">B541</f>
        <v>43921</v>
      </c>
      <c r="C550" s="280" t="s">
        <v>0</v>
      </c>
      <c r="D550" s="246"/>
      <c r="E550" s="246"/>
      <c r="F550" s="246"/>
      <c r="G550" s="246"/>
      <c r="H550" s="246"/>
      <c r="I550" s="256"/>
      <c r="J550" s="256"/>
      <c r="K550" s="246"/>
      <c r="L550" s="246"/>
      <c r="M550" s="256">
        <f>M505-M514+M523+M532-M541</f>
        <v>3965373.1121869283</v>
      </c>
      <c r="N550" s="256">
        <f t="shared" ref="N550:S550" si="255">N505-N514+N523+N532-N541</f>
        <v>3893275.4192380751</v>
      </c>
      <c r="O550" s="256">
        <f t="shared" si="255"/>
        <v>3821177.726289222</v>
      </c>
      <c r="P550" s="256">
        <f t="shared" si="255"/>
        <v>3749080.0333403689</v>
      </c>
      <c r="Q550" s="256">
        <f t="shared" si="255"/>
        <v>3676982.3403915158</v>
      </c>
      <c r="R550" s="256">
        <f t="shared" si="255"/>
        <v>3604884.6474426626</v>
      </c>
      <c r="S550" s="282">
        <f t="shared" si="255"/>
        <v>3532786.9544938095</v>
      </c>
      <c r="T550" s="227"/>
      <c r="U550" s="227"/>
      <c r="V550" s="227"/>
    </row>
    <row r="551" spans="2:22" x14ac:dyDescent="0.2">
      <c r="B551" s="279">
        <f t="shared" si="254"/>
        <v>44286</v>
      </c>
      <c r="C551" s="280" t="s">
        <v>0</v>
      </c>
      <c r="D551" s="246"/>
      <c r="E551" s="246"/>
      <c r="F551" s="246"/>
      <c r="G551" s="246"/>
      <c r="H551" s="246"/>
      <c r="I551" s="256"/>
      <c r="J551" s="256"/>
      <c r="K551" s="246"/>
      <c r="L551" s="246"/>
      <c r="M551" s="256">
        <f t="shared" ref="M551:S551" si="256">M506-M515+M524+M533-M542</f>
        <v>0</v>
      </c>
      <c r="N551" s="256">
        <f t="shared" si="256"/>
        <v>4619216.8687629486</v>
      </c>
      <c r="O551" s="256">
        <f t="shared" si="256"/>
        <v>4535231.1075127134</v>
      </c>
      <c r="P551" s="256">
        <f t="shared" si="256"/>
        <v>4451245.3462624783</v>
      </c>
      <c r="Q551" s="256">
        <f t="shared" si="256"/>
        <v>4367259.5850122431</v>
      </c>
      <c r="R551" s="256">
        <f t="shared" si="256"/>
        <v>4283273.823762008</v>
      </c>
      <c r="S551" s="282">
        <f t="shared" si="256"/>
        <v>4199288.0625117728</v>
      </c>
      <c r="T551" s="227"/>
      <c r="U551" s="227"/>
      <c r="V551" s="227"/>
    </row>
    <row r="552" spans="2:22" x14ac:dyDescent="0.2">
      <c r="B552" s="279">
        <f t="shared" si="254"/>
        <v>44651</v>
      </c>
      <c r="C552" s="280" t="s">
        <v>0</v>
      </c>
      <c r="D552" s="246"/>
      <c r="E552" s="246"/>
      <c r="F552" s="246"/>
      <c r="G552" s="246"/>
      <c r="H552" s="246"/>
      <c r="I552" s="256"/>
      <c r="J552" s="256"/>
      <c r="K552" s="246"/>
      <c r="L552" s="246"/>
      <c r="M552" s="256">
        <f t="shared" ref="M552:S552" si="257">M507-M516+M525+M534-M543</f>
        <v>0</v>
      </c>
      <c r="N552" s="256">
        <f t="shared" si="257"/>
        <v>0</v>
      </c>
      <c r="O552" s="256">
        <f t="shared" si="257"/>
        <v>5173008.0858924361</v>
      </c>
      <c r="P552" s="256">
        <f t="shared" si="257"/>
        <v>5078953.3934216648</v>
      </c>
      <c r="Q552" s="256">
        <f t="shared" si="257"/>
        <v>4984898.7009508936</v>
      </c>
      <c r="R552" s="256">
        <f t="shared" si="257"/>
        <v>4890844.0084801223</v>
      </c>
      <c r="S552" s="282">
        <f t="shared" si="257"/>
        <v>4796789.3160093511</v>
      </c>
      <c r="T552" s="227"/>
      <c r="U552" s="227"/>
      <c r="V552" s="227"/>
    </row>
    <row r="553" spans="2:22" x14ac:dyDescent="0.2">
      <c r="B553" s="279">
        <f t="shared" si="254"/>
        <v>45016</v>
      </c>
      <c r="C553" s="280" t="s">
        <v>0</v>
      </c>
      <c r="D553" s="246"/>
      <c r="E553" s="246"/>
      <c r="F553" s="246"/>
      <c r="G553" s="246"/>
      <c r="H553" s="246"/>
      <c r="I553" s="256"/>
      <c r="J553" s="256"/>
      <c r="K553" s="246"/>
      <c r="L553" s="246"/>
      <c r="M553" s="256">
        <f t="shared" ref="M553:S553" si="258">M508-M517+M526+M535-M544</f>
        <v>0</v>
      </c>
      <c r="N553" s="256">
        <f t="shared" si="258"/>
        <v>0</v>
      </c>
      <c r="O553" s="256">
        <f t="shared" si="258"/>
        <v>0</v>
      </c>
      <c r="P553" s="256">
        <f t="shared" si="258"/>
        <v>4678736.2358364342</v>
      </c>
      <c r="Q553" s="256">
        <f t="shared" si="258"/>
        <v>4593668.3042757716</v>
      </c>
      <c r="R553" s="256">
        <f t="shared" si="258"/>
        <v>4508600.372715109</v>
      </c>
      <c r="S553" s="282">
        <f t="shared" si="258"/>
        <v>4423532.4411544465</v>
      </c>
      <c r="T553" s="227"/>
      <c r="U553" s="227"/>
      <c r="V553" s="227"/>
    </row>
    <row r="554" spans="2:22" x14ac:dyDescent="0.2">
      <c r="B554" s="279">
        <f t="shared" si="254"/>
        <v>45382</v>
      </c>
      <c r="C554" s="280" t="s">
        <v>0</v>
      </c>
      <c r="D554" s="246"/>
      <c r="E554" s="246"/>
      <c r="F554" s="246"/>
      <c r="G554" s="246"/>
      <c r="H554" s="246"/>
      <c r="I554" s="256"/>
      <c r="J554" s="256"/>
      <c r="K554" s="246"/>
      <c r="L554" s="246"/>
      <c r="M554" s="256">
        <f t="shared" ref="M554:S554" si="259">M509-M518+M527+M536-M545</f>
        <v>0</v>
      </c>
      <c r="N554" s="256">
        <f t="shared" si="259"/>
        <v>0</v>
      </c>
      <c r="O554" s="256">
        <f t="shared" si="259"/>
        <v>0</v>
      </c>
      <c r="P554" s="256">
        <f t="shared" si="259"/>
        <v>0</v>
      </c>
      <c r="Q554" s="256">
        <f t="shared" si="259"/>
        <v>5256745.7340931473</v>
      </c>
      <c r="R554" s="256">
        <f t="shared" si="259"/>
        <v>5161168.5389278177</v>
      </c>
      <c r="S554" s="282">
        <f t="shared" si="259"/>
        <v>5065591.3437624881</v>
      </c>
      <c r="T554" s="227"/>
      <c r="U554" s="227"/>
      <c r="V554" s="227"/>
    </row>
    <row r="555" spans="2:22" x14ac:dyDescent="0.2">
      <c r="B555" s="279">
        <f t="shared" si="254"/>
        <v>45747</v>
      </c>
      <c r="C555" s="280" t="s">
        <v>0</v>
      </c>
      <c r="D555" s="246"/>
      <c r="E555" s="246"/>
      <c r="F555" s="246"/>
      <c r="G555" s="246"/>
      <c r="H555" s="246"/>
      <c r="I555" s="256"/>
      <c r="J555" s="256"/>
      <c r="K555" s="246"/>
      <c r="L555" s="246"/>
      <c r="M555" s="256">
        <f t="shared" ref="M555:S555" si="260">M510-M519+M528+M537-M546</f>
        <v>0</v>
      </c>
      <c r="N555" s="256">
        <f t="shared" si="260"/>
        <v>0</v>
      </c>
      <c r="O555" s="256">
        <f t="shared" si="260"/>
        <v>0</v>
      </c>
      <c r="P555" s="256">
        <f t="shared" si="260"/>
        <v>0</v>
      </c>
      <c r="Q555" s="256">
        <f t="shared" si="260"/>
        <v>0</v>
      </c>
      <c r="R555" s="256">
        <f t="shared" si="260"/>
        <v>6014777.1672850884</v>
      </c>
      <c r="S555" s="282">
        <f t="shared" si="260"/>
        <v>5905417.5824253596</v>
      </c>
      <c r="T555" s="227"/>
      <c r="U555" s="227"/>
      <c r="V555" s="227"/>
    </row>
    <row r="556" spans="2:22" x14ac:dyDescent="0.2">
      <c r="B556" s="286">
        <f t="shared" si="254"/>
        <v>46112</v>
      </c>
      <c r="C556" s="287" t="s">
        <v>0</v>
      </c>
      <c r="D556" s="288"/>
      <c r="E556" s="288"/>
      <c r="F556" s="288"/>
      <c r="G556" s="288"/>
      <c r="H556" s="288"/>
      <c r="I556" s="289"/>
      <c r="J556" s="289"/>
      <c r="K556" s="288"/>
      <c r="L556" s="288"/>
      <c r="M556" s="289">
        <f t="shared" ref="M556:S556" si="261">M511-M520+M529+M538-M547</f>
        <v>0</v>
      </c>
      <c r="N556" s="289">
        <f t="shared" si="261"/>
        <v>0</v>
      </c>
      <c r="O556" s="289">
        <f t="shared" si="261"/>
        <v>0</v>
      </c>
      <c r="P556" s="289">
        <f t="shared" si="261"/>
        <v>0</v>
      </c>
      <c r="Q556" s="289">
        <f t="shared" si="261"/>
        <v>0</v>
      </c>
      <c r="R556" s="289">
        <f t="shared" si="261"/>
        <v>0</v>
      </c>
      <c r="S556" s="290">
        <f t="shared" si="261"/>
        <v>5956723.5038831122</v>
      </c>
      <c r="T556" s="227"/>
      <c r="U556" s="227"/>
      <c r="V556" s="227"/>
    </row>
    <row r="557" spans="2:22" x14ac:dyDescent="0.2">
      <c r="B557" s="227"/>
      <c r="C557" s="254"/>
      <c r="D557" s="227"/>
      <c r="E557" s="227"/>
      <c r="F557" s="227"/>
      <c r="G557" s="227"/>
      <c r="H557" s="227"/>
      <c r="I557" s="227"/>
      <c r="J557" s="227"/>
      <c r="K557" s="227"/>
      <c r="L557" s="227"/>
      <c r="M557" s="227"/>
      <c r="N557" s="227"/>
      <c r="O557" s="227"/>
      <c r="P557" s="227"/>
      <c r="Q557" s="227"/>
      <c r="R557" s="227"/>
      <c r="S557" s="227"/>
      <c r="T557" s="227"/>
      <c r="U557" s="227"/>
      <c r="V557" s="227"/>
    </row>
    <row r="558" spans="2:22" x14ac:dyDescent="0.2">
      <c r="B558" s="272" t="s">
        <v>24</v>
      </c>
      <c r="C558" s="254"/>
      <c r="D558" s="227"/>
      <c r="E558" s="227"/>
      <c r="F558" s="227"/>
      <c r="G558" s="227"/>
      <c r="H558" s="227"/>
      <c r="I558" s="246"/>
      <c r="J558" s="227"/>
      <c r="K558" s="227"/>
      <c r="L558" s="227"/>
      <c r="M558" s="227"/>
      <c r="N558" s="227"/>
      <c r="O558" s="227"/>
      <c r="P558" s="227"/>
      <c r="Q558" s="227"/>
      <c r="R558" s="227"/>
      <c r="S558" s="227"/>
      <c r="T558" s="227"/>
      <c r="U558" s="227"/>
      <c r="V558" s="227"/>
    </row>
    <row r="559" spans="2:22" x14ac:dyDescent="0.2">
      <c r="B559" s="273"/>
      <c r="C559" s="254"/>
      <c r="D559" s="227"/>
      <c r="E559" s="227"/>
      <c r="F559" s="227"/>
      <c r="G559" s="227"/>
      <c r="H559" s="227"/>
      <c r="I559" s="246"/>
      <c r="J559" s="227"/>
      <c r="K559" s="227"/>
      <c r="L559" s="227"/>
      <c r="M559" s="227"/>
      <c r="N559" s="227"/>
      <c r="O559" s="227"/>
      <c r="P559" s="227"/>
      <c r="Q559" s="227"/>
      <c r="R559" s="227"/>
      <c r="S559" s="227"/>
      <c r="T559" s="227"/>
      <c r="U559" s="227"/>
      <c r="V559" s="227"/>
    </row>
    <row r="560" spans="2:22" x14ac:dyDescent="0.2">
      <c r="B560" s="227" t="s">
        <v>20</v>
      </c>
      <c r="C560" s="254" t="s">
        <v>5</v>
      </c>
      <c r="D560" s="227"/>
      <c r="E560" s="229" t="s">
        <v>271</v>
      </c>
      <c r="F560" s="227"/>
      <c r="G560" s="247"/>
      <c r="H560" s="253"/>
      <c r="I560" s="253"/>
      <c r="J560" s="253"/>
      <c r="K560" s="253"/>
      <c r="L560" s="253"/>
      <c r="M560" s="253">
        <f t="shared" ref="M560:S560" si="262">IF(M562=0,0,M561/M562)</f>
        <v>0</v>
      </c>
      <c r="N560" s="253">
        <f t="shared" si="262"/>
        <v>45</v>
      </c>
      <c r="O560" s="253">
        <f t="shared" si="262"/>
        <v>44.481206806733724</v>
      </c>
      <c r="P560" s="253">
        <f t="shared" si="262"/>
        <v>44.005436171385455</v>
      </c>
      <c r="Q560" s="253">
        <f t="shared" si="262"/>
        <v>43.612094056446736</v>
      </c>
      <c r="R560" s="253">
        <f t="shared" si="262"/>
        <v>43.272602116269795</v>
      </c>
      <c r="S560" s="253">
        <f t="shared" si="262"/>
        <v>42.931789698642554</v>
      </c>
      <c r="T560" s="227"/>
      <c r="U560" s="227"/>
      <c r="V560" s="227"/>
    </row>
    <row r="561" spans="2:22" x14ac:dyDescent="0.2">
      <c r="B561" s="227" t="s">
        <v>16</v>
      </c>
      <c r="C561" s="254" t="s">
        <v>0</v>
      </c>
      <c r="D561" s="227"/>
      <c r="E561" s="229" t="s">
        <v>264</v>
      </c>
      <c r="F561" s="227"/>
      <c r="G561" s="227"/>
      <c r="H561" s="227"/>
      <c r="I561" s="256"/>
      <c r="J561" s="227"/>
      <c r="K561" s="227"/>
      <c r="L561" s="227"/>
      <c r="M561" s="247">
        <f t="shared" ref="M561:S561" si="263">SUM(M580:M586)</f>
        <v>0</v>
      </c>
      <c r="N561" s="247">
        <f t="shared" si="263"/>
        <v>5348627.303303279</v>
      </c>
      <c r="O561" s="247">
        <f t="shared" si="263"/>
        <v>10190890.033013985</v>
      </c>
      <c r="P561" s="247">
        <f t="shared" si="263"/>
        <v>15395998.694906428</v>
      </c>
      <c r="Q561" s="247">
        <f t="shared" si="263"/>
        <v>21927866.522685505</v>
      </c>
      <c r="R561" s="247">
        <f t="shared" si="263"/>
        <v>30076499.143452033</v>
      </c>
      <c r="S561" s="247">
        <f t="shared" si="263"/>
        <v>39350211.211038791</v>
      </c>
      <c r="T561" s="227"/>
      <c r="U561" s="227"/>
      <c r="V561" s="227"/>
    </row>
    <row r="562" spans="2:22" x14ac:dyDescent="0.2">
      <c r="B562" s="227" t="s">
        <v>107</v>
      </c>
      <c r="C562" s="254" t="s">
        <v>0</v>
      </c>
      <c r="D562" s="227"/>
      <c r="E562" s="229" t="s">
        <v>265</v>
      </c>
      <c r="F562" s="227"/>
      <c r="G562" s="227"/>
      <c r="H562" s="227"/>
      <c r="I562" s="256"/>
      <c r="J562" s="227"/>
      <c r="K562" s="227"/>
      <c r="L562" s="227"/>
      <c r="M562" s="247">
        <f t="shared" ref="M562:S562" si="264">SUM(M589:M595)</f>
        <v>0</v>
      </c>
      <c r="N562" s="247">
        <f t="shared" si="264"/>
        <v>118858.38451785065</v>
      </c>
      <c r="O562" s="247">
        <f t="shared" si="264"/>
        <v>229105.52038959635</v>
      </c>
      <c r="P562" s="247">
        <f t="shared" si="264"/>
        <v>349865.83555141947</v>
      </c>
      <c r="Q562" s="247">
        <f t="shared" si="264"/>
        <v>502793.25029209716</v>
      </c>
      <c r="R562" s="247">
        <f t="shared" si="264"/>
        <v>695047.15853784443</v>
      </c>
      <c r="S562" s="247">
        <f t="shared" si="264"/>
        <v>916575.14134061337</v>
      </c>
      <c r="T562" s="227"/>
      <c r="U562" s="227"/>
      <c r="V562" s="227"/>
    </row>
    <row r="563" spans="2:22" x14ac:dyDescent="0.2">
      <c r="B563" s="227" t="s">
        <v>14</v>
      </c>
      <c r="C563" s="254" t="s">
        <v>0</v>
      </c>
      <c r="D563" s="227"/>
      <c r="E563" s="229" t="s">
        <v>266</v>
      </c>
      <c r="F563" s="227"/>
      <c r="G563" s="227"/>
      <c r="H563" s="227"/>
      <c r="I563" s="256"/>
      <c r="J563" s="227"/>
      <c r="K563" s="227"/>
      <c r="L563" s="227"/>
      <c r="M563" s="247">
        <f t="shared" ref="M563:S563" si="265">SUM(M598:M604)</f>
        <v>0</v>
      </c>
      <c r="N563" s="247">
        <f t="shared" si="265"/>
        <v>0</v>
      </c>
      <c r="O563" s="247">
        <f t="shared" si="265"/>
        <v>0</v>
      </c>
      <c r="P563" s="247">
        <f t="shared" si="265"/>
        <v>0</v>
      </c>
      <c r="Q563" s="247">
        <f t="shared" si="265"/>
        <v>0</v>
      </c>
      <c r="R563" s="247">
        <f t="shared" si="265"/>
        <v>0</v>
      </c>
      <c r="S563" s="247">
        <f t="shared" si="265"/>
        <v>0</v>
      </c>
      <c r="T563" s="227"/>
      <c r="U563" s="227"/>
      <c r="V563" s="227"/>
    </row>
    <row r="564" spans="2:22" x14ac:dyDescent="0.2">
      <c r="B564" s="227" t="s">
        <v>144</v>
      </c>
      <c r="C564" s="254" t="s">
        <v>0</v>
      </c>
      <c r="D564" s="227"/>
      <c r="E564" s="229" t="s">
        <v>268</v>
      </c>
      <c r="F564" s="227"/>
      <c r="G564" s="227"/>
      <c r="H564" s="227"/>
      <c r="I564" s="256"/>
      <c r="J564" s="227"/>
      <c r="K564" s="227"/>
      <c r="L564" s="227"/>
      <c r="M564" s="247">
        <f t="shared" ref="M564:S564" si="266">SUM(M607:M613)</f>
        <v>5348627.303303279</v>
      </c>
      <c r="N564" s="247">
        <f t="shared" si="266"/>
        <v>4961121.1142285559</v>
      </c>
      <c r="O564" s="247">
        <f t="shared" si="266"/>
        <v>5434214.1822820399</v>
      </c>
      <c r="P564" s="247">
        <f t="shared" si="266"/>
        <v>6881733.6633304963</v>
      </c>
      <c r="Q564" s="247">
        <f t="shared" si="266"/>
        <v>8651425.8710586261</v>
      </c>
      <c r="R564" s="247">
        <f t="shared" si="266"/>
        <v>9968759.2261246052</v>
      </c>
      <c r="S564" s="247">
        <f t="shared" si="266"/>
        <v>9908169.5882995818</v>
      </c>
      <c r="T564" s="227"/>
      <c r="U564" s="227"/>
      <c r="V564" s="227"/>
    </row>
    <row r="565" spans="2:22" x14ac:dyDescent="0.2">
      <c r="B565" s="227" t="s">
        <v>12</v>
      </c>
      <c r="C565" s="254" t="s">
        <v>0</v>
      </c>
      <c r="D565" s="227"/>
      <c r="E565" s="229" t="s">
        <v>270</v>
      </c>
      <c r="F565" s="227"/>
      <c r="G565" s="227"/>
      <c r="H565" s="227"/>
      <c r="I565" s="256"/>
      <c r="J565" s="227"/>
      <c r="K565" s="227"/>
      <c r="L565" s="227"/>
      <c r="M565" s="247">
        <f t="shared" ref="M565:S565" si="267">SUM(M616:M622)</f>
        <v>0</v>
      </c>
      <c r="N565" s="247">
        <f t="shared" si="267"/>
        <v>0</v>
      </c>
      <c r="O565" s="247">
        <f t="shared" si="267"/>
        <v>0</v>
      </c>
      <c r="P565" s="247">
        <f t="shared" si="267"/>
        <v>0</v>
      </c>
      <c r="Q565" s="247">
        <f t="shared" si="267"/>
        <v>0</v>
      </c>
      <c r="R565" s="247">
        <f t="shared" si="267"/>
        <v>0</v>
      </c>
      <c r="S565" s="247">
        <f t="shared" si="267"/>
        <v>0</v>
      </c>
      <c r="T565" s="227"/>
      <c r="U565" s="227"/>
      <c r="V565" s="227"/>
    </row>
    <row r="566" spans="2:22" s="233" customFormat="1" x14ac:dyDescent="0.2">
      <c r="B566" s="300" t="s">
        <v>11</v>
      </c>
      <c r="C566" s="298" t="s">
        <v>0</v>
      </c>
      <c r="D566" s="300"/>
      <c r="E566" s="297" t="s">
        <v>269</v>
      </c>
      <c r="F566" s="258"/>
      <c r="G566" s="258"/>
      <c r="H566" s="258"/>
      <c r="I566" s="274"/>
      <c r="J566" s="258"/>
      <c r="K566" s="258"/>
      <c r="L566" s="258"/>
      <c r="M566" s="261">
        <f t="shared" ref="M566:S566" si="268">SUM(M625:M631)</f>
        <v>5348627.303303279</v>
      </c>
      <c r="N566" s="261">
        <f t="shared" si="268"/>
        <v>10190890.033013985</v>
      </c>
      <c r="O566" s="261">
        <f t="shared" si="268"/>
        <v>15395998.694906428</v>
      </c>
      <c r="P566" s="261">
        <f t="shared" si="268"/>
        <v>21927866.522685505</v>
      </c>
      <c r="Q566" s="261">
        <f t="shared" si="268"/>
        <v>30076499.143452033</v>
      </c>
      <c r="R566" s="261">
        <f t="shared" si="268"/>
        <v>39350211.211038791</v>
      </c>
      <c r="S566" s="261">
        <f t="shared" si="268"/>
        <v>48341805.657997765</v>
      </c>
      <c r="T566" s="258"/>
      <c r="U566" s="258"/>
      <c r="V566" s="258"/>
    </row>
    <row r="567" spans="2:22" x14ac:dyDescent="0.2">
      <c r="B567" s="227"/>
      <c r="C567" s="254"/>
      <c r="D567" s="227"/>
      <c r="E567" s="227"/>
      <c r="F567" s="227"/>
      <c r="G567" s="227"/>
      <c r="H567" s="227"/>
      <c r="I567" s="246"/>
      <c r="J567" s="227"/>
      <c r="K567" s="227"/>
      <c r="L567" s="227"/>
      <c r="M567" s="227"/>
      <c r="N567" s="227"/>
      <c r="O567" s="227"/>
      <c r="P567" s="227"/>
      <c r="Q567" s="227"/>
      <c r="R567" s="227"/>
      <c r="S567" s="227"/>
      <c r="T567" s="227"/>
      <c r="U567" s="227"/>
      <c r="V567" s="227"/>
    </row>
    <row r="568" spans="2:22" x14ac:dyDescent="0.2">
      <c r="B568" s="232" t="s">
        <v>103</v>
      </c>
      <c r="C568" s="239" t="s">
        <v>89</v>
      </c>
      <c r="D568" s="264">
        <f>SUM(H568:S568)</f>
        <v>0</v>
      </c>
      <c r="E568" s="265"/>
      <c r="F568" s="227"/>
      <c r="G568" s="227"/>
      <c r="H568" s="227"/>
      <c r="I568" s="246"/>
      <c r="J568" s="227"/>
      <c r="K568" s="227"/>
      <c r="L568" s="227"/>
      <c r="M568" s="266">
        <f t="shared" ref="M568:S568" si="269">IF(ABS(M561-M562+M563+M564-M565-M566)&lt;0.001,0,1)</f>
        <v>0</v>
      </c>
      <c r="N568" s="266">
        <f t="shared" si="269"/>
        <v>0</v>
      </c>
      <c r="O568" s="266">
        <f t="shared" si="269"/>
        <v>0</v>
      </c>
      <c r="P568" s="266">
        <f t="shared" si="269"/>
        <v>0</v>
      </c>
      <c r="Q568" s="266">
        <f t="shared" si="269"/>
        <v>0</v>
      </c>
      <c r="R568" s="266">
        <f t="shared" si="269"/>
        <v>0</v>
      </c>
      <c r="S568" s="266">
        <f t="shared" si="269"/>
        <v>0</v>
      </c>
      <c r="T568" s="227"/>
      <c r="U568" s="227"/>
      <c r="V568" s="227"/>
    </row>
    <row r="569" spans="2:22" x14ac:dyDescent="0.2">
      <c r="B569" s="230"/>
      <c r="C569" s="254"/>
      <c r="D569" s="227"/>
      <c r="E569" s="227"/>
      <c r="F569" s="227"/>
      <c r="G569" s="227"/>
      <c r="H569" s="227"/>
      <c r="I569" s="227"/>
      <c r="J569" s="227"/>
      <c r="K569" s="227"/>
      <c r="L569" s="227"/>
      <c r="M569" s="227"/>
      <c r="N569" s="227"/>
      <c r="O569" s="227"/>
      <c r="P569" s="227"/>
      <c r="Q569" s="227"/>
      <c r="R569" s="227"/>
      <c r="S569" s="227"/>
      <c r="T569" s="227"/>
      <c r="U569" s="227"/>
      <c r="V569" s="227"/>
    </row>
    <row r="570" spans="2:22" x14ac:dyDescent="0.2">
      <c r="B570" s="275" t="s">
        <v>17</v>
      </c>
      <c r="C570" s="276"/>
      <c r="D570" s="277"/>
      <c r="E570" s="277"/>
      <c r="F570" s="277"/>
      <c r="G570" s="277"/>
      <c r="H570" s="277"/>
      <c r="I570" s="277"/>
      <c r="J570" s="277"/>
      <c r="K570" s="277"/>
      <c r="L570" s="277"/>
      <c r="M570" s="277"/>
      <c r="N570" s="277"/>
      <c r="O570" s="277"/>
      <c r="P570" s="277"/>
      <c r="Q570" s="277"/>
      <c r="R570" s="277"/>
      <c r="S570" s="278"/>
      <c r="T570" s="227"/>
      <c r="U570" s="227"/>
      <c r="V570" s="227"/>
    </row>
    <row r="571" spans="2:22" x14ac:dyDescent="0.2">
      <c r="B571" s="279">
        <f t="shared" ref="B571:B577" si="270">B496</f>
        <v>43921</v>
      </c>
      <c r="C571" s="280" t="s">
        <v>5</v>
      </c>
      <c r="D571" s="281">
        <f>INDEX($D$17:$D$25,MATCH(B558,$B$17:$B$25,0))</f>
        <v>45</v>
      </c>
      <c r="E571" s="256"/>
      <c r="F571" s="246"/>
      <c r="G571" s="246"/>
      <c r="H571" s="246"/>
      <c r="I571" s="256"/>
      <c r="J571" s="256"/>
      <c r="K571" s="246"/>
      <c r="L571" s="246"/>
      <c r="M571" s="256">
        <f>IF(M$4=EOMONTH($B571,12),$D571,MAX(L571-1,0))</f>
        <v>0</v>
      </c>
      <c r="N571" s="256">
        <f t="shared" ref="N571:S571" si="271">IF(N$4=EOMONTH($B571,12),$D571,MAX(M571-1,0))</f>
        <v>45</v>
      </c>
      <c r="O571" s="256">
        <f t="shared" si="271"/>
        <v>44</v>
      </c>
      <c r="P571" s="256">
        <f t="shared" si="271"/>
        <v>43</v>
      </c>
      <c r="Q571" s="256">
        <f t="shared" si="271"/>
        <v>42</v>
      </c>
      <c r="R571" s="256">
        <f t="shared" si="271"/>
        <v>41</v>
      </c>
      <c r="S571" s="282">
        <f t="shared" si="271"/>
        <v>40</v>
      </c>
      <c r="T571" s="227"/>
      <c r="U571" s="227"/>
      <c r="V571" s="227"/>
    </row>
    <row r="572" spans="2:22" x14ac:dyDescent="0.2">
      <c r="B572" s="279">
        <f t="shared" si="270"/>
        <v>44286</v>
      </c>
      <c r="C572" s="280" t="s">
        <v>5</v>
      </c>
      <c r="D572" s="281">
        <f>INDEX($D$17:$D$25,MATCH(B558,$B$17:$B$25,0))</f>
        <v>45</v>
      </c>
      <c r="E572" s="256"/>
      <c r="F572" s="246"/>
      <c r="G572" s="246"/>
      <c r="H572" s="246"/>
      <c r="I572" s="256"/>
      <c r="J572" s="256"/>
      <c r="K572" s="246"/>
      <c r="L572" s="246"/>
      <c r="M572" s="256">
        <f t="shared" ref="M572:S577" si="272">IF(M$4=EOMONTH($B572,12),$D572,MAX(L572-1,0))</f>
        <v>0</v>
      </c>
      <c r="N572" s="256">
        <f t="shared" si="272"/>
        <v>0</v>
      </c>
      <c r="O572" s="256">
        <f t="shared" si="272"/>
        <v>45</v>
      </c>
      <c r="P572" s="256">
        <f t="shared" si="272"/>
        <v>44</v>
      </c>
      <c r="Q572" s="256">
        <f t="shared" si="272"/>
        <v>43</v>
      </c>
      <c r="R572" s="256">
        <f t="shared" si="272"/>
        <v>42</v>
      </c>
      <c r="S572" s="282">
        <f t="shared" si="272"/>
        <v>41</v>
      </c>
      <c r="T572" s="227"/>
      <c r="U572" s="227"/>
      <c r="V572" s="227"/>
    </row>
    <row r="573" spans="2:22" x14ac:dyDescent="0.2">
      <c r="B573" s="279">
        <f t="shared" si="270"/>
        <v>44651</v>
      </c>
      <c r="C573" s="280" t="s">
        <v>5</v>
      </c>
      <c r="D573" s="281">
        <f>INDEX($D$17:$D$25,MATCH(B558,$B$17:$B$25,0))</f>
        <v>45</v>
      </c>
      <c r="E573" s="256"/>
      <c r="F573" s="246"/>
      <c r="G573" s="246"/>
      <c r="H573" s="246"/>
      <c r="I573" s="256"/>
      <c r="J573" s="256"/>
      <c r="K573" s="246"/>
      <c r="L573" s="246"/>
      <c r="M573" s="256">
        <f t="shared" si="272"/>
        <v>0</v>
      </c>
      <c r="N573" s="256">
        <f t="shared" si="272"/>
        <v>0</v>
      </c>
      <c r="O573" s="256">
        <f t="shared" si="272"/>
        <v>0</v>
      </c>
      <c r="P573" s="256">
        <f t="shared" si="272"/>
        <v>45</v>
      </c>
      <c r="Q573" s="256">
        <f t="shared" si="272"/>
        <v>44</v>
      </c>
      <c r="R573" s="256">
        <f t="shared" si="272"/>
        <v>43</v>
      </c>
      <c r="S573" s="282">
        <f t="shared" si="272"/>
        <v>42</v>
      </c>
      <c r="T573" s="227"/>
      <c r="U573" s="227"/>
      <c r="V573" s="227"/>
    </row>
    <row r="574" spans="2:22" x14ac:dyDescent="0.2">
      <c r="B574" s="279">
        <f t="shared" si="270"/>
        <v>45016</v>
      </c>
      <c r="C574" s="280" t="s">
        <v>5</v>
      </c>
      <c r="D574" s="281">
        <f>INDEX($D$17:$D$25,MATCH(B558,$B$17:$B$25,0))</f>
        <v>45</v>
      </c>
      <c r="E574" s="256"/>
      <c r="F574" s="246"/>
      <c r="G574" s="246"/>
      <c r="H574" s="246"/>
      <c r="I574" s="256"/>
      <c r="J574" s="256"/>
      <c r="K574" s="246"/>
      <c r="L574" s="246"/>
      <c r="M574" s="256">
        <f t="shared" si="272"/>
        <v>0</v>
      </c>
      <c r="N574" s="256">
        <f t="shared" si="272"/>
        <v>0</v>
      </c>
      <c r="O574" s="256">
        <f t="shared" si="272"/>
        <v>0</v>
      </c>
      <c r="P574" s="256">
        <f t="shared" si="272"/>
        <v>0</v>
      </c>
      <c r="Q574" s="256">
        <f t="shared" si="272"/>
        <v>45</v>
      </c>
      <c r="R574" s="256">
        <f t="shared" si="272"/>
        <v>44</v>
      </c>
      <c r="S574" s="282">
        <f t="shared" si="272"/>
        <v>43</v>
      </c>
      <c r="T574" s="227"/>
      <c r="U574" s="227"/>
      <c r="V574" s="227"/>
    </row>
    <row r="575" spans="2:22" x14ac:dyDescent="0.2">
      <c r="B575" s="279">
        <f t="shared" si="270"/>
        <v>45382</v>
      </c>
      <c r="C575" s="280" t="s">
        <v>5</v>
      </c>
      <c r="D575" s="281">
        <f>INDEX($D$17:$D$25,MATCH(B558,$B$17:$B$25,0))</f>
        <v>45</v>
      </c>
      <c r="E575" s="256"/>
      <c r="F575" s="246"/>
      <c r="G575" s="246"/>
      <c r="H575" s="246"/>
      <c r="I575" s="256"/>
      <c r="J575" s="256"/>
      <c r="K575" s="246"/>
      <c r="L575" s="246"/>
      <c r="M575" s="256">
        <f t="shared" si="272"/>
        <v>0</v>
      </c>
      <c r="N575" s="256">
        <f t="shared" si="272"/>
        <v>0</v>
      </c>
      <c r="O575" s="256">
        <f t="shared" si="272"/>
        <v>0</v>
      </c>
      <c r="P575" s="256">
        <f t="shared" si="272"/>
        <v>0</v>
      </c>
      <c r="Q575" s="256">
        <f t="shared" si="272"/>
        <v>0</v>
      </c>
      <c r="R575" s="256">
        <f t="shared" si="272"/>
        <v>45</v>
      </c>
      <c r="S575" s="282">
        <f t="shared" si="272"/>
        <v>44</v>
      </c>
      <c r="T575" s="227"/>
      <c r="U575" s="227"/>
      <c r="V575" s="227"/>
    </row>
    <row r="576" spans="2:22" x14ac:dyDescent="0.2">
      <c r="B576" s="279">
        <f t="shared" si="270"/>
        <v>45747</v>
      </c>
      <c r="C576" s="280" t="s">
        <v>5</v>
      </c>
      <c r="D576" s="281">
        <f>INDEX($D$17:$D$25,MATCH(B558,$B$17:$B$25,0))</f>
        <v>45</v>
      </c>
      <c r="E576" s="256"/>
      <c r="F576" s="246"/>
      <c r="G576" s="246"/>
      <c r="H576" s="246"/>
      <c r="I576" s="256"/>
      <c r="J576" s="256"/>
      <c r="K576" s="246"/>
      <c r="L576" s="246"/>
      <c r="M576" s="256">
        <f t="shared" si="272"/>
        <v>0</v>
      </c>
      <c r="N576" s="256">
        <f t="shared" si="272"/>
        <v>0</v>
      </c>
      <c r="O576" s="256">
        <f t="shared" si="272"/>
        <v>0</v>
      </c>
      <c r="P576" s="256">
        <f t="shared" si="272"/>
        <v>0</v>
      </c>
      <c r="Q576" s="256">
        <f t="shared" si="272"/>
        <v>0</v>
      </c>
      <c r="R576" s="256">
        <f t="shared" si="272"/>
        <v>0</v>
      </c>
      <c r="S576" s="282">
        <f t="shared" si="272"/>
        <v>45</v>
      </c>
      <c r="T576" s="227"/>
      <c r="U576" s="227"/>
      <c r="V576" s="227"/>
    </row>
    <row r="577" spans="2:22" x14ac:dyDescent="0.2">
      <c r="B577" s="279">
        <f t="shared" si="270"/>
        <v>46112</v>
      </c>
      <c r="C577" s="280" t="s">
        <v>5</v>
      </c>
      <c r="D577" s="281">
        <f>INDEX($D$17:$D$25,MATCH(B558,$B$17:$B$25,0))</f>
        <v>45</v>
      </c>
      <c r="E577" s="256"/>
      <c r="F577" s="246"/>
      <c r="G577" s="246"/>
      <c r="H577" s="246"/>
      <c r="I577" s="256"/>
      <c r="J577" s="256"/>
      <c r="K577" s="246"/>
      <c r="L577" s="246"/>
      <c r="M577" s="256">
        <f t="shared" si="272"/>
        <v>0</v>
      </c>
      <c r="N577" s="256">
        <f t="shared" si="272"/>
        <v>0</v>
      </c>
      <c r="O577" s="256">
        <f t="shared" si="272"/>
        <v>0</v>
      </c>
      <c r="P577" s="256">
        <f t="shared" si="272"/>
        <v>0</v>
      </c>
      <c r="Q577" s="256">
        <f t="shared" si="272"/>
        <v>0</v>
      </c>
      <c r="R577" s="256">
        <f t="shared" si="272"/>
        <v>0</v>
      </c>
      <c r="S577" s="282">
        <f t="shared" si="272"/>
        <v>0</v>
      </c>
      <c r="T577" s="227"/>
      <c r="U577" s="227"/>
      <c r="V577" s="227"/>
    </row>
    <row r="578" spans="2:22" x14ac:dyDescent="0.2">
      <c r="B578" s="283"/>
      <c r="C578" s="280"/>
      <c r="D578" s="246"/>
      <c r="E578" s="246"/>
      <c r="F578" s="246"/>
      <c r="G578" s="246"/>
      <c r="H578" s="246"/>
      <c r="I578" s="246"/>
      <c r="J578" s="246"/>
      <c r="K578" s="246"/>
      <c r="L578" s="246"/>
      <c r="M578" s="246"/>
      <c r="N578" s="246"/>
      <c r="O578" s="246"/>
      <c r="P578" s="246"/>
      <c r="Q578" s="246"/>
      <c r="R578" s="246"/>
      <c r="S578" s="284"/>
      <c r="T578" s="227"/>
      <c r="U578" s="227"/>
      <c r="V578" s="227"/>
    </row>
    <row r="579" spans="2:22" x14ac:dyDescent="0.2">
      <c r="B579" s="285" t="s">
        <v>16</v>
      </c>
      <c r="C579" s="280"/>
      <c r="D579" s="246"/>
      <c r="E579" s="246"/>
      <c r="F579" s="246"/>
      <c r="G579" s="246"/>
      <c r="H579" s="246"/>
      <c r="I579" s="246"/>
      <c r="J579" s="246"/>
      <c r="K579" s="246"/>
      <c r="L579" s="246"/>
      <c r="M579" s="246"/>
      <c r="N579" s="246"/>
      <c r="O579" s="246"/>
      <c r="P579" s="246"/>
      <c r="Q579" s="246"/>
      <c r="R579" s="246"/>
      <c r="S579" s="284"/>
      <c r="T579" s="227"/>
      <c r="U579" s="227"/>
      <c r="V579" s="227"/>
    </row>
    <row r="580" spans="2:22" x14ac:dyDescent="0.2">
      <c r="B580" s="279">
        <f t="shared" ref="B580:B586" si="273">B571</f>
        <v>43921</v>
      </c>
      <c r="C580" s="280" t="s">
        <v>0</v>
      </c>
      <c r="D580" s="246"/>
      <c r="E580" s="246"/>
      <c r="F580" s="246"/>
      <c r="G580" s="246"/>
      <c r="H580" s="246"/>
      <c r="I580" s="256"/>
      <c r="J580" s="256"/>
      <c r="K580" s="246"/>
      <c r="L580" s="246"/>
      <c r="M580" s="256">
        <f t="shared" ref="M580:M586" si="274">L625</f>
        <v>0</v>
      </c>
      <c r="N580" s="256">
        <f t="shared" ref="N580:N586" si="275">M625</f>
        <v>5348627.303303279</v>
      </c>
      <c r="O580" s="256">
        <f t="shared" ref="O580:O586" si="276">N625</f>
        <v>5229768.9187854286</v>
      </c>
      <c r="P580" s="256">
        <f t="shared" ref="P580:P586" si="277">O625</f>
        <v>5110910.5342675783</v>
      </c>
      <c r="Q580" s="256">
        <f t="shared" ref="Q580:Q586" si="278">P625</f>
        <v>4992052.1497497279</v>
      </c>
      <c r="R580" s="256">
        <f t="shared" ref="R580:R586" si="279">Q625</f>
        <v>4873193.7652318776</v>
      </c>
      <c r="S580" s="282">
        <f t="shared" ref="S580:S586" si="280">R625</f>
        <v>4754335.3807140272</v>
      </c>
      <c r="T580" s="227"/>
      <c r="U580" s="227"/>
      <c r="V580" s="227"/>
    </row>
    <row r="581" spans="2:22" x14ac:dyDescent="0.2">
      <c r="B581" s="279">
        <f t="shared" si="273"/>
        <v>44286</v>
      </c>
      <c r="C581" s="280" t="s">
        <v>0</v>
      </c>
      <c r="D581" s="246"/>
      <c r="E581" s="246"/>
      <c r="F581" s="246"/>
      <c r="G581" s="246"/>
      <c r="H581" s="246"/>
      <c r="I581" s="256"/>
      <c r="J581" s="256"/>
      <c r="K581" s="246"/>
      <c r="L581" s="246"/>
      <c r="M581" s="256">
        <f t="shared" si="274"/>
        <v>0</v>
      </c>
      <c r="N581" s="256">
        <f t="shared" si="275"/>
        <v>0</v>
      </c>
      <c r="O581" s="256">
        <f t="shared" si="276"/>
        <v>4961121.1142285559</v>
      </c>
      <c r="P581" s="256">
        <f t="shared" si="277"/>
        <v>4850873.9783568103</v>
      </c>
      <c r="Q581" s="256">
        <f t="shared" si="278"/>
        <v>4740626.8424850646</v>
      </c>
      <c r="R581" s="256">
        <f t="shared" si="279"/>
        <v>4630379.706613319</v>
      </c>
      <c r="S581" s="282">
        <f t="shared" si="280"/>
        <v>4520132.5707415733</v>
      </c>
      <c r="T581" s="227"/>
      <c r="U581" s="227"/>
      <c r="V581" s="227"/>
    </row>
    <row r="582" spans="2:22" x14ac:dyDescent="0.2">
      <c r="B582" s="279">
        <f t="shared" si="273"/>
        <v>44651</v>
      </c>
      <c r="C582" s="280" t="s">
        <v>0</v>
      </c>
      <c r="D582" s="246"/>
      <c r="E582" s="246"/>
      <c r="F582" s="246"/>
      <c r="G582" s="246"/>
      <c r="H582" s="246"/>
      <c r="I582" s="256"/>
      <c r="J582" s="256"/>
      <c r="K582" s="246"/>
      <c r="L582" s="246"/>
      <c r="M582" s="256">
        <f t="shared" si="274"/>
        <v>0</v>
      </c>
      <c r="N582" s="256">
        <f t="shared" si="275"/>
        <v>0</v>
      </c>
      <c r="O582" s="256">
        <f t="shared" si="276"/>
        <v>0</v>
      </c>
      <c r="P582" s="256">
        <f t="shared" si="277"/>
        <v>5434214.1822820399</v>
      </c>
      <c r="Q582" s="256">
        <f t="shared" si="278"/>
        <v>5313453.8671202166</v>
      </c>
      <c r="R582" s="256">
        <f t="shared" si="279"/>
        <v>5192693.5519583933</v>
      </c>
      <c r="S582" s="282">
        <f t="shared" si="280"/>
        <v>5071933.23679657</v>
      </c>
      <c r="T582" s="227"/>
      <c r="U582" s="227"/>
      <c r="V582" s="227"/>
    </row>
    <row r="583" spans="2:22" x14ac:dyDescent="0.2">
      <c r="B583" s="279">
        <f t="shared" si="273"/>
        <v>45016</v>
      </c>
      <c r="C583" s="280" t="s">
        <v>0</v>
      </c>
      <c r="D583" s="246"/>
      <c r="E583" s="246"/>
      <c r="F583" s="246"/>
      <c r="G583" s="246"/>
      <c r="H583" s="246"/>
      <c r="I583" s="256"/>
      <c r="J583" s="256"/>
      <c r="K583" s="246"/>
      <c r="L583" s="246"/>
      <c r="M583" s="256">
        <f t="shared" si="274"/>
        <v>0</v>
      </c>
      <c r="N583" s="256">
        <f t="shared" si="275"/>
        <v>0</v>
      </c>
      <c r="O583" s="256">
        <f t="shared" si="276"/>
        <v>0</v>
      </c>
      <c r="P583" s="256">
        <f t="shared" si="277"/>
        <v>0</v>
      </c>
      <c r="Q583" s="256">
        <f t="shared" si="278"/>
        <v>6881733.6633304963</v>
      </c>
      <c r="R583" s="256">
        <f t="shared" si="279"/>
        <v>6728806.2485898184</v>
      </c>
      <c r="S583" s="282">
        <f t="shared" si="280"/>
        <v>6575878.8338491404</v>
      </c>
      <c r="T583" s="227"/>
      <c r="U583" s="227"/>
      <c r="V583" s="227"/>
    </row>
    <row r="584" spans="2:22" x14ac:dyDescent="0.2">
      <c r="B584" s="279">
        <f t="shared" si="273"/>
        <v>45382</v>
      </c>
      <c r="C584" s="280" t="s">
        <v>0</v>
      </c>
      <c r="D584" s="246"/>
      <c r="E584" s="246"/>
      <c r="F584" s="246"/>
      <c r="G584" s="246"/>
      <c r="H584" s="246"/>
      <c r="I584" s="256"/>
      <c r="J584" s="256"/>
      <c r="K584" s="246"/>
      <c r="L584" s="246"/>
      <c r="M584" s="256">
        <f t="shared" si="274"/>
        <v>0</v>
      </c>
      <c r="N584" s="256">
        <f t="shared" si="275"/>
        <v>0</v>
      </c>
      <c r="O584" s="256">
        <f t="shared" si="276"/>
        <v>0</v>
      </c>
      <c r="P584" s="256">
        <f t="shared" si="277"/>
        <v>0</v>
      </c>
      <c r="Q584" s="256">
        <f t="shared" si="278"/>
        <v>0</v>
      </c>
      <c r="R584" s="256">
        <f t="shared" si="279"/>
        <v>8651425.8710586261</v>
      </c>
      <c r="S584" s="282">
        <f t="shared" si="280"/>
        <v>8459171.9628128782</v>
      </c>
      <c r="T584" s="227"/>
      <c r="U584" s="227"/>
      <c r="V584" s="227"/>
    </row>
    <row r="585" spans="2:22" x14ac:dyDescent="0.2">
      <c r="B585" s="279">
        <f t="shared" si="273"/>
        <v>45747</v>
      </c>
      <c r="C585" s="280" t="s">
        <v>0</v>
      </c>
      <c r="D585" s="246"/>
      <c r="E585" s="246"/>
      <c r="F585" s="246"/>
      <c r="G585" s="246"/>
      <c r="H585" s="246"/>
      <c r="I585" s="256"/>
      <c r="J585" s="256"/>
      <c r="K585" s="246"/>
      <c r="L585" s="246"/>
      <c r="M585" s="256">
        <f t="shared" si="274"/>
        <v>0</v>
      </c>
      <c r="N585" s="256">
        <f t="shared" si="275"/>
        <v>0</v>
      </c>
      <c r="O585" s="256">
        <f t="shared" si="276"/>
        <v>0</v>
      </c>
      <c r="P585" s="256">
        <f t="shared" si="277"/>
        <v>0</v>
      </c>
      <c r="Q585" s="256">
        <f t="shared" si="278"/>
        <v>0</v>
      </c>
      <c r="R585" s="256">
        <f t="shared" si="279"/>
        <v>0</v>
      </c>
      <c r="S585" s="282">
        <f t="shared" si="280"/>
        <v>9968759.2261246052</v>
      </c>
      <c r="T585" s="227"/>
      <c r="U585" s="227"/>
      <c r="V585" s="227"/>
    </row>
    <row r="586" spans="2:22" x14ac:dyDescent="0.2">
      <c r="B586" s="279">
        <f t="shared" si="273"/>
        <v>46112</v>
      </c>
      <c r="C586" s="280" t="s">
        <v>0</v>
      </c>
      <c r="D586" s="246"/>
      <c r="E586" s="246"/>
      <c r="F586" s="246"/>
      <c r="G586" s="246"/>
      <c r="H586" s="246"/>
      <c r="I586" s="256"/>
      <c r="J586" s="256"/>
      <c r="K586" s="246"/>
      <c r="L586" s="246"/>
      <c r="M586" s="256">
        <f t="shared" si="274"/>
        <v>0</v>
      </c>
      <c r="N586" s="256">
        <f t="shared" si="275"/>
        <v>0</v>
      </c>
      <c r="O586" s="256">
        <f t="shared" si="276"/>
        <v>0</v>
      </c>
      <c r="P586" s="256">
        <f t="shared" si="277"/>
        <v>0</v>
      </c>
      <c r="Q586" s="256">
        <f t="shared" si="278"/>
        <v>0</v>
      </c>
      <c r="R586" s="256">
        <f t="shared" si="279"/>
        <v>0</v>
      </c>
      <c r="S586" s="282">
        <f t="shared" si="280"/>
        <v>0</v>
      </c>
      <c r="T586" s="227"/>
      <c r="U586" s="227"/>
      <c r="V586" s="227"/>
    </row>
    <row r="587" spans="2:22" x14ac:dyDescent="0.2">
      <c r="B587" s="283"/>
      <c r="C587" s="280"/>
      <c r="D587" s="246"/>
      <c r="E587" s="246"/>
      <c r="F587" s="246"/>
      <c r="G587" s="246"/>
      <c r="H587" s="246"/>
      <c r="I587" s="246"/>
      <c r="J587" s="246"/>
      <c r="K587" s="246"/>
      <c r="L587" s="246"/>
      <c r="M587" s="246"/>
      <c r="N587" s="246"/>
      <c r="O587" s="246"/>
      <c r="P587" s="246"/>
      <c r="Q587" s="246"/>
      <c r="R587" s="246"/>
      <c r="S587" s="284"/>
      <c r="T587" s="227"/>
      <c r="U587" s="227"/>
      <c r="V587" s="227"/>
    </row>
    <row r="588" spans="2:22" x14ac:dyDescent="0.2">
      <c r="B588" s="285" t="s">
        <v>107</v>
      </c>
      <c r="C588" s="280"/>
      <c r="D588" s="246"/>
      <c r="E588" s="246"/>
      <c r="F588" s="246"/>
      <c r="G588" s="246"/>
      <c r="H588" s="246"/>
      <c r="I588" s="246"/>
      <c r="J588" s="246"/>
      <c r="K588" s="246"/>
      <c r="L588" s="246"/>
      <c r="M588" s="246"/>
      <c r="N588" s="246"/>
      <c r="O588" s="246"/>
      <c r="P588" s="246"/>
      <c r="Q588" s="246"/>
      <c r="R588" s="246"/>
      <c r="S588" s="284"/>
      <c r="T588" s="227"/>
      <c r="U588" s="227"/>
      <c r="V588" s="227"/>
    </row>
    <row r="589" spans="2:22" x14ac:dyDescent="0.2">
      <c r="B589" s="279">
        <f t="shared" ref="B589:B595" si="281">B580</f>
        <v>43921</v>
      </c>
      <c r="C589" s="280" t="s">
        <v>0</v>
      </c>
      <c r="D589" s="246"/>
      <c r="E589" s="246"/>
      <c r="F589" s="246"/>
      <c r="G589" s="246"/>
      <c r="H589" s="246"/>
      <c r="I589" s="256"/>
      <c r="J589" s="256"/>
      <c r="K589" s="246"/>
      <c r="L589" s="246"/>
      <c r="M589" s="256">
        <f>M580/MAX(M571,1)</f>
        <v>0</v>
      </c>
      <c r="N589" s="256">
        <f t="shared" ref="N589:S589" si="282">N580/MAX(N571,1)</f>
        <v>118858.38451785065</v>
      </c>
      <c r="O589" s="256">
        <f t="shared" si="282"/>
        <v>118858.38451785065</v>
      </c>
      <c r="P589" s="256">
        <f t="shared" si="282"/>
        <v>118858.38451785066</v>
      </c>
      <c r="Q589" s="256">
        <f t="shared" si="282"/>
        <v>118858.38451785066</v>
      </c>
      <c r="R589" s="256">
        <f t="shared" si="282"/>
        <v>118858.38451785067</v>
      </c>
      <c r="S589" s="282">
        <f t="shared" si="282"/>
        <v>118858.38451785067</v>
      </c>
      <c r="T589" s="227"/>
      <c r="U589" s="227"/>
      <c r="V589" s="227"/>
    </row>
    <row r="590" spans="2:22" x14ac:dyDescent="0.2">
      <c r="B590" s="279">
        <f t="shared" si="281"/>
        <v>44286</v>
      </c>
      <c r="C590" s="280" t="s">
        <v>0</v>
      </c>
      <c r="D590" s="246"/>
      <c r="E590" s="246"/>
      <c r="F590" s="246"/>
      <c r="G590" s="246"/>
      <c r="H590" s="246"/>
      <c r="I590" s="256"/>
      <c r="J590" s="256"/>
      <c r="K590" s="246"/>
      <c r="L590" s="246"/>
      <c r="M590" s="256">
        <f t="shared" ref="M590:S590" si="283">M581/MAX(M572,1)</f>
        <v>0</v>
      </c>
      <c r="N590" s="256">
        <f t="shared" si="283"/>
        <v>0</v>
      </c>
      <c r="O590" s="256">
        <f t="shared" si="283"/>
        <v>110247.13587174569</v>
      </c>
      <c r="P590" s="256">
        <f t="shared" si="283"/>
        <v>110247.13587174569</v>
      </c>
      <c r="Q590" s="256">
        <f t="shared" si="283"/>
        <v>110247.13587174569</v>
      </c>
      <c r="R590" s="256">
        <f t="shared" si="283"/>
        <v>110247.13587174569</v>
      </c>
      <c r="S590" s="282">
        <f t="shared" si="283"/>
        <v>110247.13587174569</v>
      </c>
      <c r="T590" s="227"/>
      <c r="U590" s="227"/>
      <c r="V590" s="227"/>
    </row>
    <row r="591" spans="2:22" x14ac:dyDescent="0.2">
      <c r="B591" s="279">
        <f t="shared" si="281"/>
        <v>44651</v>
      </c>
      <c r="C591" s="280" t="s">
        <v>0</v>
      </c>
      <c r="D591" s="246"/>
      <c r="E591" s="246"/>
      <c r="F591" s="246"/>
      <c r="G591" s="246"/>
      <c r="H591" s="246"/>
      <c r="I591" s="256"/>
      <c r="J591" s="256"/>
      <c r="K591" s="246"/>
      <c r="L591" s="246"/>
      <c r="M591" s="256">
        <f t="shared" ref="M591:S591" si="284">M582/MAX(M573,1)</f>
        <v>0</v>
      </c>
      <c r="N591" s="256">
        <f t="shared" si="284"/>
        <v>0</v>
      </c>
      <c r="O591" s="256">
        <f t="shared" si="284"/>
        <v>0</v>
      </c>
      <c r="P591" s="256">
        <f t="shared" si="284"/>
        <v>120760.31516182311</v>
      </c>
      <c r="Q591" s="256">
        <f t="shared" si="284"/>
        <v>120760.31516182311</v>
      </c>
      <c r="R591" s="256">
        <f t="shared" si="284"/>
        <v>120760.31516182311</v>
      </c>
      <c r="S591" s="282">
        <f t="shared" si="284"/>
        <v>120760.31516182309</v>
      </c>
      <c r="T591" s="227"/>
      <c r="U591" s="227"/>
      <c r="V591" s="227"/>
    </row>
    <row r="592" spans="2:22" x14ac:dyDescent="0.2">
      <c r="B592" s="279">
        <f t="shared" si="281"/>
        <v>45016</v>
      </c>
      <c r="C592" s="280" t="s">
        <v>0</v>
      </c>
      <c r="D592" s="246"/>
      <c r="E592" s="246"/>
      <c r="F592" s="246"/>
      <c r="G592" s="246"/>
      <c r="H592" s="246"/>
      <c r="I592" s="256"/>
      <c r="J592" s="256"/>
      <c r="K592" s="246"/>
      <c r="L592" s="246"/>
      <c r="M592" s="256">
        <f t="shared" ref="M592:S592" si="285">M583/MAX(M574,1)</f>
        <v>0</v>
      </c>
      <c r="N592" s="256">
        <f t="shared" si="285"/>
        <v>0</v>
      </c>
      <c r="O592" s="256">
        <f t="shared" si="285"/>
        <v>0</v>
      </c>
      <c r="P592" s="256">
        <f t="shared" si="285"/>
        <v>0</v>
      </c>
      <c r="Q592" s="256">
        <f t="shared" si="285"/>
        <v>152927.41474067769</v>
      </c>
      <c r="R592" s="256">
        <f t="shared" si="285"/>
        <v>152927.41474067769</v>
      </c>
      <c r="S592" s="282">
        <f t="shared" si="285"/>
        <v>152927.41474067769</v>
      </c>
      <c r="T592" s="227"/>
      <c r="U592" s="227"/>
      <c r="V592" s="227"/>
    </row>
    <row r="593" spans="2:22" x14ac:dyDescent="0.2">
      <c r="B593" s="279">
        <f t="shared" si="281"/>
        <v>45382</v>
      </c>
      <c r="C593" s="280" t="s">
        <v>0</v>
      </c>
      <c r="D593" s="246"/>
      <c r="E593" s="246"/>
      <c r="F593" s="246"/>
      <c r="G593" s="246"/>
      <c r="H593" s="246"/>
      <c r="I593" s="256"/>
      <c r="J593" s="256"/>
      <c r="K593" s="246"/>
      <c r="L593" s="246"/>
      <c r="M593" s="256">
        <f t="shared" ref="M593:S593" si="286">M584/MAX(M575,1)</f>
        <v>0</v>
      </c>
      <c r="N593" s="256">
        <f t="shared" si="286"/>
        <v>0</v>
      </c>
      <c r="O593" s="256">
        <f t="shared" si="286"/>
        <v>0</v>
      </c>
      <c r="P593" s="256">
        <f t="shared" si="286"/>
        <v>0</v>
      </c>
      <c r="Q593" s="256">
        <f t="shared" si="286"/>
        <v>0</v>
      </c>
      <c r="R593" s="256">
        <f t="shared" si="286"/>
        <v>192253.90824574724</v>
      </c>
      <c r="S593" s="282">
        <f t="shared" si="286"/>
        <v>192253.90824574724</v>
      </c>
      <c r="T593" s="227"/>
      <c r="U593" s="227"/>
      <c r="V593" s="227"/>
    </row>
    <row r="594" spans="2:22" x14ac:dyDescent="0.2">
      <c r="B594" s="279">
        <f t="shared" si="281"/>
        <v>45747</v>
      </c>
      <c r="C594" s="280" t="s">
        <v>0</v>
      </c>
      <c r="D594" s="246"/>
      <c r="E594" s="246"/>
      <c r="F594" s="246"/>
      <c r="G594" s="246"/>
      <c r="H594" s="246"/>
      <c r="I594" s="256"/>
      <c r="J594" s="256"/>
      <c r="K594" s="246"/>
      <c r="L594" s="246"/>
      <c r="M594" s="256">
        <f t="shared" ref="M594:S594" si="287">M585/MAX(M576,1)</f>
        <v>0</v>
      </c>
      <c r="N594" s="256">
        <f t="shared" si="287"/>
        <v>0</v>
      </c>
      <c r="O594" s="256">
        <f t="shared" si="287"/>
        <v>0</v>
      </c>
      <c r="P594" s="256">
        <f t="shared" si="287"/>
        <v>0</v>
      </c>
      <c r="Q594" s="256">
        <f t="shared" si="287"/>
        <v>0</v>
      </c>
      <c r="R594" s="256">
        <f t="shared" si="287"/>
        <v>0</v>
      </c>
      <c r="S594" s="282">
        <f t="shared" si="287"/>
        <v>221527.98280276899</v>
      </c>
      <c r="T594" s="227"/>
      <c r="U594" s="227"/>
      <c r="V594" s="227"/>
    </row>
    <row r="595" spans="2:22" x14ac:dyDescent="0.2">
      <c r="B595" s="279">
        <f t="shared" si="281"/>
        <v>46112</v>
      </c>
      <c r="C595" s="280" t="s">
        <v>0</v>
      </c>
      <c r="D595" s="246"/>
      <c r="E595" s="246"/>
      <c r="F595" s="246"/>
      <c r="G595" s="246"/>
      <c r="H595" s="246"/>
      <c r="I595" s="256"/>
      <c r="J595" s="256"/>
      <c r="K595" s="246"/>
      <c r="L595" s="246"/>
      <c r="M595" s="256">
        <f t="shared" ref="M595:S595" si="288">M586/MAX(M577,1)</f>
        <v>0</v>
      </c>
      <c r="N595" s="256">
        <f t="shared" si="288"/>
        <v>0</v>
      </c>
      <c r="O595" s="256">
        <f t="shared" si="288"/>
        <v>0</v>
      </c>
      <c r="P595" s="256">
        <f t="shared" si="288"/>
        <v>0</v>
      </c>
      <c r="Q595" s="256">
        <f t="shared" si="288"/>
        <v>0</v>
      </c>
      <c r="R595" s="256">
        <f t="shared" si="288"/>
        <v>0</v>
      </c>
      <c r="S595" s="282">
        <f t="shared" si="288"/>
        <v>0</v>
      </c>
      <c r="T595" s="227"/>
      <c r="U595" s="227"/>
      <c r="V595" s="227"/>
    </row>
    <row r="596" spans="2:22" x14ac:dyDescent="0.2">
      <c r="B596" s="283"/>
      <c r="C596" s="280"/>
      <c r="D596" s="246"/>
      <c r="E596" s="246"/>
      <c r="F596" s="246"/>
      <c r="G596" s="246"/>
      <c r="H596" s="246"/>
      <c r="I596" s="246"/>
      <c r="J596" s="246"/>
      <c r="K596" s="246"/>
      <c r="L596" s="246"/>
      <c r="M596" s="246"/>
      <c r="N596" s="246"/>
      <c r="O596" s="246"/>
      <c r="P596" s="246"/>
      <c r="Q596" s="246"/>
      <c r="R596" s="246"/>
      <c r="S596" s="284"/>
      <c r="T596" s="227"/>
      <c r="U596" s="227"/>
      <c r="V596" s="227"/>
    </row>
    <row r="597" spans="2:22" x14ac:dyDescent="0.2">
      <c r="B597" s="285" t="s">
        <v>14</v>
      </c>
      <c r="C597" s="280"/>
      <c r="D597" s="246"/>
      <c r="E597" s="246"/>
      <c r="F597" s="246"/>
      <c r="G597" s="246"/>
      <c r="H597" s="246"/>
      <c r="I597" s="246"/>
      <c r="J597" s="246"/>
      <c r="K597" s="246"/>
      <c r="L597" s="246"/>
      <c r="M597" s="246"/>
      <c r="N597" s="246"/>
      <c r="O597" s="246"/>
      <c r="P597" s="246"/>
      <c r="Q597" s="246"/>
      <c r="R597" s="246"/>
      <c r="S597" s="284"/>
      <c r="T597" s="227"/>
      <c r="U597" s="227"/>
      <c r="V597" s="227"/>
    </row>
    <row r="598" spans="2:22" x14ac:dyDescent="0.2">
      <c r="B598" s="279">
        <f t="shared" ref="B598:B604" si="289">B589</f>
        <v>43921</v>
      </c>
      <c r="C598" s="280" t="s">
        <v>0</v>
      </c>
      <c r="D598" s="246"/>
      <c r="E598" s="246"/>
      <c r="F598" s="246"/>
      <c r="G598" s="246"/>
      <c r="H598" s="246"/>
      <c r="I598" s="256"/>
      <c r="J598" s="256"/>
      <c r="K598" s="246"/>
      <c r="L598" s="246"/>
      <c r="M598" s="256">
        <f>IF(M571&lt;=1,0,(M580-M616)*M$13)</f>
        <v>0</v>
      </c>
      <c r="N598" s="256">
        <f t="shared" ref="N598:S598" si="290">IF(N571&lt;=1,0,(N580-N616)*N$13)</f>
        <v>0</v>
      </c>
      <c r="O598" s="256">
        <f t="shared" si="290"/>
        <v>0</v>
      </c>
      <c r="P598" s="256">
        <f t="shared" si="290"/>
        <v>0</v>
      </c>
      <c r="Q598" s="256">
        <f t="shared" si="290"/>
        <v>0</v>
      </c>
      <c r="R598" s="256">
        <f t="shared" si="290"/>
        <v>0</v>
      </c>
      <c r="S598" s="282">
        <f t="shared" si="290"/>
        <v>0</v>
      </c>
      <c r="T598" s="227"/>
      <c r="U598" s="227"/>
      <c r="V598" s="227"/>
    </row>
    <row r="599" spans="2:22" x14ac:dyDescent="0.2">
      <c r="B599" s="279">
        <f t="shared" si="289"/>
        <v>44286</v>
      </c>
      <c r="C599" s="280" t="s">
        <v>0</v>
      </c>
      <c r="D599" s="246"/>
      <c r="E599" s="246"/>
      <c r="F599" s="246"/>
      <c r="G599" s="246"/>
      <c r="H599" s="246"/>
      <c r="I599" s="256"/>
      <c r="J599" s="256"/>
      <c r="K599" s="246"/>
      <c r="L599" s="246"/>
      <c r="M599" s="256">
        <f t="shared" ref="M599:S599" si="291">IF(M572&lt;=1,0,(M581-M617)*M$13)</f>
        <v>0</v>
      </c>
      <c r="N599" s="256">
        <f t="shared" si="291"/>
        <v>0</v>
      </c>
      <c r="O599" s="256">
        <f t="shared" si="291"/>
        <v>0</v>
      </c>
      <c r="P599" s="256">
        <f t="shared" si="291"/>
        <v>0</v>
      </c>
      <c r="Q599" s="256">
        <f t="shared" si="291"/>
        <v>0</v>
      </c>
      <c r="R599" s="256">
        <f t="shared" si="291"/>
        <v>0</v>
      </c>
      <c r="S599" s="282">
        <f t="shared" si="291"/>
        <v>0</v>
      </c>
      <c r="T599" s="227"/>
      <c r="U599" s="227"/>
      <c r="V599" s="227"/>
    </row>
    <row r="600" spans="2:22" x14ac:dyDescent="0.2">
      <c r="B600" s="279">
        <f t="shared" si="289"/>
        <v>44651</v>
      </c>
      <c r="C600" s="280" t="s">
        <v>0</v>
      </c>
      <c r="D600" s="246"/>
      <c r="E600" s="246"/>
      <c r="F600" s="246"/>
      <c r="G600" s="246"/>
      <c r="H600" s="246"/>
      <c r="I600" s="256"/>
      <c r="J600" s="256"/>
      <c r="K600" s="246"/>
      <c r="L600" s="246"/>
      <c r="M600" s="256">
        <f t="shared" ref="M600:S600" si="292">IF(M573&lt;=1,0,(M582-M618)*M$13)</f>
        <v>0</v>
      </c>
      <c r="N600" s="256">
        <f t="shared" si="292"/>
        <v>0</v>
      </c>
      <c r="O600" s="256">
        <f t="shared" si="292"/>
        <v>0</v>
      </c>
      <c r="P600" s="256">
        <f t="shared" si="292"/>
        <v>0</v>
      </c>
      <c r="Q600" s="256">
        <f t="shared" si="292"/>
        <v>0</v>
      </c>
      <c r="R600" s="256">
        <f t="shared" si="292"/>
        <v>0</v>
      </c>
      <c r="S600" s="282">
        <f t="shared" si="292"/>
        <v>0</v>
      </c>
      <c r="T600" s="227"/>
      <c r="U600" s="227"/>
      <c r="V600" s="227"/>
    </row>
    <row r="601" spans="2:22" x14ac:dyDescent="0.2">
      <c r="B601" s="279">
        <f t="shared" si="289"/>
        <v>45016</v>
      </c>
      <c r="C601" s="280" t="s">
        <v>0</v>
      </c>
      <c r="D601" s="246"/>
      <c r="E601" s="246"/>
      <c r="F601" s="246"/>
      <c r="G601" s="246"/>
      <c r="H601" s="246"/>
      <c r="I601" s="256"/>
      <c r="J601" s="256"/>
      <c r="K601" s="246"/>
      <c r="L601" s="246"/>
      <c r="M601" s="256">
        <f t="shared" ref="M601:S601" si="293">IF(M574&lt;=1,0,(M583-M619)*M$13)</f>
        <v>0</v>
      </c>
      <c r="N601" s="256">
        <f t="shared" si="293"/>
        <v>0</v>
      </c>
      <c r="O601" s="256">
        <f t="shared" si="293"/>
        <v>0</v>
      </c>
      <c r="P601" s="256">
        <f t="shared" si="293"/>
        <v>0</v>
      </c>
      <c r="Q601" s="256">
        <f t="shared" si="293"/>
        <v>0</v>
      </c>
      <c r="R601" s="256">
        <f t="shared" si="293"/>
        <v>0</v>
      </c>
      <c r="S601" s="282">
        <f t="shared" si="293"/>
        <v>0</v>
      </c>
      <c r="T601" s="227"/>
      <c r="U601" s="227"/>
      <c r="V601" s="227"/>
    </row>
    <row r="602" spans="2:22" x14ac:dyDescent="0.2">
      <c r="B602" s="279">
        <f t="shared" si="289"/>
        <v>45382</v>
      </c>
      <c r="C602" s="280" t="s">
        <v>0</v>
      </c>
      <c r="D602" s="246"/>
      <c r="E602" s="246"/>
      <c r="F602" s="246"/>
      <c r="G602" s="246"/>
      <c r="H602" s="246"/>
      <c r="I602" s="256"/>
      <c r="J602" s="256"/>
      <c r="K602" s="246"/>
      <c r="L602" s="246"/>
      <c r="M602" s="256">
        <f t="shared" ref="M602:S602" si="294">IF(M575&lt;=1,0,(M584-M620)*M$13)</f>
        <v>0</v>
      </c>
      <c r="N602" s="256">
        <f t="shared" si="294"/>
        <v>0</v>
      </c>
      <c r="O602" s="256">
        <f t="shared" si="294"/>
        <v>0</v>
      </c>
      <c r="P602" s="256">
        <f t="shared" si="294"/>
        <v>0</v>
      </c>
      <c r="Q602" s="256">
        <f t="shared" si="294"/>
        <v>0</v>
      </c>
      <c r="R602" s="256">
        <f t="shared" si="294"/>
        <v>0</v>
      </c>
      <c r="S602" s="282">
        <f t="shared" si="294"/>
        <v>0</v>
      </c>
      <c r="T602" s="227"/>
      <c r="U602" s="227"/>
      <c r="V602" s="227"/>
    </row>
    <row r="603" spans="2:22" x14ac:dyDescent="0.2">
      <c r="B603" s="279">
        <f t="shared" si="289"/>
        <v>45747</v>
      </c>
      <c r="C603" s="280" t="s">
        <v>0</v>
      </c>
      <c r="D603" s="246"/>
      <c r="E603" s="246"/>
      <c r="F603" s="246"/>
      <c r="G603" s="246"/>
      <c r="H603" s="246"/>
      <c r="I603" s="256"/>
      <c r="J603" s="256"/>
      <c r="K603" s="246"/>
      <c r="L603" s="246"/>
      <c r="M603" s="256">
        <f t="shared" ref="M603:S603" si="295">IF(M576&lt;=1,0,(M585-M621)*M$13)</f>
        <v>0</v>
      </c>
      <c r="N603" s="256">
        <f t="shared" si="295"/>
        <v>0</v>
      </c>
      <c r="O603" s="256">
        <f t="shared" si="295"/>
        <v>0</v>
      </c>
      <c r="P603" s="256">
        <f t="shared" si="295"/>
        <v>0</v>
      </c>
      <c r="Q603" s="256">
        <f t="shared" si="295"/>
        <v>0</v>
      </c>
      <c r="R603" s="256">
        <f t="shared" si="295"/>
        <v>0</v>
      </c>
      <c r="S603" s="282">
        <f t="shared" si="295"/>
        <v>0</v>
      </c>
      <c r="T603" s="227"/>
      <c r="U603" s="227"/>
      <c r="V603" s="227"/>
    </row>
    <row r="604" spans="2:22" x14ac:dyDescent="0.2">
      <c r="B604" s="279">
        <f t="shared" si="289"/>
        <v>46112</v>
      </c>
      <c r="C604" s="280" t="s">
        <v>0</v>
      </c>
      <c r="D604" s="246"/>
      <c r="E604" s="246"/>
      <c r="F604" s="246"/>
      <c r="G604" s="246"/>
      <c r="H604" s="246"/>
      <c r="I604" s="256"/>
      <c r="J604" s="256"/>
      <c r="K604" s="246"/>
      <c r="L604" s="246"/>
      <c r="M604" s="256">
        <f t="shared" ref="M604:S604" si="296">IF(M577&lt;=1,0,(M586-M622)*M$13)</f>
        <v>0</v>
      </c>
      <c r="N604" s="256">
        <f t="shared" si="296"/>
        <v>0</v>
      </c>
      <c r="O604" s="256">
        <f t="shared" si="296"/>
        <v>0</v>
      </c>
      <c r="P604" s="256">
        <f t="shared" si="296"/>
        <v>0</v>
      </c>
      <c r="Q604" s="256">
        <f t="shared" si="296"/>
        <v>0</v>
      </c>
      <c r="R604" s="256">
        <f t="shared" si="296"/>
        <v>0</v>
      </c>
      <c r="S604" s="282">
        <f t="shared" si="296"/>
        <v>0</v>
      </c>
      <c r="T604" s="227"/>
      <c r="U604" s="227"/>
      <c r="V604" s="227"/>
    </row>
    <row r="605" spans="2:22" x14ac:dyDescent="0.2">
      <c r="B605" s="283"/>
      <c r="C605" s="280"/>
      <c r="D605" s="246"/>
      <c r="E605" s="246"/>
      <c r="F605" s="246"/>
      <c r="G605" s="246"/>
      <c r="H605" s="246"/>
      <c r="I605" s="246"/>
      <c r="J605" s="246"/>
      <c r="K605" s="246"/>
      <c r="L605" s="246"/>
      <c r="M605" s="246"/>
      <c r="N605" s="246"/>
      <c r="O605" s="246"/>
      <c r="P605" s="246"/>
      <c r="Q605" s="246"/>
      <c r="R605" s="246"/>
      <c r="S605" s="284"/>
      <c r="T605" s="227"/>
      <c r="U605" s="227"/>
      <c r="V605" s="227"/>
    </row>
    <row r="606" spans="2:22" x14ac:dyDescent="0.2">
      <c r="B606" s="285" t="s">
        <v>144</v>
      </c>
      <c r="C606" s="280"/>
      <c r="D606" s="246"/>
      <c r="E606" s="246"/>
      <c r="F606" s="246"/>
      <c r="G606" s="246"/>
      <c r="H606" s="246"/>
      <c r="I606" s="246"/>
      <c r="J606" s="246"/>
      <c r="K606" s="246"/>
      <c r="L606" s="246"/>
      <c r="M606" s="246"/>
      <c r="N606" s="246"/>
      <c r="O606" s="246"/>
      <c r="P606" s="246"/>
      <c r="Q606" s="246"/>
      <c r="R606" s="246"/>
      <c r="S606" s="284"/>
      <c r="T606" s="227"/>
      <c r="U606" s="227"/>
      <c r="V606" s="227"/>
    </row>
    <row r="607" spans="2:22" x14ac:dyDescent="0.2">
      <c r="B607" s="279">
        <f t="shared" ref="B607:B613" si="297">B598</f>
        <v>43921</v>
      </c>
      <c r="C607" s="280" t="s">
        <v>0</v>
      </c>
      <c r="D607" s="281">
        <f>INDEX($H$17:$S$25,MATCH(B558,$B$17:$B$25,0),MATCH(B607,$H$4:$S$4,0))</f>
        <v>5348627.303303279</v>
      </c>
      <c r="E607" s="256"/>
      <c r="F607" s="246"/>
      <c r="G607" s="246"/>
      <c r="H607" s="246"/>
      <c r="I607" s="256"/>
      <c r="J607" s="256"/>
      <c r="K607" s="246"/>
      <c r="L607" s="246"/>
      <c r="M607" s="256">
        <f t="shared" ref="M607:S613" si="298">($B607=M$4)*$D607</f>
        <v>5348627.303303279</v>
      </c>
      <c r="N607" s="256">
        <f t="shared" si="298"/>
        <v>0</v>
      </c>
      <c r="O607" s="256">
        <f t="shared" si="298"/>
        <v>0</v>
      </c>
      <c r="P607" s="256">
        <f t="shared" si="298"/>
        <v>0</v>
      </c>
      <c r="Q607" s="256">
        <f t="shared" si="298"/>
        <v>0</v>
      </c>
      <c r="R607" s="256">
        <f t="shared" si="298"/>
        <v>0</v>
      </c>
      <c r="S607" s="282">
        <f t="shared" si="298"/>
        <v>0</v>
      </c>
      <c r="T607" s="227"/>
      <c r="U607" s="227"/>
      <c r="V607" s="227"/>
    </row>
    <row r="608" spans="2:22" x14ac:dyDescent="0.2">
      <c r="B608" s="279">
        <f t="shared" si="297"/>
        <v>44286</v>
      </c>
      <c r="C608" s="280" t="s">
        <v>0</v>
      </c>
      <c r="D608" s="281">
        <f>INDEX($H$17:$S$25,MATCH(B558,$B$17:$B$25,0),MATCH(B608,$H$4:$S$4,0))</f>
        <v>4961121.1142285559</v>
      </c>
      <c r="E608" s="256"/>
      <c r="F608" s="246"/>
      <c r="G608" s="246"/>
      <c r="H608" s="246"/>
      <c r="I608" s="256"/>
      <c r="J608" s="256"/>
      <c r="K608" s="246"/>
      <c r="L608" s="246"/>
      <c r="M608" s="256">
        <f t="shared" si="298"/>
        <v>0</v>
      </c>
      <c r="N608" s="256">
        <f t="shared" si="298"/>
        <v>4961121.1142285559</v>
      </c>
      <c r="O608" s="256">
        <f t="shared" si="298"/>
        <v>0</v>
      </c>
      <c r="P608" s="256">
        <f t="shared" si="298"/>
        <v>0</v>
      </c>
      <c r="Q608" s="256">
        <f t="shared" si="298"/>
        <v>0</v>
      </c>
      <c r="R608" s="256">
        <f t="shared" si="298"/>
        <v>0</v>
      </c>
      <c r="S608" s="282">
        <f t="shared" si="298"/>
        <v>0</v>
      </c>
      <c r="T608" s="227"/>
      <c r="U608" s="227"/>
      <c r="V608" s="227"/>
    </row>
    <row r="609" spans="2:22" x14ac:dyDescent="0.2">
      <c r="B609" s="279">
        <f t="shared" si="297"/>
        <v>44651</v>
      </c>
      <c r="C609" s="280" t="s">
        <v>0</v>
      </c>
      <c r="D609" s="281">
        <f>INDEX($H$17:$S$25,MATCH(B558,$B$17:$B$25,0),MATCH(B609,$H$4:$S$4,0))</f>
        <v>5434214.1822820399</v>
      </c>
      <c r="E609" s="256"/>
      <c r="F609" s="246"/>
      <c r="G609" s="246"/>
      <c r="H609" s="246"/>
      <c r="I609" s="256"/>
      <c r="J609" s="256"/>
      <c r="K609" s="246"/>
      <c r="L609" s="246"/>
      <c r="M609" s="256">
        <f t="shared" si="298"/>
        <v>0</v>
      </c>
      <c r="N609" s="256">
        <f t="shared" si="298"/>
        <v>0</v>
      </c>
      <c r="O609" s="256">
        <f t="shared" si="298"/>
        <v>5434214.1822820399</v>
      </c>
      <c r="P609" s="256">
        <f t="shared" si="298"/>
        <v>0</v>
      </c>
      <c r="Q609" s="256">
        <f t="shared" si="298"/>
        <v>0</v>
      </c>
      <c r="R609" s="256">
        <f t="shared" si="298"/>
        <v>0</v>
      </c>
      <c r="S609" s="282">
        <f t="shared" si="298"/>
        <v>0</v>
      </c>
      <c r="T609" s="227"/>
      <c r="U609" s="227"/>
      <c r="V609" s="227"/>
    </row>
    <row r="610" spans="2:22" x14ac:dyDescent="0.2">
      <c r="B610" s="279">
        <f t="shared" si="297"/>
        <v>45016</v>
      </c>
      <c r="C610" s="280" t="s">
        <v>0</v>
      </c>
      <c r="D610" s="281">
        <f>INDEX($H$17:$S$25,MATCH(B558,$B$17:$B$25,0),MATCH(B610,$H$4:$S$4,0))</f>
        <v>6881733.6633304963</v>
      </c>
      <c r="E610" s="256"/>
      <c r="F610" s="246"/>
      <c r="G610" s="246"/>
      <c r="H610" s="246"/>
      <c r="I610" s="256"/>
      <c r="J610" s="256"/>
      <c r="K610" s="246"/>
      <c r="L610" s="246"/>
      <c r="M610" s="256">
        <f t="shared" si="298"/>
        <v>0</v>
      </c>
      <c r="N610" s="256">
        <f t="shared" si="298"/>
        <v>0</v>
      </c>
      <c r="O610" s="256">
        <f t="shared" si="298"/>
        <v>0</v>
      </c>
      <c r="P610" s="256">
        <f t="shared" si="298"/>
        <v>6881733.6633304963</v>
      </c>
      <c r="Q610" s="256">
        <f t="shared" si="298"/>
        <v>0</v>
      </c>
      <c r="R610" s="256">
        <f t="shared" si="298"/>
        <v>0</v>
      </c>
      <c r="S610" s="282">
        <f t="shared" si="298"/>
        <v>0</v>
      </c>
      <c r="T610" s="227"/>
      <c r="U610" s="227"/>
      <c r="V610" s="227"/>
    </row>
    <row r="611" spans="2:22" x14ac:dyDescent="0.2">
      <c r="B611" s="279">
        <f t="shared" si="297"/>
        <v>45382</v>
      </c>
      <c r="C611" s="280" t="s">
        <v>0</v>
      </c>
      <c r="D611" s="281">
        <f>INDEX($H$17:$S$25,MATCH(B558,$B$17:$B$25,0),MATCH(B611,$H$4:$S$4,0))</f>
        <v>8651425.8710586261</v>
      </c>
      <c r="E611" s="256"/>
      <c r="F611" s="246"/>
      <c r="G611" s="246"/>
      <c r="H611" s="246"/>
      <c r="I611" s="256"/>
      <c r="J611" s="256"/>
      <c r="K611" s="246"/>
      <c r="L611" s="246"/>
      <c r="M611" s="256">
        <f t="shared" si="298"/>
        <v>0</v>
      </c>
      <c r="N611" s="256">
        <f t="shared" si="298"/>
        <v>0</v>
      </c>
      <c r="O611" s="256">
        <f t="shared" si="298"/>
        <v>0</v>
      </c>
      <c r="P611" s="256">
        <f t="shared" si="298"/>
        <v>0</v>
      </c>
      <c r="Q611" s="256">
        <f t="shared" si="298"/>
        <v>8651425.8710586261</v>
      </c>
      <c r="R611" s="256">
        <f t="shared" si="298"/>
        <v>0</v>
      </c>
      <c r="S611" s="282">
        <f t="shared" si="298"/>
        <v>0</v>
      </c>
      <c r="T611" s="227"/>
      <c r="U611" s="227"/>
      <c r="V611" s="227"/>
    </row>
    <row r="612" spans="2:22" x14ac:dyDescent="0.2">
      <c r="B612" s="279">
        <f t="shared" si="297"/>
        <v>45747</v>
      </c>
      <c r="C612" s="280" t="s">
        <v>0</v>
      </c>
      <c r="D612" s="281">
        <f>INDEX($H$17:$S$25,MATCH(B558,$B$17:$B$25,0),MATCH(B612,$H$4:$S$4,0))</f>
        <v>9968759.2261246052</v>
      </c>
      <c r="E612" s="256"/>
      <c r="F612" s="246"/>
      <c r="G612" s="246"/>
      <c r="H612" s="246"/>
      <c r="I612" s="256"/>
      <c r="J612" s="256"/>
      <c r="K612" s="246"/>
      <c r="L612" s="246"/>
      <c r="M612" s="256">
        <f t="shared" si="298"/>
        <v>0</v>
      </c>
      <c r="N612" s="256">
        <f t="shared" si="298"/>
        <v>0</v>
      </c>
      <c r="O612" s="256">
        <f t="shared" si="298"/>
        <v>0</v>
      </c>
      <c r="P612" s="256">
        <f t="shared" si="298"/>
        <v>0</v>
      </c>
      <c r="Q612" s="256">
        <f t="shared" si="298"/>
        <v>0</v>
      </c>
      <c r="R612" s="256">
        <f t="shared" si="298"/>
        <v>9968759.2261246052</v>
      </c>
      <c r="S612" s="282">
        <f t="shared" si="298"/>
        <v>0</v>
      </c>
      <c r="T612" s="227"/>
      <c r="U612" s="227"/>
      <c r="V612" s="227"/>
    </row>
    <row r="613" spans="2:22" x14ac:dyDescent="0.2">
      <c r="B613" s="279">
        <f t="shared" si="297"/>
        <v>46112</v>
      </c>
      <c r="C613" s="280" t="s">
        <v>0</v>
      </c>
      <c r="D613" s="281">
        <f>INDEX($H$17:$S$25,MATCH(B558,$B$17:$B$25,0),MATCH(B613,$H$4:$S$4,0))</f>
        <v>9908169.5882995818</v>
      </c>
      <c r="E613" s="256"/>
      <c r="F613" s="246"/>
      <c r="G613" s="246"/>
      <c r="H613" s="246"/>
      <c r="I613" s="256"/>
      <c r="J613" s="256"/>
      <c r="K613" s="246"/>
      <c r="L613" s="246"/>
      <c r="M613" s="256">
        <f t="shared" si="298"/>
        <v>0</v>
      </c>
      <c r="N613" s="256">
        <f t="shared" si="298"/>
        <v>0</v>
      </c>
      <c r="O613" s="256">
        <f t="shared" si="298"/>
        <v>0</v>
      </c>
      <c r="P613" s="256">
        <f t="shared" si="298"/>
        <v>0</v>
      </c>
      <c r="Q613" s="256">
        <f t="shared" si="298"/>
        <v>0</v>
      </c>
      <c r="R613" s="256">
        <f t="shared" si="298"/>
        <v>0</v>
      </c>
      <c r="S613" s="282">
        <f t="shared" si="298"/>
        <v>9908169.5882995818</v>
      </c>
      <c r="T613" s="227"/>
      <c r="U613" s="227"/>
      <c r="V613" s="227"/>
    </row>
    <row r="614" spans="2:22" x14ac:dyDescent="0.2">
      <c r="B614" s="283"/>
      <c r="C614" s="280"/>
      <c r="D614" s="246"/>
      <c r="E614" s="246"/>
      <c r="F614" s="246"/>
      <c r="G614" s="246"/>
      <c r="H614" s="246"/>
      <c r="I614" s="246"/>
      <c r="J614" s="246"/>
      <c r="K614" s="246"/>
      <c r="L614" s="246"/>
      <c r="M614" s="246"/>
      <c r="N614" s="246"/>
      <c r="O614" s="246"/>
      <c r="P614" s="246"/>
      <c r="Q614" s="246"/>
      <c r="R614" s="246"/>
      <c r="S614" s="284"/>
      <c r="T614" s="227"/>
      <c r="U614" s="227"/>
      <c r="V614" s="227"/>
    </row>
    <row r="615" spans="2:22" x14ac:dyDescent="0.2">
      <c r="B615" s="285" t="s">
        <v>12</v>
      </c>
      <c r="C615" s="280"/>
      <c r="D615" s="246"/>
      <c r="E615" s="246"/>
      <c r="F615" s="246"/>
      <c r="G615" s="246"/>
      <c r="H615" s="246"/>
      <c r="I615" s="246"/>
      <c r="J615" s="246"/>
      <c r="K615" s="246"/>
      <c r="L615" s="246"/>
      <c r="M615" s="246"/>
      <c r="N615" s="246"/>
      <c r="O615" s="246"/>
      <c r="P615" s="246"/>
      <c r="Q615" s="246"/>
      <c r="R615" s="246"/>
      <c r="S615" s="284"/>
      <c r="T615" s="227"/>
      <c r="U615" s="227"/>
      <c r="V615" s="227"/>
    </row>
    <row r="616" spans="2:22" x14ac:dyDescent="0.2">
      <c r="B616" s="279">
        <f t="shared" ref="B616:B622" si="299">B607</f>
        <v>43921</v>
      </c>
      <c r="C616" s="280" t="s">
        <v>0</v>
      </c>
      <c r="D616" s="246"/>
      <c r="E616" s="246"/>
      <c r="F616" s="246"/>
      <c r="G616" s="246"/>
      <c r="H616" s="246"/>
      <c r="I616" s="256"/>
      <c r="J616" s="256"/>
      <c r="K616" s="246"/>
      <c r="L616" s="246"/>
      <c r="M616" s="256">
        <v>0</v>
      </c>
      <c r="N616" s="256">
        <v>0</v>
      </c>
      <c r="O616" s="256">
        <v>0</v>
      </c>
      <c r="P616" s="256">
        <v>0</v>
      </c>
      <c r="Q616" s="256">
        <v>0</v>
      </c>
      <c r="R616" s="256">
        <v>0</v>
      </c>
      <c r="S616" s="282">
        <v>0</v>
      </c>
      <c r="T616" s="227"/>
      <c r="U616" s="227"/>
      <c r="V616" s="227"/>
    </row>
    <row r="617" spans="2:22" x14ac:dyDescent="0.2">
      <c r="B617" s="279">
        <f t="shared" si="299"/>
        <v>44286</v>
      </c>
      <c r="C617" s="280" t="s">
        <v>0</v>
      </c>
      <c r="D617" s="246"/>
      <c r="E617" s="246"/>
      <c r="F617" s="246"/>
      <c r="G617" s="246"/>
      <c r="H617" s="246"/>
      <c r="I617" s="256"/>
      <c r="J617" s="256"/>
      <c r="K617" s="246"/>
      <c r="L617" s="246"/>
      <c r="M617" s="256">
        <v>0</v>
      </c>
      <c r="N617" s="256">
        <v>0</v>
      </c>
      <c r="O617" s="256">
        <v>0</v>
      </c>
      <c r="P617" s="256">
        <v>0</v>
      </c>
      <c r="Q617" s="256">
        <v>0</v>
      </c>
      <c r="R617" s="256">
        <v>0</v>
      </c>
      <c r="S617" s="282">
        <v>0</v>
      </c>
      <c r="T617" s="227"/>
      <c r="U617" s="227"/>
      <c r="V617" s="227"/>
    </row>
    <row r="618" spans="2:22" x14ac:dyDescent="0.2">
      <c r="B618" s="279">
        <f t="shared" si="299"/>
        <v>44651</v>
      </c>
      <c r="C618" s="280" t="s">
        <v>0</v>
      </c>
      <c r="D618" s="246"/>
      <c r="E618" s="246"/>
      <c r="F618" s="246"/>
      <c r="G618" s="246"/>
      <c r="H618" s="246"/>
      <c r="I618" s="256"/>
      <c r="J618" s="256"/>
      <c r="K618" s="246"/>
      <c r="L618" s="246"/>
      <c r="M618" s="256">
        <v>0</v>
      </c>
      <c r="N618" s="256">
        <v>0</v>
      </c>
      <c r="O618" s="256">
        <v>0</v>
      </c>
      <c r="P618" s="256">
        <v>0</v>
      </c>
      <c r="Q618" s="256">
        <v>0</v>
      </c>
      <c r="R618" s="256">
        <v>0</v>
      </c>
      <c r="S618" s="282">
        <v>0</v>
      </c>
      <c r="T618" s="227"/>
      <c r="U618" s="227"/>
      <c r="V618" s="227"/>
    </row>
    <row r="619" spans="2:22" x14ac:dyDescent="0.2">
      <c r="B619" s="279">
        <f t="shared" si="299"/>
        <v>45016</v>
      </c>
      <c r="C619" s="280" t="s">
        <v>0</v>
      </c>
      <c r="D619" s="246"/>
      <c r="E619" s="246"/>
      <c r="F619" s="246"/>
      <c r="G619" s="246"/>
      <c r="H619" s="246"/>
      <c r="I619" s="256"/>
      <c r="J619" s="256"/>
      <c r="K619" s="246"/>
      <c r="L619" s="246"/>
      <c r="M619" s="256">
        <v>0</v>
      </c>
      <c r="N619" s="256">
        <v>0</v>
      </c>
      <c r="O619" s="256">
        <v>0</v>
      </c>
      <c r="P619" s="256">
        <v>0</v>
      </c>
      <c r="Q619" s="256">
        <v>0</v>
      </c>
      <c r="R619" s="256">
        <v>0</v>
      </c>
      <c r="S619" s="282">
        <v>0</v>
      </c>
      <c r="T619" s="227"/>
      <c r="U619" s="227"/>
      <c r="V619" s="227"/>
    </row>
    <row r="620" spans="2:22" x14ac:dyDescent="0.2">
      <c r="B620" s="279">
        <f t="shared" si="299"/>
        <v>45382</v>
      </c>
      <c r="C620" s="280" t="s">
        <v>0</v>
      </c>
      <c r="D620" s="246"/>
      <c r="E620" s="246"/>
      <c r="F620" s="246"/>
      <c r="G620" s="246"/>
      <c r="H620" s="246"/>
      <c r="I620" s="256"/>
      <c r="J620" s="256"/>
      <c r="K620" s="246"/>
      <c r="L620" s="246"/>
      <c r="M620" s="256">
        <v>0</v>
      </c>
      <c r="N620" s="256">
        <v>0</v>
      </c>
      <c r="O620" s="256">
        <v>0</v>
      </c>
      <c r="P620" s="256">
        <v>0</v>
      </c>
      <c r="Q620" s="256">
        <v>0</v>
      </c>
      <c r="R620" s="256">
        <v>0</v>
      </c>
      <c r="S620" s="282">
        <v>0</v>
      </c>
      <c r="T620" s="227"/>
      <c r="U620" s="227"/>
      <c r="V620" s="227"/>
    </row>
    <row r="621" spans="2:22" x14ac:dyDescent="0.2">
      <c r="B621" s="279">
        <f t="shared" si="299"/>
        <v>45747</v>
      </c>
      <c r="C621" s="280" t="s">
        <v>0</v>
      </c>
      <c r="D621" s="246"/>
      <c r="E621" s="246"/>
      <c r="F621" s="246"/>
      <c r="G621" s="246"/>
      <c r="H621" s="246"/>
      <c r="I621" s="256"/>
      <c r="J621" s="256"/>
      <c r="K621" s="246"/>
      <c r="L621" s="246"/>
      <c r="M621" s="256">
        <v>0</v>
      </c>
      <c r="N621" s="256">
        <v>0</v>
      </c>
      <c r="O621" s="256">
        <v>0</v>
      </c>
      <c r="P621" s="256">
        <v>0</v>
      </c>
      <c r="Q621" s="256">
        <v>0</v>
      </c>
      <c r="R621" s="256">
        <v>0</v>
      </c>
      <c r="S621" s="282">
        <v>0</v>
      </c>
      <c r="T621" s="227"/>
      <c r="U621" s="227"/>
      <c r="V621" s="227"/>
    </row>
    <row r="622" spans="2:22" x14ac:dyDescent="0.2">
      <c r="B622" s="279">
        <f t="shared" si="299"/>
        <v>46112</v>
      </c>
      <c r="C622" s="280" t="s">
        <v>0</v>
      </c>
      <c r="D622" s="246"/>
      <c r="E622" s="246"/>
      <c r="F622" s="246"/>
      <c r="G622" s="246"/>
      <c r="H622" s="246"/>
      <c r="I622" s="256"/>
      <c r="J622" s="256"/>
      <c r="K622" s="246"/>
      <c r="L622" s="246"/>
      <c r="M622" s="256">
        <v>0</v>
      </c>
      <c r="N622" s="256">
        <v>0</v>
      </c>
      <c r="O622" s="256">
        <v>0</v>
      </c>
      <c r="P622" s="256">
        <v>0</v>
      </c>
      <c r="Q622" s="256">
        <v>0</v>
      </c>
      <c r="R622" s="256">
        <v>0</v>
      </c>
      <c r="S622" s="282">
        <v>0</v>
      </c>
      <c r="T622" s="227"/>
      <c r="U622" s="227"/>
      <c r="V622" s="227"/>
    </row>
    <row r="623" spans="2:22" x14ac:dyDescent="0.2">
      <c r="B623" s="283"/>
      <c r="C623" s="280"/>
      <c r="D623" s="246"/>
      <c r="E623" s="246"/>
      <c r="F623" s="246"/>
      <c r="G623" s="246"/>
      <c r="H623" s="246"/>
      <c r="I623" s="246"/>
      <c r="J623" s="246"/>
      <c r="K623" s="246"/>
      <c r="L623" s="246"/>
      <c r="M623" s="246"/>
      <c r="N623" s="246"/>
      <c r="O623" s="246"/>
      <c r="P623" s="246"/>
      <c r="Q623" s="246"/>
      <c r="R623" s="246"/>
      <c r="S623" s="284"/>
      <c r="T623" s="227"/>
      <c r="U623" s="227"/>
      <c r="V623" s="227"/>
    </row>
    <row r="624" spans="2:22" x14ac:dyDescent="0.2">
      <c r="B624" s="285" t="s">
        <v>11</v>
      </c>
      <c r="C624" s="280"/>
      <c r="D624" s="246"/>
      <c r="E624" s="246"/>
      <c r="F624" s="246"/>
      <c r="G624" s="246"/>
      <c r="H624" s="246"/>
      <c r="I624" s="246"/>
      <c r="J624" s="246"/>
      <c r="K624" s="246"/>
      <c r="L624" s="246"/>
      <c r="M624" s="246"/>
      <c r="N624" s="246"/>
      <c r="O624" s="246"/>
      <c r="P624" s="246"/>
      <c r="Q624" s="246"/>
      <c r="R624" s="246"/>
      <c r="S624" s="284"/>
      <c r="T624" s="227"/>
      <c r="U624" s="227"/>
      <c r="V624" s="227"/>
    </row>
    <row r="625" spans="2:22" x14ac:dyDescent="0.2">
      <c r="B625" s="279">
        <f t="shared" ref="B625:B631" si="300">B616</f>
        <v>43921</v>
      </c>
      <c r="C625" s="280" t="s">
        <v>0</v>
      </c>
      <c r="D625" s="246"/>
      <c r="E625" s="246"/>
      <c r="F625" s="246"/>
      <c r="G625" s="246"/>
      <c r="H625" s="246"/>
      <c r="I625" s="256"/>
      <c r="J625" s="256"/>
      <c r="K625" s="246"/>
      <c r="L625" s="246"/>
      <c r="M625" s="256">
        <f>M580-M589+M598+M607-M616</f>
        <v>5348627.303303279</v>
      </c>
      <c r="N625" s="256">
        <f t="shared" ref="N625:S625" si="301">N580-N589+N598+N607-N616</f>
        <v>5229768.9187854286</v>
      </c>
      <c r="O625" s="256">
        <f t="shared" si="301"/>
        <v>5110910.5342675783</v>
      </c>
      <c r="P625" s="256">
        <f t="shared" si="301"/>
        <v>4992052.1497497279</v>
      </c>
      <c r="Q625" s="256">
        <f t="shared" si="301"/>
        <v>4873193.7652318776</v>
      </c>
      <c r="R625" s="256">
        <f t="shared" si="301"/>
        <v>4754335.3807140272</v>
      </c>
      <c r="S625" s="282">
        <f t="shared" si="301"/>
        <v>4635476.9961961769</v>
      </c>
      <c r="T625" s="227"/>
      <c r="U625" s="227"/>
      <c r="V625" s="227"/>
    </row>
    <row r="626" spans="2:22" x14ac:dyDescent="0.2">
      <c r="B626" s="279">
        <f t="shared" si="300"/>
        <v>44286</v>
      </c>
      <c r="C626" s="280" t="s">
        <v>0</v>
      </c>
      <c r="D626" s="246"/>
      <c r="E626" s="246"/>
      <c r="F626" s="246"/>
      <c r="G626" s="246"/>
      <c r="H626" s="246"/>
      <c r="I626" s="256"/>
      <c r="J626" s="256"/>
      <c r="K626" s="246"/>
      <c r="L626" s="246"/>
      <c r="M626" s="256">
        <f t="shared" ref="M626:S626" si="302">M581-M590+M599+M608-M617</f>
        <v>0</v>
      </c>
      <c r="N626" s="256">
        <f t="shared" si="302"/>
        <v>4961121.1142285559</v>
      </c>
      <c r="O626" s="256">
        <f t="shared" si="302"/>
        <v>4850873.9783568103</v>
      </c>
      <c r="P626" s="256">
        <f t="shared" si="302"/>
        <v>4740626.8424850646</v>
      </c>
      <c r="Q626" s="256">
        <f t="shared" si="302"/>
        <v>4630379.706613319</v>
      </c>
      <c r="R626" s="256">
        <f t="shared" si="302"/>
        <v>4520132.5707415733</v>
      </c>
      <c r="S626" s="282">
        <f t="shared" si="302"/>
        <v>4409885.4348698277</v>
      </c>
      <c r="T626" s="227"/>
      <c r="U626" s="227"/>
      <c r="V626" s="227"/>
    </row>
    <row r="627" spans="2:22" x14ac:dyDescent="0.2">
      <c r="B627" s="279">
        <f t="shared" si="300"/>
        <v>44651</v>
      </c>
      <c r="C627" s="280" t="s">
        <v>0</v>
      </c>
      <c r="D627" s="246"/>
      <c r="E627" s="246"/>
      <c r="F627" s="246"/>
      <c r="G627" s="246"/>
      <c r="H627" s="246"/>
      <c r="I627" s="256"/>
      <c r="J627" s="256"/>
      <c r="K627" s="246"/>
      <c r="L627" s="246"/>
      <c r="M627" s="256">
        <f t="shared" ref="M627:S627" si="303">M582-M591+M600+M609-M618</f>
        <v>0</v>
      </c>
      <c r="N627" s="256">
        <f t="shared" si="303"/>
        <v>0</v>
      </c>
      <c r="O627" s="256">
        <f t="shared" si="303"/>
        <v>5434214.1822820399</v>
      </c>
      <c r="P627" s="256">
        <f t="shared" si="303"/>
        <v>5313453.8671202166</v>
      </c>
      <c r="Q627" s="256">
        <f t="shared" si="303"/>
        <v>5192693.5519583933</v>
      </c>
      <c r="R627" s="256">
        <f t="shared" si="303"/>
        <v>5071933.23679657</v>
      </c>
      <c r="S627" s="282">
        <f t="shared" si="303"/>
        <v>4951172.9216347467</v>
      </c>
      <c r="T627" s="227"/>
      <c r="U627" s="227"/>
      <c r="V627" s="227"/>
    </row>
    <row r="628" spans="2:22" x14ac:dyDescent="0.2">
      <c r="B628" s="279">
        <f t="shared" si="300"/>
        <v>45016</v>
      </c>
      <c r="C628" s="280" t="s">
        <v>0</v>
      </c>
      <c r="D628" s="246"/>
      <c r="E628" s="246"/>
      <c r="F628" s="246"/>
      <c r="G628" s="246"/>
      <c r="H628" s="246"/>
      <c r="I628" s="256"/>
      <c r="J628" s="256"/>
      <c r="K628" s="246"/>
      <c r="L628" s="246"/>
      <c r="M628" s="256">
        <f t="shared" ref="M628:S628" si="304">M583-M592+M601+M610-M619</f>
        <v>0</v>
      </c>
      <c r="N628" s="256">
        <f t="shared" si="304"/>
        <v>0</v>
      </c>
      <c r="O628" s="256">
        <f t="shared" si="304"/>
        <v>0</v>
      </c>
      <c r="P628" s="256">
        <f t="shared" si="304"/>
        <v>6881733.6633304963</v>
      </c>
      <c r="Q628" s="256">
        <f t="shared" si="304"/>
        <v>6728806.2485898184</v>
      </c>
      <c r="R628" s="256">
        <f t="shared" si="304"/>
        <v>6575878.8338491404</v>
      </c>
      <c r="S628" s="282">
        <f t="shared" si="304"/>
        <v>6422951.4191084625</v>
      </c>
      <c r="T628" s="227"/>
      <c r="U628" s="227"/>
      <c r="V628" s="227"/>
    </row>
    <row r="629" spans="2:22" x14ac:dyDescent="0.2">
      <c r="B629" s="279">
        <f t="shared" si="300"/>
        <v>45382</v>
      </c>
      <c r="C629" s="280" t="s">
        <v>0</v>
      </c>
      <c r="D629" s="246"/>
      <c r="E629" s="246"/>
      <c r="F629" s="246"/>
      <c r="G629" s="246"/>
      <c r="H629" s="246"/>
      <c r="I629" s="256"/>
      <c r="J629" s="256"/>
      <c r="K629" s="246"/>
      <c r="L629" s="246"/>
      <c r="M629" s="256">
        <f t="shared" ref="M629:S629" si="305">M584-M593+M602+M611-M620</f>
        <v>0</v>
      </c>
      <c r="N629" s="256">
        <f t="shared" si="305"/>
        <v>0</v>
      </c>
      <c r="O629" s="256">
        <f t="shared" si="305"/>
        <v>0</v>
      </c>
      <c r="P629" s="256">
        <f t="shared" si="305"/>
        <v>0</v>
      </c>
      <c r="Q629" s="256">
        <f t="shared" si="305"/>
        <v>8651425.8710586261</v>
      </c>
      <c r="R629" s="256">
        <f t="shared" si="305"/>
        <v>8459171.9628128782</v>
      </c>
      <c r="S629" s="282">
        <f t="shared" si="305"/>
        <v>8266918.0545671312</v>
      </c>
      <c r="T629" s="227"/>
      <c r="U629" s="227"/>
      <c r="V629" s="227"/>
    </row>
    <row r="630" spans="2:22" x14ac:dyDescent="0.2">
      <c r="B630" s="279">
        <f t="shared" si="300"/>
        <v>45747</v>
      </c>
      <c r="C630" s="280" t="s">
        <v>0</v>
      </c>
      <c r="D630" s="246"/>
      <c r="E630" s="246"/>
      <c r="F630" s="246"/>
      <c r="G630" s="246"/>
      <c r="H630" s="246"/>
      <c r="I630" s="256"/>
      <c r="J630" s="256"/>
      <c r="K630" s="246"/>
      <c r="L630" s="246"/>
      <c r="M630" s="256">
        <f t="shared" ref="M630:S630" si="306">M585-M594+M603+M612-M621</f>
        <v>0</v>
      </c>
      <c r="N630" s="256">
        <f t="shared" si="306"/>
        <v>0</v>
      </c>
      <c r="O630" s="256">
        <f t="shared" si="306"/>
        <v>0</v>
      </c>
      <c r="P630" s="256">
        <f t="shared" si="306"/>
        <v>0</v>
      </c>
      <c r="Q630" s="256">
        <f t="shared" si="306"/>
        <v>0</v>
      </c>
      <c r="R630" s="256">
        <f t="shared" si="306"/>
        <v>9968759.2261246052</v>
      </c>
      <c r="S630" s="282">
        <f t="shared" si="306"/>
        <v>9747231.243321836</v>
      </c>
      <c r="T630" s="227"/>
      <c r="U630" s="227"/>
      <c r="V630" s="227"/>
    </row>
    <row r="631" spans="2:22" x14ac:dyDescent="0.2">
      <c r="B631" s="286">
        <f t="shared" si="300"/>
        <v>46112</v>
      </c>
      <c r="C631" s="287" t="s">
        <v>0</v>
      </c>
      <c r="D631" s="288"/>
      <c r="E631" s="288"/>
      <c r="F631" s="288"/>
      <c r="G631" s="288"/>
      <c r="H631" s="288"/>
      <c r="I631" s="289"/>
      <c r="J631" s="289"/>
      <c r="K631" s="288"/>
      <c r="L631" s="288"/>
      <c r="M631" s="289">
        <f t="shared" ref="M631:S631" si="307">M586-M595+M604+M613-M622</f>
        <v>0</v>
      </c>
      <c r="N631" s="289">
        <f t="shared" si="307"/>
        <v>0</v>
      </c>
      <c r="O631" s="289">
        <f t="shared" si="307"/>
        <v>0</v>
      </c>
      <c r="P631" s="289">
        <f t="shared" si="307"/>
        <v>0</v>
      </c>
      <c r="Q631" s="289">
        <f t="shared" si="307"/>
        <v>0</v>
      </c>
      <c r="R631" s="289">
        <f t="shared" si="307"/>
        <v>0</v>
      </c>
      <c r="S631" s="290">
        <f t="shared" si="307"/>
        <v>9908169.5882995818</v>
      </c>
      <c r="T631" s="227"/>
      <c r="U631" s="227"/>
      <c r="V631" s="227"/>
    </row>
    <row r="632" spans="2:22" x14ac:dyDescent="0.2">
      <c r="B632" s="227"/>
      <c r="C632" s="254"/>
      <c r="D632" s="227"/>
      <c r="E632" s="227"/>
      <c r="F632" s="227"/>
      <c r="G632" s="227"/>
      <c r="H632" s="227"/>
      <c r="I632" s="227"/>
      <c r="J632" s="227"/>
      <c r="K632" s="227"/>
      <c r="L632" s="227"/>
      <c r="M632" s="227"/>
      <c r="N632" s="227"/>
      <c r="O632" s="227"/>
      <c r="P632" s="227"/>
      <c r="Q632" s="227"/>
      <c r="R632" s="227"/>
      <c r="S632" s="227"/>
      <c r="T632" s="227"/>
      <c r="U632" s="227"/>
      <c r="V632" s="227"/>
    </row>
    <row r="633" spans="2:22" x14ac:dyDescent="0.2">
      <c r="B633" s="272" t="s">
        <v>23</v>
      </c>
      <c r="C633" s="254"/>
      <c r="D633" s="227"/>
      <c r="E633" s="227"/>
      <c r="F633" s="227"/>
      <c r="G633" s="227"/>
      <c r="H633" s="227"/>
      <c r="I633" s="246"/>
      <c r="J633" s="227"/>
      <c r="K633" s="227"/>
      <c r="L633" s="227"/>
      <c r="M633" s="227"/>
      <c r="N633" s="227"/>
      <c r="O633" s="227"/>
      <c r="P633" s="227"/>
      <c r="Q633" s="227"/>
      <c r="R633" s="227"/>
      <c r="S633" s="227"/>
      <c r="T633" s="227"/>
      <c r="U633" s="227"/>
      <c r="V633" s="227"/>
    </row>
    <row r="634" spans="2:22" x14ac:dyDescent="0.2">
      <c r="B634" s="273"/>
      <c r="C634" s="254"/>
      <c r="D634" s="227"/>
      <c r="E634" s="227"/>
      <c r="F634" s="227"/>
      <c r="G634" s="227"/>
      <c r="H634" s="227"/>
      <c r="I634" s="246"/>
      <c r="J634" s="227"/>
      <c r="K634" s="227"/>
      <c r="L634" s="227"/>
      <c r="M634" s="227"/>
      <c r="N634" s="227"/>
      <c r="O634" s="227"/>
      <c r="P634" s="227"/>
      <c r="Q634" s="227"/>
      <c r="R634" s="227"/>
      <c r="S634" s="227"/>
      <c r="T634" s="227"/>
      <c r="U634" s="227"/>
      <c r="V634" s="227"/>
    </row>
    <row r="635" spans="2:22" x14ac:dyDescent="0.2">
      <c r="B635" s="227" t="s">
        <v>20</v>
      </c>
      <c r="C635" s="254" t="s">
        <v>5</v>
      </c>
      <c r="D635" s="227"/>
      <c r="E635" s="229" t="s">
        <v>271</v>
      </c>
      <c r="F635" s="227"/>
      <c r="G635" s="247"/>
      <c r="H635" s="253"/>
      <c r="I635" s="253"/>
      <c r="J635" s="253"/>
      <c r="K635" s="253"/>
      <c r="L635" s="253"/>
      <c r="M635" s="253">
        <f t="shared" ref="M635:S635" si="308">IF(M637=0,0,M636/M637)</f>
        <v>0</v>
      </c>
      <c r="N635" s="253">
        <f t="shared" si="308"/>
        <v>40</v>
      </c>
      <c r="O635" s="253">
        <f t="shared" si="308"/>
        <v>39.567642902920113</v>
      </c>
      <c r="P635" s="253">
        <f t="shared" si="308"/>
        <v>39.103454440655241</v>
      </c>
      <c r="Q635" s="253">
        <f t="shared" si="308"/>
        <v>38.594140249997288</v>
      </c>
      <c r="R635" s="253">
        <f t="shared" si="308"/>
        <v>38.102618972883995</v>
      </c>
      <c r="S635" s="253">
        <f t="shared" si="308"/>
        <v>37.713553011421766</v>
      </c>
      <c r="T635" s="227"/>
      <c r="U635" s="227"/>
      <c r="V635" s="227"/>
    </row>
    <row r="636" spans="2:22" x14ac:dyDescent="0.2">
      <c r="B636" s="227" t="s">
        <v>16</v>
      </c>
      <c r="C636" s="254" t="s">
        <v>0</v>
      </c>
      <c r="D636" s="227"/>
      <c r="E636" s="229" t="s">
        <v>264</v>
      </c>
      <c r="F636" s="227"/>
      <c r="G636" s="227"/>
      <c r="H636" s="227"/>
      <c r="I636" s="256"/>
      <c r="J636" s="227"/>
      <c r="K636" s="227"/>
      <c r="L636" s="227"/>
      <c r="M636" s="247">
        <f t="shared" ref="M636:S636" si="309">SUM(M655:M661)</f>
        <v>0</v>
      </c>
      <c r="N636" s="247">
        <f t="shared" si="309"/>
        <v>3829110.215184629</v>
      </c>
      <c r="O636" s="247">
        <f t="shared" si="309"/>
        <v>8760632.5103501752</v>
      </c>
      <c r="P636" s="247">
        <f t="shared" si="309"/>
        <v>13832139.143359587</v>
      </c>
      <c r="Q636" s="247">
        <f t="shared" si="309"/>
        <v>18416914.731427696</v>
      </c>
      <c r="R636" s="247">
        <f t="shared" si="309"/>
        <v>23055051.006783418</v>
      </c>
      <c r="S636" s="247">
        <f t="shared" si="309"/>
        <v>28916996.619034074</v>
      </c>
      <c r="T636" s="227"/>
      <c r="U636" s="227"/>
      <c r="V636" s="227"/>
    </row>
    <row r="637" spans="2:22" x14ac:dyDescent="0.2">
      <c r="B637" s="227" t="s">
        <v>107</v>
      </c>
      <c r="C637" s="254" t="s">
        <v>0</v>
      </c>
      <c r="D637" s="227"/>
      <c r="E637" s="229" t="s">
        <v>265</v>
      </c>
      <c r="F637" s="227"/>
      <c r="G637" s="227"/>
      <c r="H637" s="227"/>
      <c r="I637" s="256"/>
      <c r="J637" s="227"/>
      <c r="K637" s="227"/>
      <c r="L637" s="227"/>
      <c r="M637" s="247">
        <f t="shared" ref="M637:S637" si="310">SUM(M664:M670)</f>
        <v>0</v>
      </c>
      <c r="N637" s="247">
        <f t="shared" si="310"/>
        <v>95727.75537961573</v>
      </c>
      <c r="O637" s="247">
        <f t="shared" si="310"/>
        <v>221409.00664324476</v>
      </c>
      <c r="P637" s="247">
        <f t="shared" si="310"/>
        <v>353731.89763456117</v>
      </c>
      <c r="Q637" s="247">
        <f t="shared" si="310"/>
        <v>477194.58477712795</v>
      </c>
      <c r="R637" s="247">
        <f t="shared" si="310"/>
        <v>605077.8562804492</v>
      </c>
      <c r="S637" s="247">
        <f t="shared" si="310"/>
        <v>766753.44299372681</v>
      </c>
      <c r="T637" s="227"/>
      <c r="U637" s="227"/>
      <c r="V637" s="227"/>
    </row>
    <row r="638" spans="2:22" x14ac:dyDescent="0.2">
      <c r="B638" s="227" t="s">
        <v>14</v>
      </c>
      <c r="C638" s="254" t="s">
        <v>0</v>
      </c>
      <c r="D638" s="227"/>
      <c r="E638" s="229" t="s">
        <v>266</v>
      </c>
      <c r="F638" s="227"/>
      <c r="G638" s="227"/>
      <c r="H638" s="227"/>
      <c r="I638" s="256"/>
      <c r="J638" s="227"/>
      <c r="K638" s="227"/>
      <c r="L638" s="227"/>
      <c r="M638" s="247">
        <f t="shared" ref="M638:S638" si="311">SUM(M673:M679)</f>
        <v>0</v>
      </c>
      <c r="N638" s="247">
        <f t="shared" si="311"/>
        <v>0</v>
      </c>
      <c r="O638" s="247">
        <f t="shared" si="311"/>
        <v>0</v>
      </c>
      <c r="P638" s="247">
        <f t="shared" si="311"/>
        <v>0</v>
      </c>
      <c r="Q638" s="247">
        <f t="shared" si="311"/>
        <v>0</v>
      </c>
      <c r="R638" s="247">
        <f t="shared" si="311"/>
        <v>0</v>
      </c>
      <c r="S638" s="247">
        <f t="shared" si="311"/>
        <v>0</v>
      </c>
      <c r="T638" s="227"/>
      <c r="U638" s="227"/>
      <c r="V638" s="227"/>
    </row>
    <row r="639" spans="2:22" x14ac:dyDescent="0.2">
      <c r="B639" s="227" t="s">
        <v>144</v>
      </c>
      <c r="C639" s="254" t="s">
        <v>0</v>
      </c>
      <c r="D639" s="227"/>
      <c r="E639" s="229" t="s">
        <v>268</v>
      </c>
      <c r="F639" s="227"/>
      <c r="G639" s="227"/>
      <c r="H639" s="227"/>
      <c r="I639" s="256"/>
      <c r="J639" s="227"/>
      <c r="K639" s="227"/>
      <c r="L639" s="227"/>
      <c r="M639" s="247">
        <f t="shared" ref="M639:S639" si="312">SUM(M682:M688)</f>
        <v>3829110.215184629</v>
      </c>
      <c r="N639" s="247">
        <f t="shared" si="312"/>
        <v>5027250.0505451625</v>
      </c>
      <c r="O639" s="247">
        <f t="shared" si="312"/>
        <v>5292915.6396526555</v>
      </c>
      <c r="P639" s="247">
        <f t="shared" si="312"/>
        <v>4938507.4857026702</v>
      </c>
      <c r="Q639" s="247">
        <f t="shared" si="312"/>
        <v>5115330.8601328488</v>
      </c>
      <c r="R639" s="247">
        <f t="shared" si="312"/>
        <v>6467023.4685311057</v>
      </c>
      <c r="S639" s="247">
        <f t="shared" si="312"/>
        <v>5200280.4734186437</v>
      </c>
      <c r="T639" s="227"/>
      <c r="U639" s="227"/>
      <c r="V639" s="227"/>
    </row>
    <row r="640" spans="2:22" x14ac:dyDescent="0.2">
      <c r="B640" s="227" t="s">
        <v>12</v>
      </c>
      <c r="C640" s="254" t="s">
        <v>0</v>
      </c>
      <c r="D640" s="227"/>
      <c r="E640" s="229" t="s">
        <v>270</v>
      </c>
      <c r="F640" s="227"/>
      <c r="G640" s="227"/>
      <c r="H640" s="227"/>
      <c r="I640" s="256"/>
      <c r="J640" s="227"/>
      <c r="K640" s="227"/>
      <c r="L640" s="227"/>
      <c r="M640" s="247">
        <f t="shared" ref="M640:S640" si="313">SUM(M691:M697)</f>
        <v>0</v>
      </c>
      <c r="N640" s="247">
        <f t="shared" si="313"/>
        <v>0</v>
      </c>
      <c r="O640" s="247">
        <f t="shared" si="313"/>
        <v>0</v>
      </c>
      <c r="P640" s="247">
        <f t="shared" si="313"/>
        <v>0</v>
      </c>
      <c r="Q640" s="247">
        <f t="shared" si="313"/>
        <v>0</v>
      </c>
      <c r="R640" s="247">
        <f t="shared" si="313"/>
        <v>0</v>
      </c>
      <c r="S640" s="247">
        <f t="shared" si="313"/>
        <v>0</v>
      </c>
      <c r="T640" s="227"/>
      <c r="U640" s="227"/>
      <c r="V640" s="227"/>
    </row>
    <row r="641" spans="2:22" s="233" customFormat="1" x14ac:dyDescent="0.2">
      <c r="B641" s="300" t="s">
        <v>11</v>
      </c>
      <c r="C641" s="298" t="s">
        <v>0</v>
      </c>
      <c r="D641" s="300"/>
      <c r="E641" s="297" t="s">
        <v>269</v>
      </c>
      <c r="F641" s="258"/>
      <c r="G641" s="258"/>
      <c r="H641" s="258"/>
      <c r="I641" s="274"/>
      <c r="J641" s="258"/>
      <c r="K641" s="258"/>
      <c r="L641" s="258"/>
      <c r="M641" s="261">
        <f t="shared" ref="M641:S641" si="314">SUM(M700:M706)</f>
        <v>3829110.215184629</v>
      </c>
      <c r="N641" s="261">
        <f t="shared" si="314"/>
        <v>8760632.5103501752</v>
      </c>
      <c r="O641" s="261">
        <f t="shared" si="314"/>
        <v>13832139.143359587</v>
      </c>
      <c r="P641" s="261">
        <f t="shared" si="314"/>
        <v>18416914.731427696</v>
      </c>
      <c r="Q641" s="261">
        <f t="shared" si="314"/>
        <v>23055051.006783418</v>
      </c>
      <c r="R641" s="261">
        <f t="shared" si="314"/>
        <v>28916996.619034074</v>
      </c>
      <c r="S641" s="261">
        <f t="shared" si="314"/>
        <v>33350523.64945899</v>
      </c>
      <c r="T641" s="258"/>
      <c r="U641" s="258"/>
      <c r="V641" s="258"/>
    </row>
    <row r="642" spans="2:22" x14ac:dyDescent="0.2">
      <c r="B642" s="227"/>
      <c r="C642" s="254"/>
      <c r="D642" s="227"/>
      <c r="E642" s="227"/>
      <c r="F642" s="227"/>
      <c r="G642" s="227"/>
      <c r="H642" s="227"/>
      <c r="I642" s="246"/>
      <c r="J642" s="227"/>
      <c r="K642" s="227"/>
      <c r="L642" s="227"/>
      <c r="M642" s="227"/>
      <c r="N642" s="227"/>
      <c r="O642" s="227"/>
      <c r="P642" s="227"/>
      <c r="Q642" s="227"/>
      <c r="R642" s="227"/>
      <c r="S642" s="227"/>
      <c r="T642" s="227"/>
      <c r="U642" s="227"/>
      <c r="V642" s="227"/>
    </row>
    <row r="643" spans="2:22" x14ac:dyDescent="0.2">
      <c r="B643" s="232" t="s">
        <v>102</v>
      </c>
      <c r="C643" s="239" t="s">
        <v>89</v>
      </c>
      <c r="D643" s="264">
        <f>SUM(H643:S643)</f>
        <v>0</v>
      </c>
      <c r="E643" s="265"/>
      <c r="F643" s="227"/>
      <c r="G643" s="227"/>
      <c r="H643" s="227"/>
      <c r="I643" s="246"/>
      <c r="J643" s="227"/>
      <c r="K643" s="227"/>
      <c r="L643" s="227"/>
      <c r="M643" s="266">
        <f t="shared" ref="M643:S643" si="315">IF(ABS(M636-M637+M638+M639-M640-M641)&lt;0.001,0,1)</f>
        <v>0</v>
      </c>
      <c r="N643" s="266">
        <f t="shared" si="315"/>
        <v>0</v>
      </c>
      <c r="O643" s="266">
        <f t="shared" si="315"/>
        <v>0</v>
      </c>
      <c r="P643" s="266">
        <f t="shared" si="315"/>
        <v>0</v>
      </c>
      <c r="Q643" s="266">
        <f t="shared" si="315"/>
        <v>0</v>
      </c>
      <c r="R643" s="266">
        <f t="shared" si="315"/>
        <v>0</v>
      </c>
      <c r="S643" s="266">
        <f t="shared" si="315"/>
        <v>0</v>
      </c>
      <c r="T643" s="227"/>
      <c r="U643" s="227"/>
      <c r="V643" s="227"/>
    </row>
    <row r="644" spans="2:22" x14ac:dyDescent="0.2">
      <c r="B644" s="230"/>
      <c r="C644" s="254"/>
      <c r="D644" s="227"/>
      <c r="E644" s="227"/>
      <c r="F644" s="227"/>
      <c r="G644" s="227"/>
      <c r="H644" s="227"/>
      <c r="I644" s="227"/>
      <c r="J644" s="227"/>
      <c r="K644" s="227"/>
      <c r="L644" s="227"/>
      <c r="M644" s="227"/>
      <c r="N644" s="227"/>
      <c r="O644" s="227"/>
      <c r="P644" s="227"/>
      <c r="Q644" s="227"/>
      <c r="R644" s="227"/>
      <c r="S644" s="227"/>
      <c r="T644" s="227"/>
      <c r="U644" s="227"/>
      <c r="V644" s="227"/>
    </row>
    <row r="645" spans="2:22" x14ac:dyDescent="0.2">
      <c r="B645" s="275" t="s">
        <v>17</v>
      </c>
      <c r="C645" s="276"/>
      <c r="D645" s="277"/>
      <c r="E645" s="277"/>
      <c r="F645" s="277"/>
      <c r="G645" s="277"/>
      <c r="H645" s="277"/>
      <c r="I645" s="277"/>
      <c r="J645" s="277"/>
      <c r="K645" s="277"/>
      <c r="L645" s="277"/>
      <c r="M645" s="277"/>
      <c r="N645" s="277"/>
      <c r="O645" s="277"/>
      <c r="P645" s="277"/>
      <c r="Q645" s="277"/>
      <c r="R645" s="277"/>
      <c r="S645" s="278"/>
      <c r="T645" s="227"/>
      <c r="U645" s="227"/>
      <c r="V645" s="227"/>
    </row>
    <row r="646" spans="2:22" x14ac:dyDescent="0.2">
      <c r="B646" s="279">
        <f t="shared" ref="B646:B652" si="316">B571</f>
        <v>43921</v>
      </c>
      <c r="C646" s="280" t="s">
        <v>5</v>
      </c>
      <c r="D646" s="281">
        <f>INDEX($D$17:$D$25,MATCH(B633,$B$17:$B$25,0))</f>
        <v>40</v>
      </c>
      <c r="E646" s="256"/>
      <c r="F646" s="246"/>
      <c r="G646" s="246"/>
      <c r="H646" s="246"/>
      <c r="I646" s="256"/>
      <c r="J646" s="256"/>
      <c r="K646" s="246"/>
      <c r="L646" s="246"/>
      <c r="M646" s="256">
        <f>IF(M$4=EOMONTH($B646,12),$D646,MAX(L646-1,0))</f>
        <v>0</v>
      </c>
      <c r="N646" s="256">
        <f t="shared" ref="N646:S646" si="317">IF(N$4=EOMONTH($B646,12),$D646,MAX(M646-1,0))</f>
        <v>40</v>
      </c>
      <c r="O646" s="256">
        <f t="shared" si="317"/>
        <v>39</v>
      </c>
      <c r="P646" s="256">
        <f t="shared" si="317"/>
        <v>38</v>
      </c>
      <c r="Q646" s="256">
        <f t="shared" si="317"/>
        <v>37</v>
      </c>
      <c r="R646" s="256">
        <f t="shared" si="317"/>
        <v>36</v>
      </c>
      <c r="S646" s="282">
        <f t="shared" si="317"/>
        <v>35</v>
      </c>
      <c r="T646" s="227"/>
      <c r="U646" s="227"/>
      <c r="V646" s="227"/>
    </row>
    <row r="647" spans="2:22" x14ac:dyDescent="0.2">
      <c r="B647" s="279">
        <f t="shared" si="316"/>
        <v>44286</v>
      </c>
      <c r="C647" s="280" t="s">
        <v>5</v>
      </c>
      <c r="D647" s="281">
        <f>INDEX($D$17:$D$25,MATCH(B633,$B$17:$B$25,0))</f>
        <v>40</v>
      </c>
      <c r="E647" s="256"/>
      <c r="F647" s="246"/>
      <c r="G647" s="246"/>
      <c r="H647" s="246"/>
      <c r="I647" s="256"/>
      <c r="J647" s="256"/>
      <c r="K647" s="246"/>
      <c r="L647" s="246"/>
      <c r="M647" s="256">
        <f t="shared" ref="M647:S652" si="318">IF(M$4=EOMONTH($B647,12),$D647,MAX(L647-1,0))</f>
        <v>0</v>
      </c>
      <c r="N647" s="256">
        <f t="shared" si="318"/>
        <v>0</v>
      </c>
      <c r="O647" s="256">
        <f t="shared" si="318"/>
        <v>40</v>
      </c>
      <c r="P647" s="256">
        <f t="shared" si="318"/>
        <v>39</v>
      </c>
      <c r="Q647" s="256">
        <f t="shared" si="318"/>
        <v>38</v>
      </c>
      <c r="R647" s="256">
        <f t="shared" si="318"/>
        <v>37</v>
      </c>
      <c r="S647" s="282">
        <f t="shared" si="318"/>
        <v>36</v>
      </c>
      <c r="T647" s="227"/>
      <c r="U647" s="227"/>
      <c r="V647" s="227"/>
    </row>
    <row r="648" spans="2:22" x14ac:dyDescent="0.2">
      <c r="B648" s="279">
        <f t="shared" si="316"/>
        <v>44651</v>
      </c>
      <c r="C648" s="280" t="s">
        <v>5</v>
      </c>
      <c r="D648" s="281">
        <f>INDEX($D$17:$D$25,MATCH(B633,$B$17:$B$25,0))</f>
        <v>40</v>
      </c>
      <c r="E648" s="256"/>
      <c r="F648" s="246"/>
      <c r="G648" s="246"/>
      <c r="H648" s="246"/>
      <c r="I648" s="256"/>
      <c r="J648" s="256"/>
      <c r="K648" s="246"/>
      <c r="L648" s="246"/>
      <c r="M648" s="256">
        <f t="shared" si="318"/>
        <v>0</v>
      </c>
      <c r="N648" s="256">
        <f t="shared" si="318"/>
        <v>0</v>
      </c>
      <c r="O648" s="256">
        <f t="shared" si="318"/>
        <v>0</v>
      </c>
      <c r="P648" s="256">
        <f t="shared" si="318"/>
        <v>40</v>
      </c>
      <c r="Q648" s="256">
        <f t="shared" si="318"/>
        <v>39</v>
      </c>
      <c r="R648" s="256">
        <f t="shared" si="318"/>
        <v>38</v>
      </c>
      <c r="S648" s="282">
        <f t="shared" si="318"/>
        <v>37</v>
      </c>
      <c r="T648" s="227"/>
      <c r="U648" s="227"/>
      <c r="V648" s="227"/>
    </row>
    <row r="649" spans="2:22" x14ac:dyDescent="0.2">
      <c r="B649" s="279">
        <f t="shared" si="316"/>
        <v>45016</v>
      </c>
      <c r="C649" s="280" t="s">
        <v>5</v>
      </c>
      <c r="D649" s="281">
        <f>INDEX($D$17:$D$25,MATCH(B633,$B$17:$B$25,0))</f>
        <v>40</v>
      </c>
      <c r="E649" s="256"/>
      <c r="F649" s="246"/>
      <c r="G649" s="246"/>
      <c r="H649" s="246"/>
      <c r="I649" s="256"/>
      <c r="J649" s="256"/>
      <c r="K649" s="246"/>
      <c r="L649" s="246"/>
      <c r="M649" s="256">
        <f t="shared" si="318"/>
        <v>0</v>
      </c>
      <c r="N649" s="256">
        <f t="shared" si="318"/>
        <v>0</v>
      </c>
      <c r="O649" s="256">
        <f t="shared" si="318"/>
        <v>0</v>
      </c>
      <c r="P649" s="256">
        <f t="shared" si="318"/>
        <v>0</v>
      </c>
      <c r="Q649" s="256">
        <f t="shared" si="318"/>
        <v>40</v>
      </c>
      <c r="R649" s="256">
        <f t="shared" si="318"/>
        <v>39</v>
      </c>
      <c r="S649" s="282">
        <f t="shared" si="318"/>
        <v>38</v>
      </c>
      <c r="T649" s="227"/>
      <c r="U649" s="227"/>
      <c r="V649" s="227"/>
    </row>
    <row r="650" spans="2:22" x14ac:dyDescent="0.2">
      <c r="B650" s="279">
        <f t="shared" si="316"/>
        <v>45382</v>
      </c>
      <c r="C650" s="280" t="s">
        <v>5</v>
      </c>
      <c r="D650" s="281">
        <f>INDEX($D$17:$D$25,MATCH(B633,$B$17:$B$25,0))</f>
        <v>40</v>
      </c>
      <c r="E650" s="256"/>
      <c r="F650" s="246"/>
      <c r="G650" s="246"/>
      <c r="H650" s="246"/>
      <c r="I650" s="256"/>
      <c r="J650" s="256"/>
      <c r="K650" s="246"/>
      <c r="L650" s="246"/>
      <c r="M650" s="256">
        <f t="shared" si="318"/>
        <v>0</v>
      </c>
      <c r="N650" s="256">
        <f t="shared" si="318"/>
        <v>0</v>
      </c>
      <c r="O650" s="256">
        <f t="shared" si="318"/>
        <v>0</v>
      </c>
      <c r="P650" s="256">
        <f t="shared" si="318"/>
        <v>0</v>
      </c>
      <c r="Q650" s="256">
        <f t="shared" si="318"/>
        <v>0</v>
      </c>
      <c r="R650" s="256">
        <f t="shared" si="318"/>
        <v>40</v>
      </c>
      <c r="S650" s="282">
        <f t="shared" si="318"/>
        <v>39</v>
      </c>
      <c r="T650" s="227"/>
      <c r="U650" s="227"/>
      <c r="V650" s="227"/>
    </row>
    <row r="651" spans="2:22" x14ac:dyDescent="0.2">
      <c r="B651" s="279">
        <f t="shared" si="316"/>
        <v>45747</v>
      </c>
      <c r="C651" s="280" t="s">
        <v>5</v>
      </c>
      <c r="D651" s="281">
        <f>INDEX($D$17:$D$25,MATCH(B633,$B$17:$B$25,0))</f>
        <v>40</v>
      </c>
      <c r="E651" s="256"/>
      <c r="F651" s="246"/>
      <c r="G651" s="246"/>
      <c r="H651" s="246"/>
      <c r="I651" s="256"/>
      <c r="J651" s="256"/>
      <c r="K651" s="246"/>
      <c r="L651" s="246"/>
      <c r="M651" s="256">
        <f t="shared" si="318"/>
        <v>0</v>
      </c>
      <c r="N651" s="256">
        <f t="shared" si="318"/>
        <v>0</v>
      </c>
      <c r="O651" s="256">
        <f t="shared" si="318"/>
        <v>0</v>
      </c>
      <c r="P651" s="256">
        <f t="shared" si="318"/>
        <v>0</v>
      </c>
      <c r="Q651" s="256">
        <f t="shared" si="318"/>
        <v>0</v>
      </c>
      <c r="R651" s="256">
        <f t="shared" si="318"/>
        <v>0</v>
      </c>
      <c r="S651" s="282">
        <f t="shared" si="318"/>
        <v>40</v>
      </c>
      <c r="T651" s="227"/>
      <c r="U651" s="227"/>
      <c r="V651" s="227"/>
    </row>
    <row r="652" spans="2:22" x14ac:dyDescent="0.2">
      <c r="B652" s="279">
        <f t="shared" si="316"/>
        <v>46112</v>
      </c>
      <c r="C652" s="280" t="s">
        <v>5</v>
      </c>
      <c r="D652" s="281">
        <f>INDEX($D$17:$D$25,MATCH(B633,$B$17:$B$25,0))</f>
        <v>40</v>
      </c>
      <c r="E652" s="256"/>
      <c r="F652" s="246"/>
      <c r="G652" s="246"/>
      <c r="H652" s="246"/>
      <c r="I652" s="256"/>
      <c r="J652" s="256"/>
      <c r="K652" s="246"/>
      <c r="L652" s="246"/>
      <c r="M652" s="256">
        <f t="shared" si="318"/>
        <v>0</v>
      </c>
      <c r="N652" s="256">
        <f t="shared" si="318"/>
        <v>0</v>
      </c>
      <c r="O652" s="256">
        <f t="shared" si="318"/>
        <v>0</v>
      </c>
      <c r="P652" s="256">
        <f t="shared" si="318"/>
        <v>0</v>
      </c>
      <c r="Q652" s="256">
        <f t="shared" si="318"/>
        <v>0</v>
      </c>
      <c r="R652" s="256">
        <f t="shared" si="318"/>
        <v>0</v>
      </c>
      <c r="S652" s="282">
        <f t="shared" si="318"/>
        <v>0</v>
      </c>
      <c r="T652" s="227"/>
      <c r="U652" s="227"/>
      <c r="V652" s="227"/>
    </row>
    <row r="653" spans="2:22" x14ac:dyDescent="0.2">
      <c r="B653" s="283"/>
      <c r="C653" s="280"/>
      <c r="D653" s="246"/>
      <c r="E653" s="246"/>
      <c r="F653" s="246"/>
      <c r="G653" s="246"/>
      <c r="H653" s="246"/>
      <c r="I653" s="246"/>
      <c r="J653" s="246"/>
      <c r="K653" s="246"/>
      <c r="L653" s="246"/>
      <c r="M653" s="246"/>
      <c r="N653" s="246"/>
      <c r="O653" s="246"/>
      <c r="P653" s="246"/>
      <c r="Q653" s="246"/>
      <c r="R653" s="246"/>
      <c r="S653" s="284"/>
      <c r="T653" s="227"/>
      <c r="U653" s="227"/>
      <c r="V653" s="227"/>
    </row>
    <row r="654" spans="2:22" x14ac:dyDescent="0.2">
      <c r="B654" s="285" t="s">
        <v>16</v>
      </c>
      <c r="C654" s="280"/>
      <c r="D654" s="246"/>
      <c r="E654" s="246"/>
      <c r="F654" s="246"/>
      <c r="G654" s="246"/>
      <c r="H654" s="246"/>
      <c r="I654" s="246"/>
      <c r="J654" s="246"/>
      <c r="K654" s="246"/>
      <c r="L654" s="246"/>
      <c r="M654" s="246"/>
      <c r="N654" s="246"/>
      <c r="O654" s="246"/>
      <c r="P654" s="246"/>
      <c r="Q654" s="246"/>
      <c r="R654" s="246"/>
      <c r="S654" s="284"/>
      <c r="T654" s="227"/>
      <c r="U654" s="227"/>
      <c r="V654" s="227"/>
    </row>
    <row r="655" spans="2:22" x14ac:dyDescent="0.2">
      <c r="B655" s="279">
        <f t="shared" ref="B655:B661" si="319">B646</f>
        <v>43921</v>
      </c>
      <c r="C655" s="280" t="s">
        <v>0</v>
      </c>
      <c r="D655" s="246"/>
      <c r="E655" s="246"/>
      <c r="F655" s="246"/>
      <c r="G655" s="246"/>
      <c r="H655" s="246"/>
      <c r="I655" s="256"/>
      <c r="J655" s="256"/>
      <c r="K655" s="246"/>
      <c r="L655" s="246"/>
      <c r="M655" s="256">
        <f t="shared" ref="M655:M661" si="320">L700</f>
        <v>0</v>
      </c>
      <c r="N655" s="256">
        <f t="shared" ref="N655:N661" si="321">M700</f>
        <v>3829110.215184629</v>
      </c>
      <c r="O655" s="256">
        <f t="shared" ref="O655:O661" si="322">N700</f>
        <v>3733382.4598050131</v>
      </c>
      <c r="P655" s="256">
        <f t="shared" ref="P655:P661" si="323">O700</f>
        <v>3637654.7044253973</v>
      </c>
      <c r="Q655" s="256">
        <f t="shared" ref="Q655:Q661" si="324">P700</f>
        <v>3541926.9490457815</v>
      </c>
      <c r="R655" s="256">
        <f t="shared" ref="R655:R661" si="325">Q700</f>
        <v>3446199.1936661657</v>
      </c>
      <c r="S655" s="282">
        <f t="shared" ref="S655:S661" si="326">R700</f>
        <v>3350471.4382865499</v>
      </c>
      <c r="T655" s="227"/>
      <c r="U655" s="227"/>
      <c r="V655" s="227"/>
    </row>
    <row r="656" spans="2:22" x14ac:dyDescent="0.2">
      <c r="B656" s="279">
        <f t="shared" si="319"/>
        <v>44286</v>
      </c>
      <c r="C656" s="280" t="s">
        <v>0</v>
      </c>
      <c r="D656" s="246"/>
      <c r="E656" s="246"/>
      <c r="F656" s="246"/>
      <c r="G656" s="246"/>
      <c r="H656" s="246"/>
      <c r="I656" s="256"/>
      <c r="J656" s="256"/>
      <c r="K656" s="246"/>
      <c r="L656" s="246"/>
      <c r="M656" s="256">
        <f t="shared" si="320"/>
        <v>0</v>
      </c>
      <c r="N656" s="256">
        <f t="shared" si="321"/>
        <v>0</v>
      </c>
      <c r="O656" s="256">
        <f t="shared" si="322"/>
        <v>5027250.0505451625</v>
      </c>
      <c r="P656" s="256">
        <f t="shared" si="323"/>
        <v>4901568.7992815338</v>
      </c>
      <c r="Q656" s="256">
        <f t="shared" si="324"/>
        <v>4775887.5480179051</v>
      </c>
      <c r="R656" s="256">
        <f t="shared" si="325"/>
        <v>4650206.2967542764</v>
      </c>
      <c r="S656" s="282">
        <f t="shared" si="326"/>
        <v>4524525.0454906477</v>
      </c>
      <c r="T656" s="227"/>
      <c r="U656" s="227"/>
      <c r="V656" s="227"/>
    </row>
    <row r="657" spans="2:22" x14ac:dyDescent="0.2">
      <c r="B657" s="279">
        <f t="shared" si="319"/>
        <v>44651</v>
      </c>
      <c r="C657" s="280" t="s">
        <v>0</v>
      </c>
      <c r="D657" s="246"/>
      <c r="E657" s="246"/>
      <c r="F657" s="246"/>
      <c r="G657" s="246"/>
      <c r="H657" s="246"/>
      <c r="I657" s="256"/>
      <c r="J657" s="256"/>
      <c r="K657" s="246"/>
      <c r="L657" s="246"/>
      <c r="M657" s="256">
        <f t="shared" si="320"/>
        <v>0</v>
      </c>
      <c r="N657" s="256">
        <f t="shared" si="321"/>
        <v>0</v>
      </c>
      <c r="O657" s="256">
        <f t="shared" si="322"/>
        <v>0</v>
      </c>
      <c r="P657" s="256">
        <f t="shared" si="323"/>
        <v>5292915.6396526555</v>
      </c>
      <c r="Q657" s="256">
        <f t="shared" si="324"/>
        <v>5160592.7486613393</v>
      </c>
      <c r="R657" s="256">
        <f t="shared" si="325"/>
        <v>5028269.8576700231</v>
      </c>
      <c r="S657" s="282">
        <f t="shared" si="326"/>
        <v>4895946.9666787069</v>
      </c>
      <c r="T657" s="227"/>
      <c r="U657" s="227"/>
      <c r="V657" s="227"/>
    </row>
    <row r="658" spans="2:22" x14ac:dyDescent="0.2">
      <c r="B658" s="279">
        <f t="shared" si="319"/>
        <v>45016</v>
      </c>
      <c r="C658" s="280" t="s">
        <v>0</v>
      </c>
      <c r="D658" s="246"/>
      <c r="E658" s="246"/>
      <c r="F658" s="246"/>
      <c r="G658" s="246"/>
      <c r="H658" s="246"/>
      <c r="I658" s="256"/>
      <c r="J658" s="256"/>
      <c r="K658" s="246"/>
      <c r="L658" s="246"/>
      <c r="M658" s="256">
        <f t="shared" si="320"/>
        <v>0</v>
      </c>
      <c r="N658" s="256">
        <f t="shared" si="321"/>
        <v>0</v>
      </c>
      <c r="O658" s="256">
        <f t="shared" si="322"/>
        <v>0</v>
      </c>
      <c r="P658" s="256">
        <f t="shared" si="323"/>
        <v>0</v>
      </c>
      <c r="Q658" s="256">
        <f t="shared" si="324"/>
        <v>4938507.4857026702</v>
      </c>
      <c r="R658" s="256">
        <f t="shared" si="325"/>
        <v>4815044.7985601034</v>
      </c>
      <c r="S658" s="282">
        <f t="shared" si="326"/>
        <v>4691582.1114175366</v>
      </c>
      <c r="T658" s="227"/>
      <c r="U658" s="227"/>
      <c r="V658" s="227"/>
    </row>
    <row r="659" spans="2:22" x14ac:dyDescent="0.2">
      <c r="B659" s="279">
        <f t="shared" si="319"/>
        <v>45382</v>
      </c>
      <c r="C659" s="280" t="s">
        <v>0</v>
      </c>
      <c r="D659" s="246"/>
      <c r="E659" s="246"/>
      <c r="F659" s="246"/>
      <c r="G659" s="246"/>
      <c r="H659" s="246"/>
      <c r="I659" s="256"/>
      <c r="J659" s="256"/>
      <c r="K659" s="246"/>
      <c r="L659" s="246"/>
      <c r="M659" s="256">
        <f t="shared" si="320"/>
        <v>0</v>
      </c>
      <c r="N659" s="256">
        <f t="shared" si="321"/>
        <v>0</v>
      </c>
      <c r="O659" s="256">
        <f t="shared" si="322"/>
        <v>0</v>
      </c>
      <c r="P659" s="256">
        <f t="shared" si="323"/>
        <v>0</v>
      </c>
      <c r="Q659" s="256">
        <f t="shared" si="324"/>
        <v>0</v>
      </c>
      <c r="R659" s="256">
        <f t="shared" si="325"/>
        <v>5115330.8601328488</v>
      </c>
      <c r="S659" s="282">
        <f t="shared" si="326"/>
        <v>4987447.5886295279</v>
      </c>
      <c r="T659" s="227"/>
      <c r="U659" s="227"/>
      <c r="V659" s="227"/>
    </row>
    <row r="660" spans="2:22" x14ac:dyDescent="0.2">
      <c r="B660" s="279">
        <f t="shared" si="319"/>
        <v>45747</v>
      </c>
      <c r="C660" s="280" t="s">
        <v>0</v>
      </c>
      <c r="D660" s="246"/>
      <c r="E660" s="246"/>
      <c r="F660" s="246"/>
      <c r="G660" s="246"/>
      <c r="H660" s="246"/>
      <c r="I660" s="256"/>
      <c r="J660" s="256"/>
      <c r="K660" s="246"/>
      <c r="L660" s="246"/>
      <c r="M660" s="256">
        <f t="shared" si="320"/>
        <v>0</v>
      </c>
      <c r="N660" s="256">
        <f t="shared" si="321"/>
        <v>0</v>
      </c>
      <c r="O660" s="256">
        <f t="shared" si="322"/>
        <v>0</v>
      </c>
      <c r="P660" s="256">
        <f t="shared" si="323"/>
        <v>0</v>
      </c>
      <c r="Q660" s="256">
        <f t="shared" si="324"/>
        <v>0</v>
      </c>
      <c r="R660" s="256">
        <f t="shared" si="325"/>
        <v>0</v>
      </c>
      <c r="S660" s="282">
        <f t="shared" si="326"/>
        <v>6467023.4685311057</v>
      </c>
      <c r="T660" s="227"/>
      <c r="U660" s="227"/>
      <c r="V660" s="227"/>
    </row>
    <row r="661" spans="2:22" x14ac:dyDescent="0.2">
      <c r="B661" s="279">
        <f t="shared" si="319"/>
        <v>46112</v>
      </c>
      <c r="C661" s="280" t="s">
        <v>0</v>
      </c>
      <c r="D661" s="246"/>
      <c r="E661" s="246"/>
      <c r="F661" s="246"/>
      <c r="G661" s="246"/>
      <c r="H661" s="246"/>
      <c r="I661" s="256"/>
      <c r="J661" s="256"/>
      <c r="K661" s="246"/>
      <c r="L661" s="246"/>
      <c r="M661" s="256">
        <f t="shared" si="320"/>
        <v>0</v>
      </c>
      <c r="N661" s="256">
        <f t="shared" si="321"/>
        <v>0</v>
      </c>
      <c r="O661" s="256">
        <f t="shared" si="322"/>
        <v>0</v>
      </c>
      <c r="P661" s="256">
        <f t="shared" si="323"/>
        <v>0</v>
      </c>
      <c r="Q661" s="256">
        <f t="shared" si="324"/>
        <v>0</v>
      </c>
      <c r="R661" s="256">
        <f t="shared" si="325"/>
        <v>0</v>
      </c>
      <c r="S661" s="282">
        <f t="shared" si="326"/>
        <v>0</v>
      </c>
      <c r="T661" s="227"/>
      <c r="U661" s="227"/>
      <c r="V661" s="227"/>
    </row>
    <row r="662" spans="2:22" x14ac:dyDescent="0.2">
      <c r="B662" s="283"/>
      <c r="C662" s="280"/>
      <c r="D662" s="246"/>
      <c r="E662" s="246"/>
      <c r="F662" s="246"/>
      <c r="G662" s="246"/>
      <c r="H662" s="246"/>
      <c r="I662" s="246"/>
      <c r="J662" s="246"/>
      <c r="K662" s="246"/>
      <c r="L662" s="246"/>
      <c r="M662" s="246"/>
      <c r="N662" s="246"/>
      <c r="O662" s="246"/>
      <c r="P662" s="246"/>
      <c r="Q662" s="246"/>
      <c r="R662" s="246"/>
      <c r="S662" s="284"/>
      <c r="T662" s="227"/>
      <c r="U662" s="227"/>
      <c r="V662" s="227"/>
    </row>
    <row r="663" spans="2:22" x14ac:dyDescent="0.2">
      <c r="B663" s="285" t="s">
        <v>107</v>
      </c>
      <c r="C663" s="280"/>
      <c r="D663" s="246"/>
      <c r="E663" s="246"/>
      <c r="F663" s="246"/>
      <c r="G663" s="246"/>
      <c r="H663" s="246"/>
      <c r="I663" s="246"/>
      <c r="J663" s="246"/>
      <c r="K663" s="246"/>
      <c r="L663" s="246"/>
      <c r="M663" s="246"/>
      <c r="N663" s="246"/>
      <c r="O663" s="246"/>
      <c r="P663" s="246"/>
      <c r="Q663" s="246"/>
      <c r="R663" s="246"/>
      <c r="S663" s="284"/>
      <c r="T663" s="227"/>
      <c r="U663" s="227"/>
      <c r="V663" s="227"/>
    </row>
    <row r="664" spans="2:22" x14ac:dyDescent="0.2">
      <c r="B664" s="279">
        <f t="shared" ref="B664:B670" si="327">B655</f>
        <v>43921</v>
      </c>
      <c r="C664" s="280" t="s">
        <v>0</v>
      </c>
      <c r="D664" s="246"/>
      <c r="E664" s="246"/>
      <c r="F664" s="246"/>
      <c r="G664" s="246"/>
      <c r="H664" s="246"/>
      <c r="I664" s="256"/>
      <c r="J664" s="256"/>
      <c r="K664" s="246"/>
      <c r="L664" s="246"/>
      <c r="M664" s="256">
        <f>M655/MAX(M646,1)</f>
        <v>0</v>
      </c>
      <c r="N664" s="256">
        <f t="shared" ref="N664:S664" si="328">N655/MAX(N646,1)</f>
        <v>95727.75537961573</v>
      </c>
      <c r="O664" s="256">
        <f t="shared" si="328"/>
        <v>95727.755379615715</v>
      </c>
      <c r="P664" s="256">
        <f t="shared" si="328"/>
        <v>95727.755379615715</v>
      </c>
      <c r="Q664" s="256">
        <f t="shared" si="328"/>
        <v>95727.755379615715</v>
      </c>
      <c r="R664" s="256">
        <f t="shared" si="328"/>
        <v>95727.755379615715</v>
      </c>
      <c r="S664" s="282">
        <f t="shared" si="328"/>
        <v>95727.755379615715</v>
      </c>
      <c r="T664" s="227"/>
      <c r="U664" s="227"/>
      <c r="V664" s="227"/>
    </row>
    <row r="665" spans="2:22" x14ac:dyDescent="0.2">
      <c r="B665" s="279">
        <f t="shared" si="327"/>
        <v>44286</v>
      </c>
      <c r="C665" s="280" t="s">
        <v>0</v>
      </c>
      <c r="D665" s="246"/>
      <c r="E665" s="246"/>
      <c r="F665" s="246"/>
      <c r="G665" s="246"/>
      <c r="H665" s="246"/>
      <c r="I665" s="256"/>
      <c r="J665" s="256"/>
      <c r="K665" s="246"/>
      <c r="L665" s="246"/>
      <c r="M665" s="256">
        <f t="shared" ref="M665:S665" si="329">M656/MAX(M647,1)</f>
        <v>0</v>
      </c>
      <c r="N665" s="256">
        <f t="shared" si="329"/>
        <v>0</v>
      </c>
      <c r="O665" s="256">
        <f t="shared" si="329"/>
        <v>125681.25126362906</v>
      </c>
      <c r="P665" s="256">
        <f t="shared" si="329"/>
        <v>125681.25126362908</v>
      </c>
      <c r="Q665" s="256">
        <f t="shared" si="329"/>
        <v>125681.25126362908</v>
      </c>
      <c r="R665" s="256">
        <f t="shared" si="329"/>
        <v>125681.25126362909</v>
      </c>
      <c r="S665" s="282">
        <f t="shared" si="329"/>
        <v>125681.25126362911</v>
      </c>
      <c r="T665" s="227"/>
      <c r="U665" s="227"/>
      <c r="V665" s="227"/>
    </row>
    <row r="666" spans="2:22" x14ac:dyDescent="0.2">
      <c r="B666" s="279">
        <f t="shared" si="327"/>
        <v>44651</v>
      </c>
      <c r="C666" s="280" t="s">
        <v>0</v>
      </c>
      <c r="D666" s="246"/>
      <c r="E666" s="246"/>
      <c r="F666" s="246"/>
      <c r="G666" s="246"/>
      <c r="H666" s="246"/>
      <c r="I666" s="256"/>
      <c r="J666" s="256"/>
      <c r="K666" s="246"/>
      <c r="L666" s="246"/>
      <c r="M666" s="256">
        <f t="shared" ref="M666:S666" si="330">M657/MAX(M648,1)</f>
        <v>0</v>
      </c>
      <c r="N666" s="256">
        <f t="shared" si="330"/>
        <v>0</v>
      </c>
      <c r="O666" s="256">
        <f t="shared" si="330"/>
        <v>0</v>
      </c>
      <c r="P666" s="256">
        <f t="shared" si="330"/>
        <v>132322.89099131638</v>
      </c>
      <c r="Q666" s="256">
        <f t="shared" si="330"/>
        <v>132322.89099131638</v>
      </c>
      <c r="R666" s="256">
        <f t="shared" si="330"/>
        <v>132322.89099131641</v>
      </c>
      <c r="S666" s="282">
        <f t="shared" si="330"/>
        <v>132322.89099131641</v>
      </c>
      <c r="T666" s="227"/>
      <c r="U666" s="227"/>
      <c r="V666" s="227"/>
    </row>
    <row r="667" spans="2:22" x14ac:dyDescent="0.2">
      <c r="B667" s="279">
        <f t="shared" si="327"/>
        <v>45016</v>
      </c>
      <c r="C667" s="280" t="s">
        <v>0</v>
      </c>
      <c r="D667" s="246"/>
      <c r="E667" s="246"/>
      <c r="F667" s="246"/>
      <c r="G667" s="246"/>
      <c r="H667" s="246"/>
      <c r="I667" s="256"/>
      <c r="J667" s="256"/>
      <c r="K667" s="246"/>
      <c r="L667" s="246"/>
      <c r="M667" s="256">
        <f t="shared" ref="M667:S667" si="331">M658/MAX(M649,1)</f>
        <v>0</v>
      </c>
      <c r="N667" s="256">
        <f t="shared" si="331"/>
        <v>0</v>
      </c>
      <c r="O667" s="256">
        <f t="shared" si="331"/>
        <v>0</v>
      </c>
      <c r="P667" s="256">
        <f t="shared" si="331"/>
        <v>0</v>
      </c>
      <c r="Q667" s="256">
        <f t="shared" si="331"/>
        <v>123462.68714256675</v>
      </c>
      <c r="R667" s="256">
        <f t="shared" si="331"/>
        <v>123462.68714256675</v>
      </c>
      <c r="S667" s="282">
        <f t="shared" si="331"/>
        <v>123462.68714256675</v>
      </c>
      <c r="T667" s="227"/>
      <c r="U667" s="227"/>
      <c r="V667" s="227"/>
    </row>
    <row r="668" spans="2:22" x14ac:dyDescent="0.2">
      <c r="B668" s="279">
        <f t="shared" si="327"/>
        <v>45382</v>
      </c>
      <c r="C668" s="280" t="s">
        <v>0</v>
      </c>
      <c r="D668" s="246"/>
      <c r="E668" s="246"/>
      <c r="F668" s="246"/>
      <c r="G668" s="246"/>
      <c r="H668" s="246"/>
      <c r="I668" s="256"/>
      <c r="J668" s="256"/>
      <c r="K668" s="246"/>
      <c r="L668" s="246"/>
      <c r="M668" s="256">
        <f t="shared" ref="M668:S668" si="332">M659/MAX(M650,1)</f>
        <v>0</v>
      </c>
      <c r="N668" s="256">
        <f t="shared" si="332"/>
        <v>0</v>
      </c>
      <c r="O668" s="256">
        <f t="shared" si="332"/>
        <v>0</v>
      </c>
      <c r="P668" s="256">
        <f t="shared" si="332"/>
        <v>0</v>
      </c>
      <c r="Q668" s="256">
        <f t="shared" si="332"/>
        <v>0</v>
      </c>
      <c r="R668" s="256">
        <f t="shared" si="332"/>
        <v>127883.27150332122</v>
      </c>
      <c r="S668" s="282">
        <f t="shared" si="332"/>
        <v>127883.27150332123</v>
      </c>
      <c r="T668" s="227"/>
      <c r="U668" s="227"/>
      <c r="V668" s="227"/>
    </row>
    <row r="669" spans="2:22" x14ac:dyDescent="0.2">
      <c r="B669" s="279">
        <f t="shared" si="327"/>
        <v>45747</v>
      </c>
      <c r="C669" s="280" t="s">
        <v>0</v>
      </c>
      <c r="D669" s="246"/>
      <c r="E669" s="246"/>
      <c r="F669" s="246"/>
      <c r="G669" s="246"/>
      <c r="H669" s="246"/>
      <c r="I669" s="256"/>
      <c r="J669" s="256"/>
      <c r="K669" s="246"/>
      <c r="L669" s="246"/>
      <c r="M669" s="256">
        <f t="shared" ref="M669:S669" si="333">M660/MAX(M651,1)</f>
        <v>0</v>
      </c>
      <c r="N669" s="256">
        <f t="shared" si="333"/>
        <v>0</v>
      </c>
      <c r="O669" s="256">
        <f t="shared" si="333"/>
        <v>0</v>
      </c>
      <c r="P669" s="256">
        <f t="shared" si="333"/>
        <v>0</v>
      </c>
      <c r="Q669" s="256">
        <f t="shared" si="333"/>
        <v>0</v>
      </c>
      <c r="R669" s="256">
        <f t="shared" si="333"/>
        <v>0</v>
      </c>
      <c r="S669" s="282">
        <f t="shared" si="333"/>
        <v>161675.58671327765</v>
      </c>
      <c r="T669" s="227"/>
      <c r="U669" s="227"/>
      <c r="V669" s="227"/>
    </row>
    <row r="670" spans="2:22" x14ac:dyDescent="0.2">
      <c r="B670" s="279">
        <f t="shared" si="327"/>
        <v>46112</v>
      </c>
      <c r="C670" s="280" t="s">
        <v>0</v>
      </c>
      <c r="D670" s="246"/>
      <c r="E670" s="246"/>
      <c r="F670" s="246"/>
      <c r="G670" s="246"/>
      <c r="H670" s="246"/>
      <c r="I670" s="256"/>
      <c r="J670" s="256"/>
      <c r="K670" s="246"/>
      <c r="L670" s="246"/>
      <c r="M670" s="256">
        <f t="shared" ref="M670:S670" si="334">M661/MAX(M652,1)</f>
        <v>0</v>
      </c>
      <c r="N670" s="256">
        <f t="shared" si="334"/>
        <v>0</v>
      </c>
      <c r="O670" s="256">
        <f t="shared" si="334"/>
        <v>0</v>
      </c>
      <c r="P670" s="256">
        <f t="shared" si="334"/>
        <v>0</v>
      </c>
      <c r="Q670" s="256">
        <f t="shared" si="334"/>
        <v>0</v>
      </c>
      <c r="R670" s="256">
        <f t="shared" si="334"/>
        <v>0</v>
      </c>
      <c r="S670" s="282">
        <f t="shared" si="334"/>
        <v>0</v>
      </c>
      <c r="T670" s="227"/>
      <c r="U670" s="227"/>
      <c r="V670" s="227"/>
    </row>
    <row r="671" spans="2:22" x14ac:dyDescent="0.2">
      <c r="B671" s="283"/>
      <c r="C671" s="280"/>
      <c r="D671" s="246"/>
      <c r="E671" s="246"/>
      <c r="F671" s="246"/>
      <c r="G671" s="246"/>
      <c r="H671" s="246"/>
      <c r="I671" s="246"/>
      <c r="J671" s="246"/>
      <c r="K671" s="246"/>
      <c r="L671" s="246"/>
      <c r="M671" s="246"/>
      <c r="N671" s="246"/>
      <c r="O671" s="246"/>
      <c r="P671" s="246"/>
      <c r="Q671" s="246"/>
      <c r="R671" s="246"/>
      <c r="S671" s="284"/>
      <c r="T671" s="227"/>
      <c r="U671" s="227"/>
      <c r="V671" s="227"/>
    </row>
    <row r="672" spans="2:22" x14ac:dyDescent="0.2">
      <c r="B672" s="285" t="s">
        <v>14</v>
      </c>
      <c r="C672" s="280"/>
      <c r="D672" s="246"/>
      <c r="E672" s="246"/>
      <c r="F672" s="246"/>
      <c r="G672" s="246"/>
      <c r="H672" s="246"/>
      <c r="I672" s="246"/>
      <c r="J672" s="246"/>
      <c r="K672" s="246"/>
      <c r="L672" s="246"/>
      <c r="M672" s="246"/>
      <c r="N672" s="246"/>
      <c r="O672" s="246"/>
      <c r="P672" s="246"/>
      <c r="Q672" s="246"/>
      <c r="R672" s="246"/>
      <c r="S672" s="284"/>
      <c r="T672" s="227"/>
      <c r="U672" s="227"/>
      <c r="V672" s="227"/>
    </row>
    <row r="673" spans="2:22" x14ac:dyDescent="0.2">
      <c r="B673" s="279">
        <f t="shared" ref="B673:B679" si="335">B664</f>
        <v>43921</v>
      </c>
      <c r="C673" s="280" t="s">
        <v>0</v>
      </c>
      <c r="D673" s="246"/>
      <c r="E673" s="246"/>
      <c r="F673" s="246"/>
      <c r="G673" s="246"/>
      <c r="H673" s="246"/>
      <c r="I673" s="256"/>
      <c r="J673" s="256"/>
      <c r="K673" s="246"/>
      <c r="L673" s="246"/>
      <c r="M673" s="256">
        <f>IF(M646&lt;=1,0,(M655-M691)*M$13)</f>
        <v>0</v>
      </c>
      <c r="N673" s="256">
        <f t="shared" ref="N673:S673" si="336">IF(N646&lt;=1,0,(N655-N691)*N$13)</f>
        <v>0</v>
      </c>
      <c r="O673" s="256">
        <f t="shared" si="336"/>
        <v>0</v>
      </c>
      <c r="P673" s="256">
        <f t="shared" si="336"/>
        <v>0</v>
      </c>
      <c r="Q673" s="256">
        <f t="shared" si="336"/>
        <v>0</v>
      </c>
      <c r="R673" s="256">
        <f t="shared" si="336"/>
        <v>0</v>
      </c>
      <c r="S673" s="282">
        <f t="shared" si="336"/>
        <v>0</v>
      </c>
      <c r="T673" s="227"/>
      <c r="U673" s="227"/>
      <c r="V673" s="227"/>
    </row>
    <row r="674" spans="2:22" x14ac:dyDescent="0.2">
      <c r="B674" s="279">
        <f t="shared" si="335"/>
        <v>44286</v>
      </c>
      <c r="C674" s="280" t="s">
        <v>0</v>
      </c>
      <c r="D674" s="246"/>
      <c r="E674" s="246"/>
      <c r="F674" s="246"/>
      <c r="G674" s="246"/>
      <c r="H674" s="246"/>
      <c r="I674" s="256"/>
      <c r="J674" s="256"/>
      <c r="K674" s="246"/>
      <c r="L674" s="246"/>
      <c r="M674" s="256">
        <f t="shared" ref="M674:S674" si="337">IF(M647&lt;=1,0,(M656-M692)*M$13)</f>
        <v>0</v>
      </c>
      <c r="N674" s="256">
        <f t="shared" si="337"/>
        <v>0</v>
      </c>
      <c r="O674" s="256">
        <f t="shared" si="337"/>
        <v>0</v>
      </c>
      <c r="P674" s="256">
        <f t="shared" si="337"/>
        <v>0</v>
      </c>
      <c r="Q674" s="256">
        <f t="shared" si="337"/>
        <v>0</v>
      </c>
      <c r="R674" s="256">
        <f t="shared" si="337"/>
        <v>0</v>
      </c>
      <c r="S674" s="282">
        <f t="shared" si="337"/>
        <v>0</v>
      </c>
      <c r="T674" s="227"/>
      <c r="U674" s="227"/>
      <c r="V674" s="227"/>
    </row>
    <row r="675" spans="2:22" x14ac:dyDescent="0.2">
      <c r="B675" s="279">
        <f t="shared" si="335"/>
        <v>44651</v>
      </c>
      <c r="C675" s="280" t="s">
        <v>0</v>
      </c>
      <c r="D675" s="246"/>
      <c r="E675" s="246"/>
      <c r="F675" s="246"/>
      <c r="G675" s="246"/>
      <c r="H675" s="246"/>
      <c r="I675" s="256"/>
      <c r="J675" s="256"/>
      <c r="K675" s="246"/>
      <c r="L675" s="246"/>
      <c r="M675" s="256">
        <f t="shared" ref="M675:S675" si="338">IF(M648&lt;=1,0,(M657-M693)*M$13)</f>
        <v>0</v>
      </c>
      <c r="N675" s="256">
        <f t="shared" si="338"/>
        <v>0</v>
      </c>
      <c r="O675" s="256">
        <f t="shared" si="338"/>
        <v>0</v>
      </c>
      <c r="P675" s="256">
        <f t="shared" si="338"/>
        <v>0</v>
      </c>
      <c r="Q675" s="256">
        <f t="shared" si="338"/>
        <v>0</v>
      </c>
      <c r="R675" s="256">
        <f t="shared" si="338"/>
        <v>0</v>
      </c>
      <c r="S675" s="282">
        <f t="shared" si="338"/>
        <v>0</v>
      </c>
      <c r="T675" s="227"/>
      <c r="U675" s="227"/>
      <c r="V675" s="227"/>
    </row>
    <row r="676" spans="2:22" x14ac:dyDescent="0.2">
      <c r="B676" s="279">
        <f t="shared" si="335"/>
        <v>45016</v>
      </c>
      <c r="C676" s="280" t="s">
        <v>0</v>
      </c>
      <c r="D676" s="246"/>
      <c r="E676" s="246"/>
      <c r="F676" s="246"/>
      <c r="G676" s="246"/>
      <c r="H676" s="246"/>
      <c r="I676" s="256"/>
      <c r="J676" s="256"/>
      <c r="K676" s="246"/>
      <c r="L676" s="246"/>
      <c r="M676" s="256">
        <f t="shared" ref="M676:S676" si="339">IF(M649&lt;=1,0,(M658-M694)*M$13)</f>
        <v>0</v>
      </c>
      <c r="N676" s="256">
        <f t="shared" si="339"/>
        <v>0</v>
      </c>
      <c r="O676" s="256">
        <f t="shared" si="339"/>
        <v>0</v>
      </c>
      <c r="P676" s="256">
        <f t="shared" si="339"/>
        <v>0</v>
      </c>
      <c r="Q676" s="256">
        <f t="shared" si="339"/>
        <v>0</v>
      </c>
      <c r="R676" s="256">
        <f t="shared" si="339"/>
        <v>0</v>
      </c>
      <c r="S676" s="282">
        <f t="shared" si="339"/>
        <v>0</v>
      </c>
      <c r="T676" s="227"/>
      <c r="U676" s="227"/>
      <c r="V676" s="227"/>
    </row>
    <row r="677" spans="2:22" x14ac:dyDescent="0.2">
      <c r="B677" s="279">
        <f t="shared" si="335"/>
        <v>45382</v>
      </c>
      <c r="C677" s="280" t="s">
        <v>0</v>
      </c>
      <c r="D677" s="246"/>
      <c r="E677" s="246"/>
      <c r="F677" s="246"/>
      <c r="G677" s="246"/>
      <c r="H677" s="246"/>
      <c r="I677" s="256"/>
      <c r="J677" s="256"/>
      <c r="K677" s="246"/>
      <c r="L677" s="246"/>
      <c r="M677" s="256">
        <f t="shared" ref="M677:S677" si="340">IF(M650&lt;=1,0,(M659-M695)*M$13)</f>
        <v>0</v>
      </c>
      <c r="N677" s="256">
        <f t="shared" si="340"/>
        <v>0</v>
      </c>
      <c r="O677" s="256">
        <f t="shared" si="340"/>
        <v>0</v>
      </c>
      <c r="P677" s="256">
        <f t="shared" si="340"/>
        <v>0</v>
      </c>
      <c r="Q677" s="256">
        <f t="shared" si="340"/>
        <v>0</v>
      </c>
      <c r="R677" s="256">
        <f t="shared" si="340"/>
        <v>0</v>
      </c>
      <c r="S677" s="282">
        <f t="shared" si="340"/>
        <v>0</v>
      </c>
      <c r="T677" s="227"/>
      <c r="U677" s="227"/>
      <c r="V677" s="227"/>
    </row>
    <row r="678" spans="2:22" x14ac:dyDescent="0.2">
      <c r="B678" s="279">
        <f t="shared" si="335"/>
        <v>45747</v>
      </c>
      <c r="C678" s="280" t="s">
        <v>0</v>
      </c>
      <c r="D678" s="246"/>
      <c r="E678" s="246"/>
      <c r="F678" s="246"/>
      <c r="G678" s="246"/>
      <c r="H678" s="246"/>
      <c r="I678" s="256"/>
      <c r="J678" s="256"/>
      <c r="K678" s="246"/>
      <c r="L678" s="246"/>
      <c r="M678" s="256">
        <f t="shared" ref="M678:S678" si="341">IF(M651&lt;=1,0,(M660-M696)*M$13)</f>
        <v>0</v>
      </c>
      <c r="N678" s="256">
        <f t="shared" si="341"/>
        <v>0</v>
      </c>
      <c r="O678" s="256">
        <f t="shared" si="341"/>
        <v>0</v>
      </c>
      <c r="P678" s="256">
        <f t="shared" si="341"/>
        <v>0</v>
      </c>
      <c r="Q678" s="256">
        <f t="shared" si="341"/>
        <v>0</v>
      </c>
      <c r="R678" s="256">
        <f t="shared" si="341"/>
        <v>0</v>
      </c>
      <c r="S678" s="282">
        <f t="shared" si="341"/>
        <v>0</v>
      </c>
      <c r="T678" s="227"/>
      <c r="U678" s="227"/>
      <c r="V678" s="227"/>
    </row>
    <row r="679" spans="2:22" x14ac:dyDescent="0.2">
      <c r="B679" s="279">
        <f t="shared" si="335"/>
        <v>46112</v>
      </c>
      <c r="C679" s="280" t="s">
        <v>0</v>
      </c>
      <c r="D679" s="246"/>
      <c r="E679" s="246"/>
      <c r="F679" s="246"/>
      <c r="G679" s="246"/>
      <c r="H679" s="246"/>
      <c r="I679" s="256"/>
      <c r="J679" s="256"/>
      <c r="K679" s="246"/>
      <c r="L679" s="246"/>
      <c r="M679" s="256">
        <f t="shared" ref="M679:S679" si="342">IF(M652&lt;=1,0,(M661-M697)*M$13)</f>
        <v>0</v>
      </c>
      <c r="N679" s="256">
        <f t="shared" si="342"/>
        <v>0</v>
      </c>
      <c r="O679" s="256">
        <f t="shared" si="342"/>
        <v>0</v>
      </c>
      <c r="P679" s="256">
        <f t="shared" si="342"/>
        <v>0</v>
      </c>
      <c r="Q679" s="256">
        <f t="shared" si="342"/>
        <v>0</v>
      </c>
      <c r="R679" s="256">
        <f t="shared" si="342"/>
        <v>0</v>
      </c>
      <c r="S679" s="282">
        <f t="shared" si="342"/>
        <v>0</v>
      </c>
      <c r="T679" s="227"/>
      <c r="U679" s="227"/>
      <c r="V679" s="227"/>
    </row>
    <row r="680" spans="2:22" x14ac:dyDescent="0.2">
      <c r="B680" s="283"/>
      <c r="C680" s="280"/>
      <c r="D680" s="246"/>
      <c r="E680" s="246"/>
      <c r="F680" s="246"/>
      <c r="G680" s="246"/>
      <c r="H680" s="246"/>
      <c r="I680" s="246"/>
      <c r="J680" s="246"/>
      <c r="K680" s="246"/>
      <c r="L680" s="246"/>
      <c r="M680" s="246"/>
      <c r="N680" s="246"/>
      <c r="O680" s="246"/>
      <c r="P680" s="246"/>
      <c r="Q680" s="246"/>
      <c r="R680" s="246"/>
      <c r="S680" s="284"/>
      <c r="T680" s="227"/>
      <c r="U680" s="227"/>
      <c r="V680" s="227"/>
    </row>
    <row r="681" spans="2:22" x14ac:dyDescent="0.2">
      <c r="B681" s="285" t="s">
        <v>144</v>
      </c>
      <c r="C681" s="280"/>
      <c r="D681" s="246"/>
      <c r="E681" s="246"/>
      <c r="F681" s="246"/>
      <c r="G681" s="246"/>
      <c r="H681" s="246"/>
      <c r="I681" s="246"/>
      <c r="J681" s="246"/>
      <c r="K681" s="246"/>
      <c r="L681" s="246"/>
      <c r="M681" s="246"/>
      <c r="N681" s="246"/>
      <c r="O681" s="246"/>
      <c r="P681" s="246"/>
      <c r="Q681" s="246"/>
      <c r="R681" s="246"/>
      <c r="S681" s="284"/>
      <c r="T681" s="227"/>
      <c r="U681" s="227"/>
      <c r="V681" s="227"/>
    </row>
    <row r="682" spans="2:22" x14ac:dyDescent="0.2">
      <c r="B682" s="279">
        <f t="shared" ref="B682:B688" si="343">B673</f>
        <v>43921</v>
      </c>
      <c r="C682" s="280" t="s">
        <v>0</v>
      </c>
      <c r="D682" s="281">
        <f>INDEX($H$17:$S$25,MATCH(B633,$B$17:$B$25,0),MATCH(B682,$H$4:$S$4,0))</f>
        <v>3829110.215184629</v>
      </c>
      <c r="E682" s="256"/>
      <c r="F682" s="246"/>
      <c r="G682" s="246"/>
      <c r="H682" s="246"/>
      <c r="I682" s="256"/>
      <c r="J682" s="256"/>
      <c r="K682" s="246"/>
      <c r="L682" s="246"/>
      <c r="M682" s="256">
        <f t="shared" ref="M682:S688" si="344">($B682=M$4)*$D682</f>
        <v>3829110.215184629</v>
      </c>
      <c r="N682" s="256">
        <f t="shared" si="344"/>
        <v>0</v>
      </c>
      <c r="O682" s="256">
        <f t="shared" si="344"/>
        <v>0</v>
      </c>
      <c r="P682" s="256">
        <f t="shared" si="344"/>
        <v>0</v>
      </c>
      <c r="Q682" s="256">
        <f t="shared" si="344"/>
        <v>0</v>
      </c>
      <c r="R682" s="256">
        <f t="shared" si="344"/>
        <v>0</v>
      </c>
      <c r="S682" s="282">
        <f t="shared" si="344"/>
        <v>0</v>
      </c>
      <c r="T682" s="227"/>
      <c r="U682" s="227"/>
      <c r="V682" s="227"/>
    </row>
    <row r="683" spans="2:22" x14ac:dyDescent="0.2">
      <c r="B683" s="279">
        <f t="shared" si="343"/>
        <v>44286</v>
      </c>
      <c r="C683" s="280" t="s">
        <v>0</v>
      </c>
      <c r="D683" s="281">
        <f>INDEX($H$17:$S$25,MATCH(B633,$B$17:$B$25,0),MATCH(B683,$H$4:$S$4,0))</f>
        <v>5027250.0505451625</v>
      </c>
      <c r="E683" s="256"/>
      <c r="F683" s="246"/>
      <c r="G683" s="246"/>
      <c r="H683" s="246"/>
      <c r="I683" s="256"/>
      <c r="J683" s="256"/>
      <c r="K683" s="246"/>
      <c r="L683" s="246"/>
      <c r="M683" s="256">
        <f t="shared" si="344"/>
        <v>0</v>
      </c>
      <c r="N683" s="256">
        <f t="shared" si="344"/>
        <v>5027250.0505451625</v>
      </c>
      <c r="O683" s="256">
        <f t="shared" si="344"/>
        <v>0</v>
      </c>
      <c r="P683" s="256">
        <f t="shared" si="344"/>
        <v>0</v>
      </c>
      <c r="Q683" s="256">
        <f t="shared" si="344"/>
        <v>0</v>
      </c>
      <c r="R683" s="256">
        <f t="shared" si="344"/>
        <v>0</v>
      </c>
      <c r="S683" s="282">
        <f t="shared" si="344"/>
        <v>0</v>
      </c>
      <c r="T683" s="227"/>
      <c r="U683" s="227"/>
      <c r="V683" s="227"/>
    </row>
    <row r="684" spans="2:22" x14ac:dyDescent="0.2">
      <c r="B684" s="279">
        <f t="shared" si="343"/>
        <v>44651</v>
      </c>
      <c r="C684" s="280" t="s">
        <v>0</v>
      </c>
      <c r="D684" s="281">
        <f>INDEX($H$17:$S$25,MATCH(B633,$B$17:$B$25,0),MATCH(B684,$H$4:$S$4,0))</f>
        <v>5292915.6396526555</v>
      </c>
      <c r="E684" s="256"/>
      <c r="F684" s="246"/>
      <c r="G684" s="246"/>
      <c r="H684" s="246"/>
      <c r="I684" s="256"/>
      <c r="J684" s="256"/>
      <c r="K684" s="246"/>
      <c r="L684" s="246"/>
      <c r="M684" s="256">
        <f t="shared" si="344"/>
        <v>0</v>
      </c>
      <c r="N684" s="256">
        <f t="shared" si="344"/>
        <v>0</v>
      </c>
      <c r="O684" s="256">
        <f t="shared" si="344"/>
        <v>5292915.6396526555</v>
      </c>
      <c r="P684" s="256">
        <f t="shared" si="344"/>
        <v>0</v>
      </c>
      <c r="Q684" s="256">
        <f t="shared" si="344"/>
        <v>0</v>
      </c>
      <c r="R684" s="256">
        <f t="shared" si="344"/>
        <v>0</v>
      </c>
      <c r="S684" s="282">
        <f t="shared" si="344"/>
        <v>0</v>
      </c>
      <c r="T684" s="227"/>
      <c r="U684" s="227"/>
      <c r="V684" s="227"/>
    </row>
    <row r="685" spans="2:22" x14ac:dyDescent="0.2">
      <c r="B685" s="279">
        <f t="shared" si="343"/>
        <v>45016</v>
      </c>
      <c r="C685" s="280" t="s">
        <v>0</v>
      </c>
      <c r="D685" s="281">
        <f>INDEX($H$17:$S$25,MATCH(B633,$B$17:$B$25,0),MATCH(B685,$H$4:$S$4,0))</f>
        <v>4938507.4857026702</v>
      </c>
      <c r="E685" s="256"/>
      <c r="F685" s="246"/>
      <c r="G685" s="246"/>
      <c r="H685" s="246"/>
      <c r="I685" s="256"/>
      <c r="J685" s="256"/>
      <c r="K685" s="246"/>
      <c r="L685" s="246"/>
      <c r="M685" s="256">
        <f t="shared" si="344"/>
        <v>0</v>
      </c>
      <c r="N685" s="256">
        <f t="shared" si="344"/>
        <v>0</v>
      </c>
      <c r="O685" s="256">
        <f t="shared" si="344"/>
        <v>0</v>
      </c>
      <c r="P685" s="256">
        <f t="shared" si="344"/>
        <v>4938507.4857026702</v>
      </c>
      <c r="Q685" s="256">
        <f t="shared" si="344"/>
        <v>0</v>
      </c>
      <c r="R685" s="256">
        <f t="shared" si="344"/>
        <v>0</v>
      </c>
      <c r="S685" s="282">
        <f t="shared" si="344"/>
        <v>0</v>
      </c>
      <c r="T685" s="227"/>
      <c r="U685" s="227"/>
      <c r="V685" s="227"/>
    </row>
    <row r="686" spans="2:22" x14ac:dyDescent="0.2">
      <c r="B686" s="279">
        <f t="shared" si="343"/>
        <v>45382</v>
      </c>
      <c r="C686" s="280" t="s">
        <v>0</v>
      </c>
      <c r="D686" s="281">
        <f>INDEX($H$17:$S$25,MATCH(B633,$B$17:$B$25,0),MATCH(B686,$H$4:$S$4,0))</f>
        <v>5115330.8601328488</v>
      </c>
      <c r="E686" s="256"/>
      <c r="F686" s="246"/>
      <c r="G686" s="246"/>
      <c r="H686" s="246"/>
      <c r="I686" s="256"/>
      <c r="J686" s="256"/>
      <c r="K686" s="246"/>
      <c r="L686" s="246"/>
      <c r="M686" s="256">
        <f t="shared" si="344"/>
        <v>0</v>
      </c>
      <c r="N686" s="256">
        <f t="shared" si="344"/>
        <v>0</v>
      </c>
      <c r="O686" s="256">
        <f t="shared" si="344"/>
        <v>0</v>
      </c>
      <c r="P686" s="256">
        <f t="shared" si="344"/>
        <v>0</v>
      </c>
      <c r="Q686" s="256">
        <f t="shared" si="344"/>
        <v>5115330.8601328488</v>
      </c>
      <c r="R686" s="256">
        <f t="shared" si="344"/>
        <v>0</v>
      </c>
      <c r="S686" s="282">
        <f t="shared" si="344"/>
        <v>0</v>
      </c>
      <c r="T686" s="227"/>
      <c r="U686" s="227"/>
      <c r="V686" s="227"/>
    </row>
    <row r="687" spans="2:22" x14ac:dyDescent="0.2">
      <c r="B687" s="279">
        <f t="shared" si="343"/>
        <v>45747</v>
      </c>
      <c r="C687" s="280" t="s">
        <v>0</v>
      </c>
      <c r="D687" s="281">
        <f>INDEX($H$17:$S$25,MATCH(B633,$B$17:$B$25,0),MATCH(B687,$H$4:$S$4,0))</f>
        <v>6467023.4685311057</v>
      </c>
      <c r="E687" s="256"/>
      <c r="F687" s="246"/>
      <c r="G687" s="246"/>
      <c r="H687" s="246"/>
      <c r="I687" s="256"/>
      <c r="J687" s="256"/>
      <c r="K687" s="246"/>
      <c r="L687" s="246"/>
      <c r="M687" s="256">
        <f t="shared" si="344"/>
        <v>0</v>
      </c>
      <c r="N687" s="256">
        <f t="shared" si="344"/>
        <v>0</v>
      </c>
      <c r="O687" s="256">
        <f t="shared" si="344"/>
        <v>0</v>
      </c>
      <c r="P687" s="256">
        <f t="shared" si="344"/>
        <v>0</v>
      </c>
      <c r="Q687" s="256">
        <f t="shared" si="344"/>
        <v>0</v>
      </c>
      <c r="R687" s="256">
        <f t="shared" si="344"/>
        <v>6467023.4685311057</v>
      </c>
      <c r="S687" s="282">
        <f t="shared" si="344"/>
        <v>0</v>
      </c>
      <c r="T687" s="227"/>
      <c r="U687" s="227"/>
      <c r="V687" s="227"/>
    </row>
    <row r="688" spans="2:22" x14ac:dyDescent="0.2">
      <c r="B688" s="279">
        <f t="shared" si="343"/>
        <v>46112</v>
      </c>
      <c r="C688" s="280" t="s">
        <v>0</v>
      </c>
      <c r="D688" s="281">
        <f>INDEX($H$17:$S$25,MATCH(B633,$B$17:$B$25,0),MATCH(B688,$H$4:$S$4,0))</f>
        <v>5200280.4734186437</v>
      </c>
      <c r="E688" s="256"/>
      <c r="F688" s="246"/>
      <c r="G688" s="246"/>
      <c r="H688" s="246"/>
      <c r="I688" s="256"/>
      <c r="J688" s="256"/>
      <c r="K688" s="246"/>
      <c r="L688" s="246"/>
      <c r="M688" s="256">
        <f t="shared" si="344"/>
        <v>0</v>
      </c>
      <c r="N688" s="256">
        <f t="shared" si="344"/>
        <v>0</v>
      </c>
      <c r="O688" s="256">
        <f t="shared" si="344"/>
        <v>0</v>
      </c>
      <c r="P688" s="256">
        <f t="shared" si="344"/>
        <v>0</v>
      </c>
      <c r="Q688" s="256">
        <f t="shared" si="344"/>
        <v>0</v>
      </c>
      <c r="R688" s="256">
        <f t="shared" si="344"/>
        <v>0</v>
      </c>
      <c r="S688" s="282">
        <f t="shared" si="344"/>
        <v>5200280.4734186437</v>
      </c>
      <c r="T688" s="227"/>
      <c r="U688" s="227"/>
      <c r="V688" s="227"/>
    </row>
    <row r="689" spans="2:22" x14ac:dyDescent="0.2">
      <c r="B689" s="283"/>
      <c r="C689" s="280"/>
      <c r="D689" s="246"/>
      <c r="E689" s="246"/>
      <c r="F689" s="246"/>
      <c r="G689" s="246"/>
      <c r="H689" s="246"/>
      <c r="I689" s="246"/>
      <c r="J689" s="246"/>
      <c r="K689" s="246"/>
      <c r="L689" s="246"/>
      <c r="M689" s="246"/>
      <c r="N689" s="246"/>
      <c r="O689" s="246"/>
      <c r="P689" s="246"/>
      <c r="Q689" s="246"/>
      <c r="R689" s="246"/>
      <c r="S689" s="284"/>
      <c r="T689" s="227"/>
      <c r="U689" s="227"/>
      <c r="V689" s="227"/>
    </row>
    <row r="690" spans="2:22" x14ac:dyDescent="0.2">
      <c r="B690" s="285" t="s">
        <v>12</v>
      </c>
      <c r="C690" s="280"/>
      <c r="D690" s="246"/>
      <c r="E690" s="246"/>
      <c r="F690" s="246"/>
      <c r="G690" s="246"/>
      <c r="H690" s="246"/>
      <c r="I690" s="246"/>
      <c r="J690" s="246"/>
      <c r="K690" s="246"/>
      <c r="L690" s="246"/>
      <c r="M690" s="246"/>
      <c r="N690" s="246"/>
      <c r="O690" s="246"/>
      <c r="P690" s="246"/>
      <c r="Q690" s="246"/>
      <c r="R690" s="246"/>
      <c r="S690" s="284"/>
      <c r="T690" s="227"/>
      <c r="U690" s="227"/>
      <c r="V690" s="227"/>
    </row>
    <row r="691" spans="2:22" x14ac:dyDescent="0.2">
      <c r="B691" s="279">
        <f t="shared" ref="B691:B697" si="345">B682</f>
        <v>43921</v>
      </c>
      <c r="C691" s="280" t="s">
        <v>0</v>
      </c>
      <c r="D691" s="246"/>
      <c r="E691" s="246"/>
      <c r="F691" s="246"/>
      <c r="G691" s="246"/>
      <c r="H691" s="246"/>
      <c r="I691" s="256"/>
      <c r="J691" s="256"/>
      <c r="K691" s="246"/>
      <c r="L691" s="246"/>
      <c r="M691" s="256">
        <v>0</v>
      </c>
      <c r="N691" s="256">
        <v>0</v>
      </c>
      <c r="O691" s="256">
        <v>0</v>
      </c>
      <c r="P691" s="256">
        <v>0</v>
      </c>
      <c r="Q691" s="256">
        <v>0</v>
      </c>
      <c r="R691" s="256">
        <v>0</v>
      </c>
      <c r="S691" s="282">
        <v>0</v>
      </c>
      <c r="T691" s="227"/>
      <c r="U691" s="227"/>
      <c r="V691" s="227"/>
    </row>
    <row r="692" spans="2:22" x14ac:dyDescent="0.2">
      <c r="B692" s="279">
        <f t="shared" si="345"/>
        <v>44286</v>
      </c>
      <c r="C692" s="280" t="s">
        <v>0</v>
      </c>
      <c r="D692" s="246"/>
      <c r="E692" s="246"/>
      <c r="F692" s="246"/>
      <c r="G692" s="246"/>
      <c r="H692" s="246"/>
      <c r="I692" s="256"/>
      <c r="J692" s="256"/>
      <c r="K692" s="246"/>
      <c r="L692" s="246"/>
      <c r="M692" s="256">
        <v>0</v>
      </c>
      <c r="N692" s="256">
        <v>0</v>
      </c>
      <c r="O692" s="256">
        <v>0</v>
      </c>
      <c r="P692" s="256">
        <v>0</v>
      </c>
      <c r="Q692" s="256">
        <v>0</v>
      </c>
      <c r="R692" s="256">
        <v>0</v>
      </c>
      <c r="S692" s="282">
        <v>0</v>
      </c>
      <c r="T692" s="227"/>
      <c r="U692" s="227"/>
      <c r="V692" s="227"/>
    </row>
    <row r="693" spans="2:22" x14ac:dyDescent="0.2">
      <c r="B693" s="279">
        <f t="shared" si="345"/>
        <v>44651</v>
      </c>
      <c r="C693" s="280" t="s">
        <v>0</v>
      </c>
      <c r="D693" s="246"/>
      <c r="E693" s="246"/>
      <c r="F693" s="246"/>
      <c r="G693" s="246"/>
      <c r="H693" s="246"/>
      <c r="I693" s="256"/>
      <c r="J693" s="256"/>
      <c r="K693" s="246"/>
      <c r="L693" s="246"/>
      <c r="M693" s="256">
        <v>0</v>
      </c>
      <c r="N693" s="256">
        <v>0</v>
      </c>
      <c r="O693" s="256">
        <v>0</v>
      </c>
      <c r="P693" s="256">
        <v>0</v>
      </c>
      <c r="Q693" s="256">
        <v>0</v>
      </c>
      <c r="R693" s="256">
        <v>0</v>
      </c>
      <c r="S693" s="282">
        <v>0</v>
      </c>
      <c r="T693" s="227"/>
      <c r="U693" s="227"/>
      <c r="V693" s="227"/>
    </row>
    <row r="694" spans="2:22" x14ac:dyDescent="0.2">
      <c r="B694" s="279">
        <f t="shared" si="345"/>
        <v>45016</v>
      </c>
      <c r="C694" s="280" t="s">
        <v>0</v>
      </c>
      <c r="D694" s="246"/>
      <c r="E694" s="246"/>
      <c r="F694" s="246"/>
      <c r="G694" s="246"/>
      <c r="H694" s="246"/>
      <c r="I694" s="256"/>
      <c r="J694" s="256"/>
      <c r="K694" s="246"/>
      <c r="L694" s="246"/>
      <c r="M694" s="256">
        <v>0</v>
      </c>
      <c r="N694" s="256">
        <v>0</v>
      </c>
      <c r="O694" s="256">
        <v>0</v>
      </c>
      <c r="P694" s="256">
        <v>0</v>
      </c>
      <c r="Q694" s="256">
        <v>0</v>
      </c>
      <c r="R694" s="256">
        <v>0</v>
      </c>
      <c r="S694" s="282">
        <v>0</v>
      </c>
      <c r="T694" s="227"/>
      <c r="U694" s="227"/>
      <c r="V694" s="227"/>
    </row>
    <row r="695" spans="2:22" x14ac:dyDescent="0.2">
      <c r="B695" s="279">
        <f t="shared" si="345"/>
        <v>45382</v>
      </c>
      <c r="C695" s="280" t="s">
        <v>0</v>
      </c>
      <c r="D695" s="246"/>
      <c r="E695" s="246"/>
      <c r="F695" s="246"/>
      <c r="G695" s="246"/>
      <c r="H695" s="246"/>
      <c r="I695" s="256"/>
      <c r="J695" s="256"/>
      <c r="K695" s="246"/>
      <c r="L695" s="246"/>
      <c r="M695" s="256">
        <v>0</v>
      </c>
      <c r="N695" s="256">
        <v>0</v>
      </c>
      <c r="O695" s="256">
        <v>0</v>
      </c>
      <c r="P695" s="256">
        <v>0</v>
      </c>
      <c r="Q695" s="256">
        <v>0</v>
      </c>
      <c r="R695" s="256">
        <v>0</v>
      </c>
      <c r="S695" s="282">
        <v>0</v>
      </c>
      <c r="T695" s="227"/>
      <c r="U695" s="227"/>
      <c r="V695" s="227"/>
    </row>
    <row r="696" spans="2:22" x14ac:dyDescent="0.2">
      <c r="B696" s="279">
        <f t="shared" si="345"/>
        <v>45747</v>
      </c>
      <c r="C696" s="280" t="s">
        <v>0</v>
      </c>
      <c r="D696" s="246"/>
      <c r="E696" s="246"/>
      <c r="F696" s="246"/>
      <c r="G696" s="246"/>
      <c r="H696" s="246"/>
      <c r="I696" s="256"/>
      <c r="J696" s="256"/>
      <c r="K696" s="246"/>
      <c r="L696" s="246"/>
      <c r="M696" s="256">
        <v>0</v>
      </c>
      <c r="N696" s="256">
        <v>0</v>
      </c>
      <c r="O696" s="256">
        <v>0</v>
      </c>
      <c r="P696" s="256">
        <v>0</v>
      </c>
      <c r="Q696" s="256">
        <v>0</v>
      </c>
      <c r="R696" s="256">
        <v>0</v>
      </c>
      <c r="S696" s="282">
        <v>0</v>
      </c>
      <c r="T696" s="227"/>
      <c r="U696" s="227"/>
      <c r="V696" s="227"/>
    </row>
    <row r="697" spans="2:22" x14ac:dyDescent="0.2">
      <c r="B697" s="279">
        <f t="shared" si="345"/>
        <v>46112</v>
      </c>
      <c r="C697" s="280" t="s">
        <v>0</v>
      </c>
      <c r="D697" s="246"/>
      <c r="E697" s="246"/>
      <c r="F697" s="246"/>
      <c r="G697" s="246"/>
      <c r="H697" s="246"/>
      <c r="I697" s="256"/>
      <c r="J697" s="256"/>
      <c r="K697" s="246"/>
      <c r="L697" s="246"/>
      <c r="M697" s="256">
        <v>0</v>
      </c>
      <c r="N697" s="256">
        <v>0</v>
      </c>
      <c r="O697" s="256">
        <v>0</v>
      </c>
      <c r="P697" s="256">
        <v>0</v>
      </c>
      <c r="Q697" s="256">
        <v>0</v>
      </c>
      <c r="R697" s="256">
        <v>0</v>
      </c>
      <c r="S697" s="282">
        <v>0</v>
      </c>
      <c r="T697" s="227"/>
      <c r="U697" s="227"/>
      <c r="V697" s="227"/>
    </row>
    <row r="698" spans="2:22" x14ac:dyDescent="0.2">
      <c r="B698" s="283"/>
      <c r="C698" s="280"/>
      <c r="D698" s="246"/>
      <c r="E698" s="246"/>
      <c r="F698" s="246"/>
      <c r="G698" s="246"/>
      <c r="H698" s="246"/>
      <c r="I698" s="246"/>
      <c r="J698" s="246"/>
      <c r="K698" s="246"/>
      <c r="L698" s="246"/>
      <c r="M698" s="246"/>
      <c r="N698" s="246"/>
      <c r="O698" s="246"/>
      <c r="P698" s="246"/>
      <c r="Q698" s="246"/>
      <c r="R698" s="246"/>
      <c r="S698" s="284"/>
      <c r="T698" s="227"/>
      <c r="U698" s="227"/>
      <c r="V698" s="227"/>
    </row>
    <row r="699" spans="2:22" x14ac:dyDescent="0.2">
      <c r="B699" s="285" t="s">
        <v>11</v>
      </c>
      <c r="C699" s="280"/>
      <c r="D699" s="246"/>
      <c r="E699" s="246"/>
      <c r="F699" s="246"/>
      <c r="G699" s="246"/>
      <c r="H699" s="246"/>
      <c r="I699" s="246"/>
      <c r="J699" s="246"/>
      <c r="K699" s="246"/>
      <c r="L699" s="246"/>
      <c r="M699" s="246"/>
      <c r="N699" s="246"/>
      <c r="O699" s="246"/>
      <c r="P699" s="246"/>
      <c r="Q699" s="246"/>
      <c r="R699" s="246"/>
      <c r="S699" s="284"/>
      <c r="T699" s="227"/>
      <c r="U699" s="227"/>
      <c r="V699" s="227"/>
    </row>
    <row r="700" spans="2:22" x14ac:dyDescent="0.2">
      <c r="B700" s="279">
        <f t="shared" ref="B700:B706" si="346">B691</f>
        <v>43921</v>
      </c>
      <c r="C700" s="280" t="s">
        <v>0</v>
      </c>
      <c r="D700" s="246"/>
      <c r="E700" s="246"/>
      <c r="F700" s="246"/>
      <c r="G700" s="246"/>
      <c r="H700" s="246"/>
      <c r="I700" s="256"/>
      <c r="J700" s="256"/>
      <c r="K700" s="246"/>
      <c r="L700" s="246"/>
      <c r="M700" s="256">
        <f>M655-M664+M673+M682-M691</f>
        <v>3829110.215184629</v>
      </c>
      <c r="N700" s="256">
        <f t="shared" ref="N700:S700" si="347">N655-N664+N673+N682-N691</f>
        <v>3733382.4598050131</v>
      </c>
      <c r="O700" s="256">
        <f t="shared" si="347"/>
        <v>3637654.7044253973</v>
      </c>
      <c r="P700" s="256">
        <f t="shared" si="347"/>
        <v>3541926.9490457815</v>
      </c>
      <c r="Q700" s="256">
        <f t="shared" si="347"/>
        <v>3446199.1936661657</v>
      </c>
      <c r="R700" s="256">
        <f t="shared" si="347"/>
        <v>3350471.4382865499</v>
      </c>
      <c r="S700" s="282">
        <f t="shared" si="347"/>
        <v>3254743.6829069341</v>
      </c>
      <c r="T700" s="227"/>
      <c r="U700" s="227"/>
      <c r="V700" s="227"/>
    </row>
    <row r="701" spans="2:22" x14ac:dyDescent="0.2">
      <c r="B701" s="279">
        <f t="shared" si="346"/>
        <v>44286</v>
      </c>
      <c r="C701" s="280" t="s">
        <v>0</v>
      </c>
      <c r="D701" s="246"/>
      <c r="E701" s="246"/>
      <c r="F701" s="246"/>
      <c r="G701" s="246"/>
      <c r="H701" s="246"/>
      <c r="I701" s="256"/>
      <c r="J701" s="256"/>
      <c r="K701" s="246"/>
      <c r="L701" s="246"/>
      <c r="M701" s="256">
        <f t="shared" ref="M701:S701" si="348">M656-M665+M674+M683-M692</f>
        <v>0</v>
      </c>
      <c r="N701" s="256">
        <f t="shared" si="348"/>
        <v>5027250.0505451625</v>
      </c>
      <c r="O701" s="256">
        <f t="shared" si="348"/>
        <v>4901568.7992815338</v>
      </c>
      <c r="P701" s="256">
        <f t="shared" si="348"/>
        <v>4775887.5480179051</v>
      </c>
      <c r="Q701" s="256">
        <f t="shared" si="348"/>
        <v>4650206.2967542764</v>
      </c>
      <c r="R701" s="256">
        <f t="shared" si="348"/>
        <v>4524525.0454906477</v>
      </c>
      <c r="S701" s="282">
        <f t="shared" si="348"/>
        <v>4398843.794227019</v>
      </c>
      <c r="T701" s="227"/>
      <c r="U701" s="227"/>
      <c r="V701" s="227"/>
    </row>
    <row r="702" spans="2:22" x14ac:dyDescent="0.2">
      <c r="B702" s="279">
        <f t="shared" si="346"/>
        <v>44651</v>
      </c>
      <c r="C702" s="280" t="s">
        <v>0</v>
      </c>
      <c r="D702" s="246"/>
      <c r="E702" s="246"/>
      <c r="F702" s="246"/>
      <c r="G702" s="246"/>
      <c r="H702" s="246"/>
      <c r="I702" s="256"/>
      <c r="J702" s="256"/>
      <c r="K702" s="246"/>
      <c r="L702" s="246"/>
      <c r="M702" s="256">
        <f t="shared" ref="M702:S702" si="349">M657-M666+M675+M684-M693</f>
        <v>0</v>
      </c>
      <c r="N702" s="256">
        <f t="shared" si="349"/>
        <v>0</v>
      </c>
      <c r="O702" s="256">
        <f t="shared" si="349"/>
        <v>5292915.6396526555</v>
      </c>
      <c r="P702" s="256">
        <f t="shared" si="349"/>
        <v>5160592.7486613393</v>
      </c>
      <c r="Q702" s="256">
        <f t="shared" si="349"/>
        <v>5028269.8576700231</v>
      </c>
      <c r="R702" s="256">
        <f t="shared" si="349"/>
        <v>4895946.9666787069</v>
      </c>
      <c r="S702" s="282">
        <f t="shared" si="349"/>
        <v>4763624.0756873908</v>
      </c>
      <c r="T702" s="227"/>
      <c r="U702" s="227"/>
      <c r="V702" s="227"/>
    </row>
    <row r="703" spans="2:22" x14ac:dyDescent="0.2">
      <c r="B703" s="279">
        <f t="shared" si="346"/>
        <v>45016</v>
      </c>
      <c r="C703" s="280" t="s">
        <v>0</v>
      </c>
      <c r="D703" s="246"/>
      <c r="E703" s="246"/>
      <c r="F703" s="246"/>
      <c r="G703" s="246"/>
      <c r="H703" s="246"/>
      <c r="I703" s="256"/>
      <c r="J703" s="256"/>
      <c r="K703" s="246"/>
      <c r="L703" s="246"/>
      <c r="M703" s="256">
        <f t="shared" ref="M703:S703" si="350">M658-M667+M676+M685-M694</f>
        <v>0</v>
      </c>
      <c r="N703" s="256">
        <f t="shared" si="350"/>
        <v>0</v>
      </c>
      <c r="O703" s="256">
        <f t="shared" si="350"/>
        <v>0</v>
      </c>
      <c r="P703" s="256">
        <f t="shared" si="350"/>
        <v>4938507.4857026702</v>
      </c>
      <c r="Q703" s="256">
        <f t="shared" si="350"/>
        <v>4815044.7985601034</v>
      </c>
      <c r="R703" s="256">
        <f t="shared" si="350"/>
        <v>4691582.1114175366</v>
      </c>
      <c r="S703" s="282">
        <f t="shared" si="350"/>
        <v>4568119.4242749698</v>
      </c>
      <c r="T703" s="227"/>
      <c r="U703" s="227"/>
      <c r="V703" s="227"/>
    </row>
    <row r="704" spans="2:22" x14ac:dyDescent="0.2">
      <c r="B704" s="279">
        <f t="shared" si="346"/>
        <v>45382</v>
      </c>
      <c r="C704" s="280" t="s">
        <v>0</v>
      </c>
      <c r="D704" s="246"/>
      <c r="E704" s="246"/>
      <c r="F704" s="246"/>
      <c r="G704" s="246"/>
      <c r="H704" s="246"/>
      <c r="I704" s="256"/>
      <c r="J704" s="256"/>
      <c r="K704" s="246"/>
      <c r="L704" s="246"/>
      <c r="M704" s="256">
        <f t="shared" ref="M704:S704" si="351">M659-M668+M677+M686-M695</f>
        <v>0</v>
      </c>
      <c r="N704" s="256">
        <f t="shared" si="351"/>
        <v>0</v>
      </c>
      <c r="O704" s="256">
        <f t="shared" si="351"/>
        <v>0</v>
      </c>
      <c r="P704" s="256">
        <f t="shared" si="351"/>
        <v>0</v>
      </c>
      <c r="Q704" s="256">
        <f t="shared" si="351"/>
        <v>5115330.8601328488</v>
      </c>
      <c r="R704" s="256">
        <f t="shared" si="351"/>
        <v>4987447.5886295279</v>
      </c>
      <c r="S704" s="282">
        <f t="shared" si="351"/>
        <v>4859564.3171262071</v>
      </c>
      <c r="T704" s="227"/>
      <c r="U704" s="227"/>
      <c r="V704" s="227"/>
    </row>
    <row r="705" spans="2:22" x14ac:dyDescent="0.2">
      <c r="B705" s="279">
        <f t="shared" si="346"/>
        <v>45747</v>
      </c>
      <c r="C705" s="280" t="s">
        <v>0</v>
      </c>
      <c r="D705" s="246"/>
      <c r="E705" s="246"/>
      <c r="F705" s="246"/>
      <c r="G705" s="246"/>
      <c r="H705" s="246"/>
      <c r="I705" s="256"/>
      <c r="J705" s="256"/>
      <c r="K705" s="246"/>
      <c r="L705" s="246"/>
      <c r="M705" s="256">
        <f t="shared" ref="M705:S705" si="352">M660-M669+M678+M687-M696</f>
        <v>0</v>
      </c>
      <c r="N705" s="256">
        <f t="shared" si="352"/>
        <v>0</v>
      </c>
      <c r="O705" s="256">
        <f t="shared" si="352"/>
        <v>0</v>
      </c>
      <c r="P705" s="256">
        <f t="shared" si="352"/>
        <v>0</v>
      </c>
      <c r="Q705" s="256">
        <f t="shared" si="352"/>
        <v>0</v>
      </c>
      <c r="R705" s="256">
        <f t="shared" si="352"/>
        <v>6467023.4685311057</v>
      </c>
      <c r="S705" s="282">
        <f t="shared" si="352"/>
        <v>6305347.8818178279</v>
      </c>
      <c r="T705" s="227"/>
      <c r="U705" s="227"/>
      <c r="V705" s="227"/>
    </row>
    <row r="706" spans="2:22" x14ac:dyDescent="0.2">
      <c r="B706" s="286">
        <f t="shared" si="346"/>
        <v>46112</v>
      </c>
      <c r="C706" s="287" t="s">
        <v>0</v>
      </c>
      <c r="D706" s="288"/>
      <c r="E706" s="288"/>
      <c r="F706" s="288"/>
      <c r="G706" s="288"/>
      <c r="H706" s="288"/>
      <c r="I706" s="289"/>
      <c r="J706" s="289"/>
      <c r="K706" s="288"/>
      <c r="L706" s="288"/>
      <c r="M706" s="289">
        <f t="shared" ref="M706:S706" si="353">M661-M670+M679+M688-M697</f>
        <v>0</v>
      </c>
      <c r="N706" s="289">
        <f t="shared" si="353"/>
        <v>0</v>
      </c>
      <c r="O706" s="289">
        <f t="shared" si="353"/>
        <v>0</v>
      </c>
      <c r="P706" s="289">
        <f t="shared" si="353"/>
        <v>0</v>
      </c>
      <c r="Q706" s="289">
        <f t="shared" si="353"/>
        <v>0</v>
      </c>
      <c r="R706" s="289">
        <f t="shared" si="353"/>
        <v>0</v>
      </c>
      <c r="S706" s="290">
        <f t="shared" si="353"/>
        <v>5200280.4734186437</v>
      </c>
      <c r="T706" s="227"/>
      <c r="U706" s="227"/>
      <c r="V706" s="227"/>
    </row>
    <row r="707" spans="2:22" x14ac:dyDescent="0.2">
      <c r="B707" s="227"/>
      <c r="C707" s="254"/>
      <c r="D707" s="227"/>
      <c r="E707" s="227"/>
      <c r="F707" s="227"/>
      <c r="G707" s="227"/>
      <c r="H707" s="227"/>
      <c r="I707" s="227"/>
      <c r="J707" s="227"/>
      <c r="K707" s="227"/>
      <c r="L707" s="227"/>
      <c r="M707" s="227"/>
      <c r="N707" s="227"/>
      <c r="O707" s="227"/>
      <c r="P707" s="227"/>
      <c r="Q707" s="227"/>
      <c r="R707" s="227"/>
      <c r="S707" s="227"/>
      <c r="T707" s="227"/>
      <c r="U707" s="227"/>
      <c r="V707" s="227"/>
    </row>
    <row r="708" spans="2:22" x14ac:dyDescent="0.2">
      <c r="B708" s="272" t="s">
        <v>22</v>
      </c>
      <c r="C708" s="254"/>
      <c r="D708" s="227"/>
      <c r="E708" s="227"/>
      <c r="F708" s="227"/>
      <c r="G708" s="227"/>
      <c r="H708" s="227"/>
      <c r="I708" s="246"/>
      <c r="J708" s="227"/>
      <c r="K708" s="227"/>
      <c r="L708" s="227"/>
      <c r="M708" s="227"/>
      <c r="N708" s="227"/>
      <c r="O708" s="227"/>
      <c r="P708" s="227"/>
      <c r="Q708" s="227"/>
      <c r="R708" s="227"/>
      <c r="S708" s="227"/>
      <c r="T708" s="227"/>
      <c r="U708" s="227"/>
      <c r="V708" s="227"/>
    </row>
    <row r="709" spans="2:22" x14ac:dyDescent="0.2">
      <c r="B709" s="273"/>
      <c r="C709" s="254"/>
      <c r="D709" s="227"/>
      <c r="E709" s="227"/>
      <c r="F709" s="227"/>
      <c r="G709" s="227"/>
      <c r="H709" s="227"/>
      <c r="I709" s="246"/>
      <c r="J709" s="227"/>
      <c r="K709" s="227"/>
      <c r="L709" s="227"/>
      <c r="M709" s="227"/>
      <c r="N709" s="227"/>
      <c r="O709" s="227"/>
      <c r="P709" s="227"/>
      <c r="Q709" s="227"/>
      <c r="R709" s="227"/>
      <c r="S709" s="227"/>
      <c r="T709" s="227"/>
      <c r="U709" s="227"/>
      <c r="V709" s="227"/>
    </row>
    <row r="710" spans="2:22" x14ac:dyDescent="0.2">
      <c r="B710" s="227" t="s">
        <v>20</v>
      </c>
      <c r="C710" s="254" t="s">
        <v>5</v>
      </c>
      <c r="D710" s="227"/>
      <c r="E710" s="229" t="s">
        <v>271</v>
      </c>
      <c r="F710" s="227"/>
      <c r="G710" s="247"/>
      <c r="H710" s="253"/>
      <c r="I710" s="253"/>
      <c r="J710" s="253"/>
      <c r="K710" s="253"/>
      <c r="L710" s="253"/>
      <c r="M710" s="253">
        <f t="shared" ref="M710:S710" si="354">IF(M712=0,0,M711/M712)</f>
        <v>0</v>
      </c>
      <c r="N710" s="253">
        <f t="shared" si="354"/>
        <v>25</v>
      </c>
      <c r="O710" s="253">
        <f t="shared" si="354"/>
        <v>24.044840821420532</v>
      </c>
      <c r="P710" s="253">
        <f t="shared" si="354"/>
        <v>23.238438842153968</v>
      </c>
      <c r="Q710" s="253">
        <f t="shared" si="354"/>
        <v>22.40025325127969</v>
      </c>
      <c r="R710" s="253">
        <f t="shared" si="354"/>
        <v>21.704628873074473</v>
      </c>
      <c r="S710" s="253">
        <f t="shared" si="354"/>
        <v>20.956761316760762</v>
      </c>
      <c r="T710" s="227"/>
      <c r="U710" s="227"/>
      <c r="V710" s="227"/>
    </row>
    <row r="711" spans="2:22" x14ac:dyDescent="0.2">
      <c r="B711" s="227" t="s">
        <v>16</v>
      </c>
      <c r="C711" s="254" t="s">
        <v>0</v>
      </c>
      <c r="D711" s="227"/>
      <c r="E711" s="229" t="s">
        <v>264</v>
      </c>
      <c r="F711" s="227"/>
      <c r="G711" s="227"/>
      <c r="H711" s="227"/>
      <c r="I711" s="256"/>
      <c r="J711" s="227"/>
      <c r="K711" s="227"/>
      <c r="L711" s="227"/>
      <c r="M711" s="247">
        <f t="shared" ref="M711:S711" si="355">SUM(M730:M736)</f>
        <v>0</v>
      </c>
      <c r="N711" s="247">
        <f t="shared" si="355"/>
        <v>7858741.8907693792</v>
      </c>
      <c r="O711" s="247">
        <f t="shared" si="355"/>
        <v>7913328.0423984425</v>
      </c>
      <c r="P711" s="247">
        <f t="shared" si="355"/>
        <v>8488454.1556397323</v>
      </c>
      <c r="Q711" s="247">
        <f t="shared" si="355"/>
        <v>8691569.5330008268</v>
      </c>
      <c r="R711" s="247">
        <f t="shared" si="355"/>
        <v>9199521.9648574814</v>
      </c>
      <c r="S711" s="247">
        <f t="shared" si="355"/>
        <v>9436444.2267537396</v>
      </c>
      <c r="T711" s="227"/>
      <c r="U711" s="227"/>
      <c r="V711" s="227"/>
    </row>
    <row r="712" spans="2:22" x14ac:dyDescent="0.2">
      <c r="B712" s="227" t="s">
        <v>107</v>
      </c>
      <c r="C712" s="254" t="s">
        <v>0</v>
      </c>
      <c r="D712" s="227"/>
      <c r="E712" s="229" t="s">
        <v>265</v>
      </c>
      <c r="F712" s="227"/>
      <c r="G712" s="227"/>
      <c r="H712" s="227"/>
      <c r="I712" s="256"/>
      <c r="J712" s="227"/>
      <c r="K712" s="227"/>
      <c r="L712" s="227"/>
      <c r="M712" s="247">
        <f t="shared" ref="M712:S712" si="356">SUM(M739:M745)</f>
        <v>0</v>
      </c>
      <c r="N712" s="247">
        <f t="shared" si="356"/>
        <v>314349.67563077516</v>
      </c>
      <c r="O712" s="247">
        <f t="shared" si="356"/>
        <v>329107.10872116871</v>
      </c>
      <c r="P712" s="247">
        <f t="shared" si="356"/>
        <v>365276.437599667</v>
      </c>
      <c r="Q712" s="247">
        <f t="shared" si="356"/>
        <v>388012.11019809748</v>
      </c>
      <c r="R712" s="247">
        <f t="shared" si="356"/>
        <v>423850.69188028754</v>
      </c>
      <c r="S712" s="247">
        <f t="shared" si="356"/>
        <v>450281.61003134947</v>
      </c>
      <c r="T712" s="227"/>
      <c r="U712" s="227"/>
      <c r="V712" s="227"/>
    </row>
    <row r="713" spans="2:22" x14ac:dyDescent="0.2">
      <c r="B713" s="227" t="s">
        <v>14</v>
      </c>
      <c r="C713" s="254" t="s">
        <v>0</v>
      </c>
      <c r="D713" s="227"/>
      <c r="E713" s="229" t="s">
        <v>266</v>
      </c>
      <c r="F713" s="227"/>
      <c r="G713" s="227"/>
      <c r="H713" s="227"/>
      <c r="I713" s="256"/>
      <c r="J713" s="227"/>
      <c r="K713" s="227"/>
      <c r="L713" s="227"/>
      <c r="M713" s="247">
        <f t="shared" ref="M713:S713" si="357">SUM(M748:M754)</f>
        <v>0</v>
      </c>
      <c r="N713" s="247">
        <f t="shared" si="357"/>
        <v>0</v>
      </c>
      <c r="O713" s="247">
        <f t="shared" si="357"/>
        <v>0</v>
      </c>
      <c r="P713" s="247">
        <f t="shared" si="357"/>
        <v>0</v>
      </c>
      <c r="Q713" s="247">
        <f t="shared" si="357"/>
        <v>0</v>
      </c>
      <c r="R713" s="247">
        <f t="shared" si="357"/>
        <v>0</v>
      </c>
      <c r="S713" s="247">
        <f t="shared" si="357"/>
        <v>0</v>
      </c>
      <c r="T713" s="227"/>
      <c r="U713" s="227"/>
      <c r="V713" s="227"/>
    </row>
    <row r="714" spans="2:22" x14ac:dyDescent="0.2">
      <c r="B714" s="227" t="s">
        <v>144</v>
      </c>
      <c r="C714" s="254" t="s">
        <v>0</v>
      </c>
      <c r="D714" s="227"/>
      <c r="E714" s="229" t="s">
        <v>268</v>
      </c>
      <c r="F714" s="227"/>
      <c r="G714" s="227"/>
      <c r="H714" s="227"/>
      <c r="I714" s="256"/>
      <c r="J714" s="227"/>
      <c r="K714" s="227"/>
      <c r="L714" s="227"/>
      <c r="M714" s="247">
        <f t="shared" ref="M714:S714" si="358">SUM(M757:M763)</f>
        <v>7858741.8907693792</v>
      </c>
      <c r="N714" s="247">
        <f t="shared" si="358"/>
        <v>368935.82725983835</v>
      </c>
      <c r="O714" s="247">
        <f t="shared" si="358"/>
        <v>904233.22196245776</v>
      </c>
      <c r="P714" s="247">
        <f t="shared" si="358"/>
        <v>568391.81496076239</v>
      </c>
      <c r="Q714" s="247">
        <f t="shared" si="358"/>
        <v>895964.542054752</v>
      </c>
      <c r="R714" s="247">
        <f t="shared" si="358"/>
        <v>660772.95377654815</v>
      </c>
      <c r="S714" s="247">
        <f t="shared" si="358"/>
        <v>366672.09822443803</v>
      </c>
      <c r="T714" s="227"/>
      <c r="U714" s="227"/>
      <c r="V714" s="227"/>
    </row>
    <row r="715" spans="2:22" x14ac:dyDescent="0.2">
      <c r="B715" s="227" t="s">
        <v>12</v>
      </c>
      <c r="C715" s="254" t="s">
        <v>0</v>
      </c>
      <c r="D715" s="227"/>
      <c r="E715" s="229" t="s">
        <v>270</v>
      </c>
      <c r="F715" s="227"/>
      <c r="G715" s="227"/>
      <c r="H715" s="227"/>
      <c r="I715" s="256"/>
      <c r="J715" s="227"/>
      <c r="K715" s="227"/>
      <c r="L715" s="227"/>
      <c r="M715" s="247">
        <f t="shared" ref="M715:S715" si="359">SUM(M766:M772)</f>
        <v>0</v>
      </c>
      <c r="N715" s="247">
        <f t="shared" si="359"/>
        <v>0</v>
      </c>
      <c r="O715" s="247">
        <f t="shared" si="359"/>
        <v>0</v>
      </c>
      <c r="P715" s="247">
        <f t="shared" si="359"/>
        <v>0</v>
      </c>
      <c r="Q715" s="247">
        <f t="shared" si="359"/>
        <v>0</v>
      </c>
      <c r="R715" s="247">
        <f t="shared" si="359"/>
        <v>0</v>
      </c>
      <c r="S715" s="247">
        <f t="shared" si="359"/>
        <v>0</v>
      </c>
      <c r="T715" s="227"/>
      <c r="U715" s="227"/>
      <c r="V715" s="227"/>
    </row>
    <row r="716" spans="2:22" s="233" customFormat="1" x14ac:dyDescent="0.2">
      <c r="B716" s="300" t="s">
        <v>11</v>
      </c>
      <c r="C716" s="298" t="s">
        <v>0</v>
      </c>
      <c r="D716" s="300"/>
      <c r="E716" s="297" t="s">
        <v>269</v>
      </c>
      <c r="F716" s="258"/>
      <c r="G716" s="258"/>
      <c r="H716" s="258"/>
      <c r="I716" s="274"/>
      <c r="J716" s="258"/>
      <c r="K716" s="258"/>
      <c r="L716" s="258"/>
      <c r="M716" s="261">
        <f t="shared" ref="M716:S716" si="360">SUM(M775:M781)</f>
        <v>7858741.8907693792</v>
      </c>
      <c r="N716" s="261">
        <f t="shared" si="360"/>
        <v>7913328.0423984425</v>
      </c>
      <c r="O716" s="261">
        <f t="shared" si="360"/>
        <v>8488454.1556397323</v>
      </c>
      <c r="P716" s="261">
        <f t="shared" si="360"/>
        <v>8691569.5330008268</v>
      </c>
      <c r="Q716" s="261">
        <f t="shared" si="360"/>
        <v>9199521.9648574814</v>
      </c>
      <c r="R716" s="261">
        <f t="shared" si="360"/>
        <v>9436444.2267537396</v>
      </c>
      <c r="S716" s="261">
        <f t="shared" si="360"/>
        <v>9352834.7149468306</v>
      </c>
      <c r="T716" s="258"/>
      <c r="U716" s="258"/>
      <c r="V716" s="258"/>
    </row>
    <row r="717" spans="2:22" x14ac:dyDescent="0.2">
      <c r="B717" s="227"/>
      <c r="C717" s="254"/>
      <c r="D717" s="227"/>
      <c r="E717" s="227"/>
      <c r="F717" s="227"/>
      <c r="G717" s="227"/>
      <c r="H717" s="227"/>
      <c r="I717" s="246"/>
      <c r="J717" s="227"/>
      <c r="K717" s="227"/>
      <c r="L717" s="227"/>
      <c r="M717" s="227"/>
      <c r="N717" s="227"/>
      <c r="O717" s="227"/>
      <c r="P717" s="227"/>
      <c r="Q717" s="227"/>
      <c r="R717" s="227"/>
      <c r="S717" s="227"/>
      <c r="T717" s="227"/>
      <c r="U717" s="227"/>
      <c r="V717" s="227"/>
    </row>
    <row r="718" spans="2:22" x14ac:dyDescent="0.2">
      <c r="B718" s="232" t="s">
        <v>104</v>
      </c>
      <c r="C718" s="239" t="s">
        <v>89</v>
      </c>
      <c r="D718" s="264">
        <f>SUM(H718:S718)</f>
        <v>0</v>
      </c>
      <c r="E718" s="265"/>
      <c r="F718" s="227"/>
      <c r="G718" s="227"/>
      <c r="H718" s="227"/>
      <c r="I718" s="246"/>
      <c r="J718" s="227"/>
      <c r="K718" s="227"/>
      <c r="L718" s="227"/>
      <c r="M718" s="266">
        <f t="shared" ref="M718:S718" si="361">IF(ABS(M711-M712+M713+M714-M715-M716)&lt;0.001,0,1)</f>
        <v>0</v>
      </c>
      <c r="N718" s="266">
        <f t="shared" si="361"/>
        <v>0</v>
      </c>
      <c r="O718" s="266">
        <f t="shared" si="361"/>
        <v>0</v>
      </c>
      <c r="P718" s="266">
        <f t="shared" si="361"/>
        <v>0</v>
      </c>
      <c r="Q718" s="266">
        <f t="shared" si="361"/>
        <v>0</v>
      </c>
      <c r="R718" s="266">
        <f t="shared" si="361"/>
        <v>0</v>
      </c>
      <c r="S718" s="266">
        <f t="shared" si="361"/>
        <v>0</v>
      </c>
      <c r="T718" s="227"/>
      <c r="U718" s="227"/>
      <c r="V718" s="227"/>
    </row>
    <row r="719" spans="2:22" x14ac:dyDescent="0.2">
      <c r="B719" s="230"/>
      <c r="C719" s="254"/>
      <c r="D719" s="227"/>
      <c r="E719" s="227"/>
      <c r="F719" s="227"/>
      <c r="G719" s="227"/>
      <c r="H719" s="227"/>
      <c r="I719" s="227"/>
      <c r="J719" s="227"/>
      <c r="K719" s="227"/>
      <c r="L719" s="227"/>
      <c r="M719" s="227"/>
      <c r="N719" s="227"/>
      <c r="O719" s="227"/>
      <c r="P719" s="227"/>
      <c r="Q719" s="227"/>
      <c r="R719" s="227"/>
      <c r="S719" s="227"/>
      <c r="T719" s="227"/>
      <c r="U719" s="227"/>
      <c r="V719" s="227"/>
    </row>
    <row r="720" spans="2:22" x14ac:dyDescent="0.2">
      <c r="B720" s="275" t="s">
        <v>17</v>
      </c>
      <c r="C720" s="276"/>
      <c r="D720" s="277"/>
      <c r="E720" s="277"/>
      <c r="F720" s="277"/>
      <c r="G720" s="277"/>
      <c r="H720" s="277"/>
      <c r="I720" s="277"/>
      <c r="J720" s="277"/>
      <c r="K720" s="277"/>
      <c r="L720" s="277"/>
      <c r="M720" s="277"/>
      <c r="N720" s="277"/>
      <c r="O720" s="277"/>
      <c r="P720" s="277"/>
      <c r="Q720" s="277"/>
      <c r="R720" s="277"/>
      <c r="S720" s="278"/>
      <c r="T720" s="227"/>
      <c r="U720" s="227"/>
      <c r="V720" s="227"/>
    </row>
    <row r="721" spans="2:22" x14ac:dyDescent="0.2">
      <c r="B721" s="279">
        <f t="shared" ref="B721:B727" si="362">B646</f>
        <v>43921</v>
      </c>
      <c r="C721" s="280" t="s">
        <v>5</v>
      </c>
      <c r="D721" s="281">
        <f>INDEX($D$17:$D$25,MATCH(B708,$B$17:$B$25,0))</f>
        <v>25</v>
      </c>
      <c r="E721" s="256"/>
      <c r="F721" s="246"/>
      <c r="G721" s="246"/>
      <c r="H721" s="246"/>
      <c r="I721" s="256"/>
      <c r="J721" s="256"/>
      <c r="K721" s="246"/>
      <c r="L721" s="246"/>
      <c r="M721" s="256">
        <f>IF(M$4=EOMONTH($B721,12),$D721,MAX(L721-1,0))</f>
        <v>0</v>
      </c>
      <c r="N721" s="256">
        <f t="shared" ref="N721:S721" si="363">IF(N$4=EOMONTH($B721,12),$D721,MAX(M721-1,0))</f>
        <v>25</v>
      </c>
      <c r="O721" s="256">
        <f t="shared" si="363"/>
        <v>24</v>
      </c>
      <c r="P721" s="256">
        <f t="shared" si="363"/>
        <v>23</v>
      </c>
      <c r="Q721" s="256">
        <f t="shared" si="363"/>
        <v>22</v>
      </c>
      <c r="R721" s="256">
        <f t="shared" si="363"/>
        <v>21</v>
      </c>
      <c r="S721" s="282">
        <f t="shared" si="363"/>
        <v>20</v>
      </c>
      <c r="T721" s="227"/>
      <c r="U721" s="227"/>
      <c r="V721" s="227"/>
    </row>
    <row r="722" spans="2:22" x14ac:dyDescent="0.2">
      <c r="B722" s="279">
        <f t="shared" si="362"/>
        <v>44286</v>
      </c>
      <c r="C722" s="280" t="s">
        <v>5</v>
      </c>
      <c r="D722" s="281">
        <f>INDEX($D$17:$D$25,MATCH(B708,$B$17:$B$25,0))</f>
        <v>25</v>
      </c>
      <c r="E722" s="256"/>
      <c r="F722" s="246"/>
      <c r="G722" s="246"/>
      <c r="H722" s="246"/>
      <c r="I722" s="256"/>
      <c r="J722" s="256"/>
      <c r="K722" s="246"/>
      <c r="L722" s="246"/>
      <c r="M722" s="256">
        <f t="shared" ref="M722:S727" si="364">IF(M$4=EOMONTH($B722,12),$D722,MAX(L722-1,0))</f>
        <v>0</v>
      </c>
      <c r="N722" s="256">
        <f t="shared" si="364"/>
        <v>0</v>
      </c>
      <c r="O722" s="256">
        <f t="shared" si="364"/>
        <v>25</v>
      </c>
      <c r="P722" s="256">
        <f t="shared" si="364"/>
        <v>24</v>
      </c>
      <c r="Q722" s="256">
        <f t="shared" si="364"/>
        <v>23</v>
      </c>
      <c r="R722" s="256">
        <f t="shared" si="364"/>
        <v>22</v>
      </c>
      <c r="S722" s="282">
        <f t="shared" si="364"/>
        <v>21</v>
      </c>
      <c r="T722" s="227"/>
      <c r="U722" s="227"/>
      <c r="V722" s="227"/>
    </row>
    <row r="723" spans="2:22" x14ac:dyDescent="0.2">
      <c r="B723" s="279">
        <f t="shared" si="362"/>
        <v>44651</v>
      </c>
      <c r="C723" s="280" t="s">
        <v>5</v>
      </c>
      <c r="D723" s="281">
        <f>INDEX($D$17:$D$25,MATCH(B708,$B$17:$B$25,0))</f>
        <v>25</v>
      </c>
      <c r="E723" s="256"/>
      <c r="F723" s="246"/>
      <c r="G723" s="246"/>
      <c r="H723" s="246"/>
      <c r="I723" s="256"/>
      <c r="J723" s="256"/>
      <c r="K723" s="246"/>
      <c r="L723" s="246"/>
      <c r="M723" s="256">
        <f t="shared" si="364"/>
        <v>0</v>
      </c>
      <c r="N723" s="256">
        <f t="shared" si="364"/>
        <v>0</v>
      </c>
      <c r="O723" s="256">
        <f t="shared" si="364"/>
        <v>0</v>
      </c>
      <c r="P723" s="256">
        <f t="shared" si="364"/>
        <v>25</v>
      </c>
      <c r="Q723" s="256">
        <f t="shared" si="364"/>
        <v>24</v>
      </c>
      <c r="R723" s="256">
        <f t="shared" si="364"/>
        <v>23</v>
      </c>
      <c r="S723" s="282">
        <f t="shared" si="364"/>
        <v>22</v>
      </c>
      <c r="T723" s="227"/>
      <c r="U723" s="227"/>
      <c r="V723" s="227"/>
    </row>
    <row r="724" spans="2:22" x14ac:dyDescent="0.2">
      <c r="B724" s="279">
        <f t="shared" si="362"/>
        <v>45016</v>
      </c>
      <c r="C724" s="280" t="s">
        <v>5</v>
      </c>
      <c r="D724" s="281">
        <f>INDEX($D$17:$D$25,MATCH(B708,$B$17:$B$25,0))</f>
        <v>25</v>
      </c>
      <c r="E724" s="256"/>
      <c r="F724" s="246"/>
      <c r="G724" s="246"/>
      <c r="H724" s="246"/>
      <c r="I724" s="256"/>
      <c r="J724" s="256"/>
      <c r="K724" s="246"/>
      <c r="L724" s="246"/>
      <c r="M724" s="256">
        <f t="shared" si="364"/>
        <v>0</v>
      </c>
      <c r="N724" s="256">
        <f t="shared" si="364"/>
        <v>0</v>
      </c>
      <c r="O724" s="256">
        <f t="shared" si="364"/>
        <v>0</v>
      </c>
      <c r="P724" s="256">
        <f t="shared" si="364"/>
        <v>0</v>
      </c>
      <c r="Q724" s="256">
        <f t="shared" si="364"/>
        <v>25</v>
      </c>
      <c r="R724" s="256">
        <f t="shared" si="364"/>
        <v>24</v>
      </c>
      <c r="S724" s="282">
        <f t="shared" si="364"/>
        <v>23</v>
      </c>
      <c r="T724" s="227"/>
      <c r="U724" s="227"/>
      <c r="V724" s="227"/>
    </row>
    <row r="725" spans="2:22" x14ac:dyDescent="0.2">
      <c r="B725" s="279">
        <f t="shared" si="362"/>
        <v>45382</v>
      </c>
      <c r="C725" s="280" t="s">
        <v>5</v>
      </c>
      <c r="D725" s="281">
        <f>INDEX($D$17:$D$25,MATCH(B708,$B$17:$B$25,0))</f>
        <v>25</v>
      </c>
      <c r="E725" s="256"/>
      <c r="F725" s="246"/>
      <c r="G725" s="246"/>
      <c r="H725" s="246"/>
      <c r="I725" s="256"/>
      <c r="J725" s="256"/>
      <c r="K725" s="246"/>
      <c r="L725" s="246"/>
      <c r="M725" s="256">
        <f t="shared" si="364"/>
        <v>0</v>
      </c>
      <c r="N725" s="256">
        <f t="shared" si="364"/>
        <v>0</v>
      </c>
      <c r="O725" s="256">
        <f t="shared" si="364"/>
        <v>0</v>
      </c>
      <c r="P725" s="256">
        <f t="shared" si="364"/>
        <v>0</v>
      </c>
      <c r="Q725" s="256">
        <f t="shared" si="364"/>
        <v>0</v>
      </c>
      <c r="R725" s="256">
        <f t="shared" si="364"/>
        <v>25</v>
      </c>
      <c r="S725" s="282">
        <f t="shared" si="364"/>
        <v>24</v>
      </c>
      <c r="T725" s="227"/>
      <c r="U725" s="227"/>
      <c r="V725" s="227"/>
    </row>
    <row r="726" spans="2:22" x14ac:dyDescent="0.2">
      <c r="B726" s="279">
        <f t="shared" si="362"/>
        <v>45747</v>
      </c>
      <c r="C726" s="280" t="s">
        <v>5</v>
      </c>
      <c r="D726" s="281">
        <f>INDEX($D$17:$D$25,MATCH(B708,$B$17:$B$25,0))</f>
        <v>25</v>
      </c>
      <c r="E726" s="256"/>
      <c r="F726" s="246"/>
      <c r="G726" s="246"/>
      <c r="H726" s="246"/>
      <c r="I726" s="256"/>
      <c r="J726" s="256"/>
      <c r="K726" s="246"/>
      <c r="L726" s="246"/>
      <c r="M726" s="256">
        <f t="shared" si="364"/>
        <v>0</v>
      </c>
      <c r="N726" s="256">
        <f t="shared" si="364"/>
        <v>0</v>
      </c>
      <c r="O726" s="256">
        <f t="shared" si="364"/>
        <v>0</v>
      </c>
      <c r="P726" s="256">
        <f t="shared" si="364"/>
        <v>0</v>
      </c>
      <c r="Q726" s="256">
        <f t="shared" si="364"/>
        <v>0</v>
      </c>
      <c r="R726" s="256">
        <f t="shared" si="364"/>
        <v>0</v>
      </c>
      <c r="S726" s="282">
        <f t="shared" si="364"/>
        <v>25</v>
      </c>
      <c r="T726" s="227"/>
      <c r="U726" s="227"/>
      <c r="V726" s="227"/>
    </row>
    <row r="727" spans="2:22" x14ac:dyDescent="0.2">
      <c r="B727" s="279">
        <f t="shared" si="362"/>
        <v>46112</v>
      </c>
      <c r="C727" s="280" t="s">
        <v>5</v>
      </c>
      <c r="D727" s="281">
        <f>INDEX($D$17:$D$25,MATCH(B708,$B$17:$B$25,0))</f>
        <v>25</v>
      </c>
      <c r="E727" s="256"/>
      <c r="F727" s="246"/>
      <c r="G727" s="246"/>
      <c r="H727" s="246"/>
      <c r="I727" s="256"/>
      <c r="J727" s="256"/>
      <c r="K727" s="246"/>
      <c r="L727" s="246"/>
      <c r="M727" s="256">
        <f t="shared" si="364"/>
        <v>0</v>
      </c>
      <c r="N727" s="256">
        <f t="shared" si="364"/>
        <v>0</v>
      </c>
      <c r="O727" s="256">
        <f t="shared" si="364"/>
        <v>0</v>
      </c>
      <c r="P727" s="256">
        <f t="shared" si="364"/>
        <v>0</v>
      </c>
      <c r="Q727" s="256">
        <f t="shared" si="364"/>
        <v>0</v>
      </c>
      <c r="R727" s="256">
        <f t="shared" si="364"/>
        <v>0</v>
      </c>
      <c r="S727" s="282">
        <f t="shared" si="364"/>
        <v>0</v>
      </c>
      <c r="T727" s="227"/>
      <c r="U727" s="227"/>
      <c r="V727" s="227"/>
    </row>
    <row r="728" spans="2:22" x14ac:dyDescent="0.2">
      <c r="B728" s="283"/>
      <c r="C728" s="280"/>
      <c r="D728" s="246"/>
      <c r="E728" s="246"/>
      <c r="F728" s="246"/>
      <c r="G728" s="246"/>
      <c r="H728" s="246"/>
      <c r="I728" s="246"/>
      <c r="J728" s="246"/>
      <c r="K728" s="246"/>
      <c r="L728" s="246"/>
      <c r="M728" s="246"/>
      <c r="N728" s="246"/>
      <c r="O728" s="246"/>
      <c r="P728" s="246"/>
      <c r="Q728" s="246"/>
      <c r="R728" s="246"/>
      <c r="S728" s="284"/>
      <c r="T728" s="227"/>
      <c r="U728" s="227"/>
      <c r="V728" s="227"/>
    </row>
    <row r="729" spans="2:22" x14ac:dyDescent="0.2">
      <c r="B729" s="285" t="s">
        <v>16</v>
      </c>
      <c r="C729" s="280"/>
      <c r="D729" s="246"/>
      <c r="E729" s="246"/>
      <c r="F729" s="246"/>
      <c r="G729" s="246"/>
      <c r="H729" s="246"/>
      <c r="I729" s="246"/>
      <c r="J729" s="246"/>
      <c r="K729" s="246"/>
      <c r="L729" s="246"/>
      <c r="M729" s="246"/>
      <c r="N729" s="246"/>
      <c r="O729" s="246"/>
      <c r="P729" s="246"/>
      <c r="Q729" s="246"/>
      <c r="R729" s="246"/>
      <c r="S729" s="284"/>
      <c r="T729" s="227"/>
      <c r="U729" s="227"/>
      <c r="V729" s="227"/>
    </row>
    <row r="730" spans="2:22" x14ac:dyDescent="0.2">
      <c r="B730" s="279">
        <f t="shared" ref="B730:B736" si="365">B721</f>
        <v>43921</v>
      </c>
      <c r="C730" s="280" t="s">
        <v>0</v>
      </c>
      <c r="D730" s="246"/>
      <c r="E730" s="246"/>
      <c r="F730" s="246"/>
      <c r="G730" s="246"/>
      <c r="H730" s="246"/>
      <c r="I730" s="256"/>
      <c r="J730" s="256"/>
      <c r="K730" s="246"/>
      <c r="L730" s="246"/>
      <c r="M730" s="256">
        <f t="shared" ref="M730:M736" si="366">L775</f>
        <v>0</v>
      </c>
      <c r="N730" s="256">
        <f t="shared" ref="N730:N736" si="367">M775</f>
        <v>7858741.8907693792</v>
      </c>
      <c r="O730" s="256">
        <f t="shared" ref="O730:O736" si="368">N775</f>
        <v>7544392.2151386039</v>
      </c>
      <c r="P730" s="256">
        <f t="shared" ref="P730:P736" si="369">O775</f>
        <v>7230042.5395078287</v>
      </c>
      <c r="Q730" s="256">
        <f t="shared" ref="Q730:Q736" si="370">P775</f>
        <v>6915692.8638770534</v>
      </c>
      <c r="R730" s="256">
        <f t="shared" ref="R730:R736" si="371">Q775</f>
        <v>6601343.1882462781</v>
      </c>
      <c r="S730" s="282">
        <f t="shared" ref="S730:S736" si="372">R775</f>
        <v>6286993.5126155028</v>
      </c>
      <c r="T730" s="227"/>
      <c r="U730" s="227"/>
      <c r="V730" s="227"/>
    </row>
    <row r="731" spans="2:22" x14ac:dyDescent="0.2">
      <c r="B731" s="279">
        <f t="shared" si="365"/>
        <v>44286</v>
      </c>
      <c r="C731" s="280" t="s">
        <v>0</v>
      </c>
      <c r="D731" s="246"/>
      <c r="E731" s="246"/>
      <c r="F731" s="246"/>
      <c r="G731" s="246"/>
      <c r="H731" s="246"/>
      <c r="I731" s="256"/>
      <c r="J731" s="256"/>
      <c r="K731" s="246"/>
      <c r="L731" s="246"/>
      <c r="M731" s="256">
        <f t="shared" si="366"/>
        <v>0</v>
      </c>
      <c r="N731" s="256">
        <f t="shared" si="367"/>
        <v>0</v>
      </c>
      <c r="O731" s="256">
        <f t="shared" si="368"/>
        <v>368935.82725983835</v>
      </c>
      <c r="P731" s="256">
        <f t="shared" si="369"/>
        <v>354178.3941694448</v>
      </c>
      <c r="Q731" s="256">
        <f t="shared" si="370"/>
        <v>339420.96107905125</v>
      </c>
      <c r="R731" s="256">
        <f t="shared" si="371"/>
        <v>324663.5279886577</v>
      </c>
      <c r="S731" s="282">
        <f t="shared" si="372"/>
        <v>309906.09489826416</v>
      </c>
      <c r="T731" s="227"/>
      <c r="U731" s="227"/>
      <c r="V731" s="227"/>
    </row>
    <row r="732" spans="2:22" x14ac:dyDescent="0.2">
      <c r="B732" s="279">
        <f t="shared" si="365"/>
        <v>44651</v>
      </c>
      <c r="C732" s="280" t="s">
        <v>0</v>
      </c>
      <c r="D732" s="246"/>
      <c r="E732" s="246"/>
      <c r="F732" s="246"/>
      <c r="G732" s="246"/>
      <c r="H732" s="246"/>
      <c r="I732" s="256"/>
      <c r="J732" s="256"/>
      <c r="K732" s="246"/>
      <c r="L732" s="246"/>
      <c r="M732" s="256">
        <f t="shared" si="366"/>
        <v>0</v>
      </c>
      <c r="N732" s="256">
        <f t="shared" si="367"/>
        <v>0</v>
      </c>
      <c r="O732" s="256">
        <f t="shared" si="368"/>
        <v>0</v>
      </c>
      <c r="P732" s="256">
        <f t="shared" si="369"/>
        <v>904233.22196245776</v>
      </c>
      <c r="Q732" s="256">
        <f t="shared" si="370"/>
        <v>868063.89308395947</v>
      </c>
      <c r="R732" s="256">
        <f t="shared" si="371"/>
        <v>831894.56420546118</v>
      </c>
      <c r="S732" s="282">
        <f t="shared" si="372"/>
        <v>795725.23532696289</v>
      </c>
      <c r="T732" s="227"/>
      <c r="U732" s="227"/>
      <c r="V732" s="227"/>
    </row>
    <row r="733" spans="2:22" x14ac:dyDescent="0.2">
      <c r="B733" s="279">
        <f t="shared" si="365"/>
        <v>45016</v>
      </c>
      <c r="C733" s="280" t="s">
        <v>0</v>
      </c>
      <c r="D733" s="246"/>
      <c r="E733" s="246"/>
      <c r="F733" s="246"/>
      <c r="G733" s="246"/>
      <c r="H733" s="246"/>
      <c r="I733" s="256"/>
      <c r="J733" s="256"/>
      <c r="K733" s="246"/>
      <c r="L733" s="246"/>
      <c r="M733" s="256">
        <f t="shared" si="366"/>
        <v>0</v>
      </c>
      <c r="N733" s="256">
        <f t="shared" si="367"/>
        <v>0</v>
      </c>
      <c r="O733" s="256">
        <f t="shared" si="368"/>
        <v>0</v>
      </c>
      <c r="P733" s="256">
        <f t="shared" si="369"/>
        <v>0</v>
      </c>
      <c r="Q733" s="256">
        <f t="shared" si="370"/>
        <v>568391.81496076239</v>
      </c>
      <c r="R733" s="256">
        <f t="shared" si="371"/>
        <v>545656.14236233186</v>
      </c>
      <c r="S733" s="282">
        <f t="shared" si="372"/>
        <v>522920.46976390138</v>
      </c>
      <c r="T733" s="227"/>
      <c r="U733" s="227"/>
      <c r="V733" s="227"/>
    </row>
    <row r="734" spans="2:22" x14ac:dyDescent="0.2">
      <c r="B734" s="279">
        <f t="shared" si="365"/>
        <v>45382</v>
      </c>
      <c r="C734" s="280" t="s">
        <v>0</v>
      </c>
      <c r="D734" s="246"/>
      <c r="E734" s="246"/>
      <c r="F734" s="246"/>
      <c r="G734" s="246"/>
      <c r="H734" s="246"/>
      <c r="I734" s="256"/>
      <c r="J734" s="256"/>
      <c r="K734" s="246"/>
      <c r="L734" s="246"/>
      <c r="M734" s="256">
        <f t="shared" si="366"/>
        <v>0</v>
      </c>
      <c r="N734" s="256">
        <f t="shared" si="367"/>
        <v>0</v>
      </c>
      <c r="O734" s="256">
        <f t="shared" si="368"/>
        <v>0</v>
      </c>
      <c r="P734" s="256">
        <f t="shared" si="369"/>
        <v>0</v>
      </c>
      <c r="Q734" s="256">
        <f t="shared" si="370"/>
        <v>0</v>
      </c>
      <c r="R734" s="256">
        <f t="shared" si="371"/>
        <v>895964.542054752</v>
      </c>
      <c r="S734" s="282">
        <f t="shared" si="372"/>
        <v>860125.96037256194</v>
      </c>
      <c r="T734" s="227"/>
      <c r="U734" s="227"/>
      <c r="V734" s="227"/>
    </row>
    <row r="735" spans="2:22" x14ac:dyDescent="0.2">
      <c r="B735" s="279">
        <f t="shared" si="365"/>
        <v>45747</v>
      </c>
      <c r="C735" s="280" t="s">
        <v>0</v>
      </c>
      <c r="D735" s="246"/>
      <c r="E735" s="246"/>
      <c r="F735" s="246"/>
      <c r="G735" s="246"/>
      <c r="H735" s="246"/>
      <c r="I735" s="256"/>
      <c r="J735" s="256"/>
      <c r="K735" s="246"/>
      <c r="L735" s="246"/>
      <c r="M735" s="256">
        <f t="shared" si="366"/>
        <v>0</v>
      </c>
      <c r="N735" s="256">
        <f t="shared" si="367"/>
        <v>0</v>
      </c>
      <c r="O735" s="256">
        <f t="shared" si="368"/>
        <v>0</v>
      </c>
      <c r="P735" s="256">
        <f t="shared" si="369"/>
        <v>0</v>
      </c>
      <c r="Q735" s="256">
        <f t="shared" si="370"/>
        <v>0</v>
      </c>
      <c r="R735" s="256">
        <f t="shared" si="371"/>
        <v>0</v>
      </c>
      <c r="S735" s="282">
        <f t="shared" si="372"/>
        <v>660772.95377654815</v>
      </c>
      <c r="T735" s="227"/>
      <c r="U735" s="227"/>
      <c r="V735" s="227"/>
    </row>
    <row r="736" spans="2:22" x14ac:dyDescent="0.2">
      <c r="B736" s="279">
        <f t="shared" si="365"/>
        <v>46112</v>
      </c>
      <c r="C736" s="280" t="s">
        <v>0</v>
      </c>
      <c r="D736" s="246"/>
      <c r="E736" s="246"/>
      <c r="F736" s="246"/>
      <c r="G736" s="246"/>
      <c r="H736" s="246"/>
      <c r="I736" s="256"/>
      <c r="J736" s="256"/>
      <c r="K736" s="246"/>
      <c r="L736" s="246"/>
      <c r="M736" s="256">
        <f t="shared" si="366"/>
        <v>0</v>
      </c>
      <c r="N736" s="256">
        <f t="shared" si="367"/>
        <v>0</v>
      </c>
      <c r="O736" s="256">
        <f t="shared" si="368"/>
        <v>0</v>
      </c>
      <c r="P736" s="256">
        <f t="shared" si="369"/>
        <v>0</v>
      </c>
      <c r="Q736" s="256">
        <f t="shared" si="370"/>
        <v>0</v>
      </c>
      <c r="R736" s="256">
        <f t="shared" si="371"/>
        <v>0</v>
      </c>
      <c r="S736" s="282">
        <f t="shared" si="372"/>
        <v>0</v>
      </c>
      <c r="T736" s="227"/>
      <c r="U736" s="227"/>
      <c r="V736" s="227"/>
    </row>
    <row r="737" spans="2:22" x14ac:dyDescent="0.2">
      <c r="B737" s="283"/>
      <c r="C737" s="280"/>
      <c r="D737" s="246"/>
      <c r="E737" s="246"/>
      <c r="F737" s="246"/>
      <c r="G737" s="246"/>
      <c r="H737" s="246"/>
      <c r="I737" s="246"/>
      <c r="J737" s="246"/>
      <c r="K737" s="246"/>
      <c r="L737" s="246"/>
      <c r="M737" s="246"/>
      <c r="N737" s="246"/>
      <c r="O737" s="246"/>
      <c r="P737" s="246"/>
      <c r="Q737" s="246"/>
      <c r="R737" s="246"/>
      <c r="S737" s="284"/>
      <c r="T737" s="227"/>
      <c r="U737" s="227"/>
      <c r="V737" s="227"/>
    </row>
    <row r="738" spans="2:22" x14ac:dyDescent="0.2">
      <c r="B738" s="285" t="s">
        <v>107</v>
      </c>
      <c r="C738" s="280"/>
      <c r="D738" s="246"/>
      <c r="E738" s="246"/>
      <c r="F738" s="246"/>
      <c r="G738" s="246"/>
      <c r="H738" s="246"/>
      <c r="I738" s="246"/>
      <c r="J738" s="246"/>
      <c r="K738" s="246"/>
      <c r="L738" s="246"/>
      <c r="M738" s="246"/>
      <c r="N738" s="246"/>
      <c r="O738" s="246"/>
      <c r="P738" s="246"/>
      <c r="Q738" s="246"/>
      <c r="R738" s="246"/>
      <c r="S738" s="284"/>
      <c r="T738" s="227"/>
      <c r="U738" s="227"/>
      <c r="V738" s="227"/>
    </row>
    <row r="739" spans="2:22" x14ac:dyDescent="0.2">
      <c r="B739" s="279">
        <f t="shared" ref="B739:B745" si="373">B730</f>
        <v>43921</v>
      </c>
      <c r="C739" s="280" t="s">
        <v>0</v>
      </c>
      <c r="D739" s="246"/>
      <c r="E739" s="246"/>
      <c r="F739" s="246"/>
      <c r="G739" s="246"/>
      <c r="H739" s="246"/>
      <c r="I739" s="256"/>
      <c r="J739" s="256"/>
      <c r="K739" s="246"/>
      <c r="L739" s="246"/>
      <c r="M739" s="256">
        <f>M730/MAX(M721,1)</f>
        <v>0</v>
      </c>
      <c r="N739" s="256">
        <f t="shared" ref="N739:S739" si="374">N730/MAX(N721,1)</f>
        <v>314349.67563077516</v>
      </c>
      <c r="O739" s="256">
        <f t="shared" si="374"/>
        <v>314349.67563077516</v>
      </c>
      <c r="P739" s="256">
        <f t="shared" si="374"/>
        <v>314349.67563077516</v>
      </c>
      <c r="Q739" s="256">
        <f t="shared" si="374"/>
        <v>314349.67563077516</v>
      </c>
      <c r="R739" s="256">
        <f t="shared" si="374"/>
        <v>314349.67563077516</v>
      </c>
      <c r="S739" s="282">
        <f t="shared" si="374"/>
        <v>314349.67563077516</v>
      </c>
      <c r="T739" s="227"/>
      <c r="U739" s="227"/>
      <c r="V739" s="227"/>
    </row>
    <row r="740" spans="2:22" x14ac:dyDescent="0.2">
      <c r="B740" s="279">
        <f t="shared" si="373"/>
        <v>44286</v>
      </c>
      <c r="C740" s="280" t="s">
        <v>0</v>
      </c>
      <c r="D740" s="246"/>
      <c r="E740" s="246"/>
      <c r="F740" s="246"/>
      <c r="G740" s="246"/>
      <c r="H740" s="246"/>
      <c r="I740" s="256"/>
      <c r="J740" s="256"/>
      <c r="K740" s="246"/>
      <c r="L740" s="246"/>
      <c r="M740" s="256">
        <f t="shared" ref="M740:S740" si="375">M731/MAX(M722,1)</f>
        <v>0</v>
      </c>
      <c r="N740" s="256">
        <f t="shared" si="375"/>
        <v>0</v>
      </c>
      <c r="O740" s="256">
        <f t="shared" si="375"/>
        <v>14757.433090393533</v>
      </c>
      <c r="P740" s="256">
        <f t="shared" si="375"/>
        <v>14757.433090393533</v>
      </c>
      <c r="Q740" s="256">
        <f t="shared" si="375"/>
        <v>14757.433090393533</v>
      </c>
      <c r="R740" s="256">
        <f t="shared" si="375"/>
        <v>14757.433090393532</v>
      </c>
      <c r="S740" s="282">
        <f t="shared" si="375"/>
        <v>14757.433090393532</v>
      </c>
      <c r="T740" s="227"/>
      <c r="U740" s="227"/>
      <c r="V740" s="227"/>
    </row>
    <row r="741" spans="2:22" x14ac:dyDescent="0.2">
      <c r="B741" s="279">
        <f t="shared" si="373"/>
        <v>44651</v>
      </c>
      <c r="C741" s="280" t="s">
        <v>0</v>
      </c>
      <c r="D741" s="246"/>
      <c r="E741" s="246"/>
      <c r="F741" s="246"/>
      <c r="G741" s="246"/>
      <c r="H741" s="246"/>
      <c r="I741" s="256"/>
      <c r="J741" s="256"/>
      <c r="K741" s="246"/>
      <c r="L741" s="246"/>
      <c r="M741" s="256">
        <f t="shared" ref="M741:S741" si="376">M732/MAX(M723,1)</f>
        <v>0</v>
      </c>
      <c r="N741" s="256">
        <f t="shared" si="376"/>
        <v>0</v>
      </c>
      <c r="O741" s="256">
        <f t="shared" si="376"/>
        <v>0</v>
      </c>
      <c r="P741" s="256">
        <f t="shared" si="376"/>
        <v>36169.328878498309</v>
      </c>
      <c r="Q741" s="256">
        <f t="shared" si="376"/>
        <v>36169.328878498309</v>
      </c>
      <c r="R741" s="256">
        <f t="shared" si="376"/>
        <v>36169.328878498309</v>
      </c>
      <c r="S741" s="282">
        <f t="shared" si="376"/>
        <v>36169.328878498316</v>
      </c>
      <c r="T741" s="227"/>
      <c r="U741" s="227"/>
      <c r="V741" s="227"/>
    </row>
    <row r="742" spans="2:22" x14ac:dyDescent="0.2">
      <c r="B742" s="279">
        <f t="shared" si="373"/>
        <v>45016</v>
      </c>
      <c r="C742" s="280" t="s">
        <v>0</v>
      </c>
      <c r="D742" s="246"/>
      <c r="E742" s="246"/>
      <c r="F742" s="246"/>
      <c r="G742" s="246"/>
      <c r="H742" s="246"/>
      <c r="I742" s="256"/>
      <c r="J742" s="256"/>
      <c r="K742" s="246"/>
      <c r="L742" s="246"/>
      <c r="M742" s="256">
        <f t="shared" ref="M742:S742" si="377">M733/MAX(M724,1)</f>
        <v>0</v>
      </c>
      <c r="N742" s="256">
        <f t="shared" si="377"/>
        <v>0</v>
      </c>
      <c r="O742" s="256">
        <f t="shared" si="377"/>
        <v>0</v>
      </c>
      <c r="P742" s="256">
        <f t="shared" si="377"/>
        <v>0</v>
      </c>
      <c r="Q742" s="256">
        <f t="shared" si="377"/>
        <v>22735.672598430494</v>
      </c>
      <c r="R742" s="256">
        <f t="shared" si="377"/>
        <v>22735.672598430494</v>
      </c>
      <c r="S742" s="282">
        <f t="shared" si="377"/>
        <v>22735.672598430494</v>
      </c>
      <c r="T742" s="227"/>
      <c r="U742" s="227"/>
      <c r="V742" s="227"/>
    </row>
    <row r="743" spans="2:22" x14ac:dyDescent="0.2">
      <c r="B743" s="279">
        <f t="shared" si="373"/>
        <v>45382</v>
      </c>
      <c r="C743" s="280" t="s">
        <v>0</v>
      </c>
      <c r="D743" s="246"/>
      <c r="E743" s="246"/>
      <c r="F743" s="246"/>
      <c r="G743" s="246"/>
      <c r="H743" s="246"/>
      <c r="I743" s="256"/>
      <c r="J743" s="256"/>
      <c r="K743" s="246"/>
      <c r="L743" s="246"/>
      <c r="M743" s="256">
        <f t="shared" ref="M743:S743" si="378">M734/MAX(M725,1)</f>
        <v>0</v>
      </c>
      <c r="N743" s="256">
        <f t="shared" si="378"/>
        <v>0</v>
      </c>
      <c r="O743" s="256">
        <f t="shared" si="378"/>
        <v>0</v>
      </c>
      <c r="P743" s="256">
        <f t="shared" si="378"/>
        <v>0</v>
      </c>
      <c r="Q743" s="256">
        <f t="shared" si="378"/>
        <v>0</v>
      </c>
      <c r="R743" s="256">
        <f t="shared" si="378"/>
        <v>35838.581682190081</v>
      </c>
      <c r="S743" s="282">
        <f t="shared" si="378"/>
        <v>35838.581682190081</v>
      </c>
      <c r="T743" s="227"/>
      <c r="U743" s="227"/>
      <c r="V743" s="227"/>
    </row>
    <row r="744" spans="2:22" x14ac:dyDescent="0.2">
      <c r="B744" s="279">
        <f t="shared" si="373"/>
        <v>45747</v>
      </c>
      <c r="C744" s="280" t="s">
        <v>0</v>
      </c>
      <c r="D744" s="246"/>
      <c r="E744" s="246"/>
      <c r="F744" s="246"/>
      <c r="G744" s="246"/>
      <c r="H744" s="246"/>
      <c r="I744" s="256"/>
      <c r="J744" s="256"/>
      <c r="K744" s="246"/>
      <c r="L744" s="246"/>
      <c r="M744" s="256">
        <f t="shared" ref="M744:S744" si="379">M735/MAX(M726,1)</f>
        <v>0</v>
      </c>
      <c r="N744" s="256">
        <f t="shared" si="379"/>
        <v>0</v>
      </c>
      <c r="O744" s="256">
        <f t="shared" si="379"/>
        <v>0</v>
      </c>
      <c r="P744" s="256">
        <f t="shared" si="379"/>
        <v>0</v>
      </c>
      <c r="Q744" s="256">
        <f t="shared" si="379"/>
        <v>0</v>
      </c>
      <c r="R744" s="256">
        <f t="shared" si="379"/>
        <v>0</v>
      </c>
      <c r="S744" s="282">
        <f t="shared" si="379"/>
        <v>26430.918151061927</v>
      </c>
      <c r="T744" s="227"/>
      <c r="U744" s="227"/>
      <c r="V744" s="227"/>
    </row>
    <row r="745" spans="2:22" x14ac:dyDescent="0.2">
      <c r="B745" s="279">
        <f t="shared" si="373"/>
        <v>46112</v>
      </c>
      <c r="C745" s="280" t="s">
        <v>0</v>
      </c>
      <c r="D745" s="246"/>
      <c r="E745" s="246"/>
      <c r="F745" s="246"/>
      <c r="G745" s="246"/>
      <c r="H745" s="246"/>
      <c r="I745" s="256"/>
      <c r="J745" s="256"/>
      <c r="K745" s="246"/>
      <c r="L745" s="246"/>
      <c r="M745" s="256">
        <f t="shared" ref="M745:S745" si="380">M736/MAX(M727,1)</f>
        <v>0</v>
      </c>
      <c r="N745" s="256">
        <f t="shared" si="380"/>
        <v>0</v>
      </c>
      <c r="O745" s="256">
        <f t="shared" si="380"/>
        <v>0</v>
      </c>
      <c r="P745" s="256">
        <f t="shared" si="380"/>
        <v>0</v>
      </c>
      <c r="Q745" s="256">
        <f t="shared" si="380"/>
        <v>0</v>
      </c>
      <c r="R745" s="256">
        <f t="shared" si="380"/>
        <v>0</v>
      </c>
      <c r="S745" s="282">
        <f t="shared" si="380"/>
        <v>0</v>
      </c>
      <c r="T745" s="227"/>
      <c r="U745" s="227"/>
      <c r="V745" s="227"/>
    </row>
    <row r="746" spans="2:22" x14ac:dyDescent="0.2">
      <c r="B746" s="283"/>
      <c r="C746" s="280"/>
      <c r="D746" s="246"/>
      <c r="E746" s="246"/>
      <c r="F746" s="246"/>
      <c r="G746" s="246"/>
      <c r="H746" s="246"/>
      <c r="I746" s="246"/>
      <c r="J746" s="246"/>
      <c r="K746" s="246"/>
      <c r="L746" s="246"/>
      <c r="M746" s="246"/>
      <c r="N746" s="246"/>
      <c r="O746" s="246"/>
      <c r="P746" s="246"/>
      <c r="Q746" s="246"/>
      <c r="R746" s="246"/>
      <c r="S746" s="284"/>
      <c r="T746" s="227"/>
      <c r="U746" s="227"/>
      <c r="V746" s="227"/>
    </row>
    <row r="747" spans="2:22" x14ac:dyDescent="0.2">
      <c r="B747" s="285" t="s">
        <v>14</v>
      </c>
      <c r="C747" s="280"/>
      <c r="D747" s="246"/>
      <c r="E747" s="246"/>
      <c r="F747" s="246"/>
      <c r="G747" s="246"/>
      <c r="H747" s="246"/>
      <c r="I747" s="246"/>
      <c r="J747" s="246"/>
      <c r="K747" s="246"/>
      <c r="L747" s="246"/>
      <c r="M747" s="246"/>
      <c r="N747" s="246"/>
      <c r="O747" s="246"/>
      <c r="P747" s="246"/>
      <c r="Q747" s="246"/>
      <c r="R747" s="246"/>
      <c r="S747" s="284"/>
      <c r="T747" s="227"/>
      <c r="U747" s="227"/>
      <c r="V747" s="227"/>
    </row>
    <row r="748" spans="2:22" x14ac:dyDescent="0.2">
      <c r="B748" s="279">
        <f t="shared" ref="B748:B754" si="381">B739</f>
        <v>43921</v>
      </c>
      <c r="C748" s="280" t="s">
        <v>0</v>
      </c>
      <c r="D748" s="246"/>
      <c r="E748" s="246"/>
      <c r="F748" s="246"/>
      <c r="G748" s="246"/>
      <c r="H748" s="246"/>
      <c r="I748" s="256"/>
      <c r="J748" s="256"/>
      <c r="K748" s="246"/>
      <c r="L748" s="246"/>
      <c r="M748" s="256">
        <f>IF(M721&lt;=1,0,(M730-M766)*M$13)</f>
        <v>0</v>
      </c>
      <c r="N748" s="256">
        <f t="shared" ref="N748:S748" si="382">IF(N721&lt;=1,0,(N730-N766)*N$13)</f>
        <v>0</v>
      </c>
      <c r="O748" s="256">
        <f t="shared" si="382"/>
        <v>0</v>
      </c>
      <c r="P748" s="256">
        <f t="shared" si="382"/>
        <v>0</v>
      </c>
      <c r="Q748" s="256">
        <f t="shared" si="382"/>
        <v>0</v>
      </c>
      <c r="R748" s="256">
        <f t="shared" si="382"/>
        <v>0</v>
      </c>
      <c r="S748" s="282">
        <f t="shared" si="382"/>
        <v>0</v>
      </c>
      <c r="T748" s="227"/>
      <c r="U748" s="227"/>
      <c r="V748" s="227"/>
    </row>
    <row r="749" spans="2:22" x14ac:dyDescent="0.2">
      <c r="B749" s="279">
        <f t="shared" si="381"/>
        <v>44286</v>
      </c>
      <c r="C749" s="280" t="s">
        <v>0</v>
      </c>
      <c r="D749" s="246"/>
      <c r="E749" s="246"/>
      <c r="F749" s="246"/>
      <c r="G749" s="246"/>
      <c r="H749" s="246"/>
      <c r="I749" s="256"/>
      <c r="J749" s="256"/>
      <c r="K749" s="246"/>
      <c r="L749" s="246"/>
      <c r="M749" s="256">
        <f t="shared" ref="M749:S749" si="383">IF(M722&lt;=1,0,(M731-M767)*M$13)</f>
        <v>0</v>
      </c>
      <c r="N749" s="256">
        <f t="shared" si="383"/>
        <v>0</v>
      </c>
      <c r="O749" s="256">
        <f t="shared" si="383"/>
        <v>0</v>
      </c>
      <c r="P749" s="256">
        <f t="shared" si="383"/>
        <v>0</v>
      </c>
      <c r="Q749" s="256">
        <f t="shared" si="383"/>
        <v>0</v>
      </c>
      <c r="R749" s="256">
        <f t="shared" si="383"/>
        <v>0</v>
      </c>
      <c r="S749" s="282">
        <f t="shared" si="383"/>
        <v>0</v>
      </c>
      <c r="T749" s="227"/>
      <c r="U749" s="227"/>
      <c r="V749" s="227"/>
    </row>
    <row r="750" spans="2:22" x14ac:dyDescent="0.2">
      <c r="B750" s="279">
        <f t="shared" si="381"/>
        <v>44651</v>
      </c>
      <c r="C750" s="280" t="s">
        <v>0</v>
      </c>
      <c r="D750" s="246"/>
      <c r="E750" s="246"/>
      <c r="F750" s="246"/>
      <c r="G750" s="246"/>
      <c r="H750" s="246"/>
      <c r="I750" s="256"/>
      <c r="J750" s="256"/>
      <c r="K750" s="246"/>
      <c r="L750" s="246"/>
      <c r="M750" s="256">
        <f t="shared" ref="M750:S750" si="384">IF(M723&lt;=1,0,(M732-M768)*M$13)</f>
        <v>0</v>
      </c>
      <c r="N750" s="256">
        <f t="shared" si="384"/>
        <v>0</v>
      </c>
      <c r="O750" s="256">
        <f t="shared" si="384"/>
        <v>0</v>
      </c>
      <c r="P750" s="256">
        <f t="shared" si="384"/>
        <v>0</v>
      </c>
      <c r="Q750" s="256">
        <f t="shared" si="384"/>
        <v>0</v>
      </c>
      <c r="R750" s="256">
        <f t="shared" si="384"/>
        <v>0</v>
      </c>
      <c r="S750" s="282">
        <f t="shared" si="384"/>
        <v>0</v>
      </c>
      <c r="T750" s="227"/>
      <c r="U750" s="227"/>
      <c r="V750" s="227"/>
    </row>
    <row r="751" spans="2:22" x14ac:dyDescent="0.2">
      <c r="B751" s="279">
        <f t="shared" si="381"/>
        <v>45016</v>
      </c>
      <c r="C751" s="280" t="s">
        <v>0</v>
      </c>
      <c r="D751" s="246"/>
      <c r="E751" s="246"/>
      <c r="F751" s="246"/>
      <c r="G751" s="246"/>
      <c r="H751" s="246"/>
      <c r="I751" s="256"/>
      <c r="J751" s="256"/>
      <c r="K751" s="246"/>
      <c r="L751" s="246"/>
      <c r="M751" s="256">
        <f t="shared" ref="M751:S751" si="385">IF(M724&lt;=1,0,(M733-M769)*M$13)</f>
        <v>0</v>
      </c>
      <c r="N751" s="256">
        <f t="shared" si="385"/>
        <v>0</v>
      </c>
      <c r="O751" s="256">
        <f t="shared" si="385"/>
        <v>0</v>
      </c>
      <c r="P751" s="256">
        <f t="shared" si="385"/>
        <v>0</v>
      </c>
      <c r="Q751" s="256">
        <f t="shared" si="385"/>
        <v>0</v>
      </c>
      <c r="R751" s="256">
        <f t="shared" si="385"/>
        <v>0</v>
      </c>
      <c r="S751" s="282">
        <f t="shared" si="385"/>
        <v>0</v>
      </c>
      <c r="T751" s="227"/>
      <c r="U751" s="227"/>
      <c r="V751" s="227"/>
    </row>
    <row r="752" spans="2:22" x14ac:dyDescent="0.2">
      <c r="B752" s="279">
        <f t="shared" si="381"/>
        <v>45382</v>
      </c>
      <c r="C752" s="280" t="s">
        <v>0</v>
      </c>
      <c r="D752" s="246"/>
      <c r="E752" s="246"/>
      <c r="F752" s="246"/>
      <c r="G752" s="246"/>
      <c r="H752" s="246"/>
      <c r="I752" s="256"/>
      <c r="J752" s="256"/>
      <c r="K752" s="246"/>
      <c r="L752" s="246"/>
      <c r="M752" s="256">
        <f t="shared" ref="M752:S752" si="386">IF(M725&lt;=1,0,(M734-M770)*M$13)</f>
        <v>0</v>
      </c>
      <c r="N752" s="256">
        <f t="shared" si="386"/>
        <v>0</v>
      </c>
      <c r="O752" s="256">
        <f t="shared" si="386"/>
        <v>0</v>
      </c>
      <c r="P752" s="256">
        <f t="shared" si="386"/>
        <v>0</v>
      </c>
      <c r="Q752" s="256">
        <f t="shared" si="386"/>
        <v>0</v>
      </c>
      <c r="R752" s="256">
        <f t="shared" si="386"/>
        <v>0</v>
      </c>
      <c r="S752" s="282">
        <f t="shared" si="386"/>
        <v>0</v>
      </c>
      <c r="T752" s="227"/>
      <c r="U752" s="227"/>
      <c r="V752" s="227"/>
    </row>
    <row r="753" spans="2:22" x14ac:dyDescent="0.2">
      <c r="B753" s="279">
        <f t="shared" si="381"/>
        <v>45747</v>
      </c>
      <c r="C753" s="280" t="s">
        <v>0</v>
      </c>
      <c r="D753" s="246"/>
      <c r="E753" s="246"/>
      <c r="F753" s="246"/>
      <c r="G753" s="246"/>
      <c r="H753" s="246"/>
      <c r="I753" s="256"/>
      <c r="J753" s="256"/>
      <c r="K753" s="246"/>
      <c r="L753" s="246"/>
      <c r="M753" s="256">
        <f t="shared" ref="M753:S753" si="387">IF(M726&lt;=1,0,(M735-M771)*M$13)</f>
        <v>0</v>
      </c>
      <c r="N753" s="256">
        <f t="shared" si="387"/>
        <v>0</v>
      </c>
      <c r="O753" s="256">
        <f t="shared" si="387"/>
        <v>0</v>
      </c>
      <c r="P753" s="256">
        <f t="shared" si="387"/>
        <v>0</v>
      </c>
      <c r="Q753" s="256">
        <f t="shared" si="387"/>
        <v>0</v>
      </c>
      <c r="R753" s="256">
        <f t="shared" si="387"/>
        <v>0</v>
      </c>
      <c r="S753" s="282">
        <f t="shared" si="387"/>
        <v>0</v>
      </c>
      <c r="T753" s="227"/>
      <c r="U753" s="227"/>
      <c r="V753" s="227"/>
    </row>
    <row r="754" spans="2:22" x14ac:dyDescent="0.2">
      <c r="B754" s="279">
        <f t="shared" si="381"/>
        <v>46112</v>
      </c>
      <c r="C754" s="280" t="s">
        <v>0</v>
      </c>
      <c r="D754" s="246"/>
      <c r="E754" s="246"/>
      <c r="F754" s="246"/>
      <c r="G754" s="246"/>
      <c r="H754" s="246"/>
      <c r="I754" s="256"/>
      <c r="J754" s="256"/>
      <c r="K754" s="246"/>
      <c r="L754" s="246"/>
      <c r="M754" s="256">
        <f t="shared" ref="M754:S754" si="388">IF(M727&lt;=1,0,(M736-M772)*M$13)</f>
        <v>0</v>
      </c>
      <c r="N754" s="256">
        <f t="shared" si="388"/>
        <v>0</v>
      </c>
      <c r="O754" s="256">
        <f t="shared" si="388"/>
        <v>0</v>
      </c>
      <c r="P754" s="256">
        <f t="shared" si="388"/>
        <v>0</v>
      </c>
      <c r="Q754" s="256">
        <f t="shared" si="388"/>
        <v>0</v>
      </c>
      <c r="R754" s="256">
        <f t="shared" si="388"/>
        <v>0</v>
      </c>
      <c r="S754" s="282">
        <f t="shared" si="388"/>
        <v>0</v>
      </c>
      <c r="T754" s="227"/>
      <c r="U754" s="227"/>
      <c r="V754" s="227"/>
    </row>
    <row r="755" spans="2:22" x14ac:dyDescent="0.2">
      <c r="B755" s="283"/>
      <c r="C755" s="280"/>
      <c r="D755" s="246"/>
      <c r="E755" s="246"/>
      <c r="F755" s="246"/>
      <c r="G755" s="246"/>
      <c r="H755" s="246"/>
      <c r="I755" s="246"/>
      <c r="J755" s="246"/>
      <c r="K755" s="246"/>
      <c r="L755" s="246"/>
      <c r="M755" s="246"/>
      <c r="N755" s="246"/>
      <c r="O755" s="246"/>
      <c r="P755" s="246"/>
      <c r="Q755" s="246"/>
      <c r="R755" s="246"/>
      <c r="S755" s="284"/>
      <c r="T755" s="227"/>
      <c r="U755" s="227"/>
      <c r="V755" s="227"/>
    </row>
    <row r="756" spans="2:22" x14ac:dyDescent="0.2">
      <c r="B756" s="285" t="s">
        <v>144</v>
      </c>
      <c r="C756" s="280"/>
      <c r="D756" s="246"/>
      <c r="E756" s="246"/>
      <c r="F756" s="246"/>
      <c r="G756" s="246"/>
      <c r="H756" s="246"/>
      <c r="I756" s="246"/>
      <c r="J756" s="246"/>
      <c r="K756" s="246"/>
      <c r="L756" s="246"/>
      <c r="M756" s="246"/>
      <c r="N756" s="246"/>
      <c r="O756" s="246"/>
      <c r="P756" s="246"/>
      <c r="Q756" s="246"/>
      <c r="R756" s="246"/>
      <c r="S756" s="284"/>
      <c r="T756" s="227"/>
      <c r="U756" s="227"/>
      <c r="V756" s="227"/>
    </row>
    <row r="757" spans="2:22" x14ac:dyDescent="0.2">
      <c r="B757" s="279">
        <f t="shared" ref="B757:B763" si="389">B748</f>
        <v>43921</v>
      </c>
      <c r="C757" s="280" t="s">
        <v>0</v>
      </c>
      <c r="D757" s="281">
        <f>INDEX($H$17:$S$25,MATCH(B708,$B$17:$B$25,0),MATCH(B757,$H$4:$S$4,0))</f>
        <v>7858741.8907693792</v>
      </c>
      <c r="E757" s="256"/>
      <c r="F757" s="246"/>
      <c r="G757" s="246"/>
      <c r="H757" s="246"/>
      <c r="I757" s="256"/>
      <c r="J757" s="256"/>
      <c r="K757" s="246"/>
      <c r="L757" s="246"/>
      <c r="M757" s="256">
        <f t="shared" ref="M757:S763" si="390">($B757=M$4)*$D757</f>
        <v>7858741.8907693792</v>
      </c>
      <c r="N757" s="256">
        <f t="shared" si="390"/>
        <v>0</v>
      </c>
      <c r="O757" s="256">
        <f t="shared" si="390"/>
        <v>0</v>
      </c>
      <c r="P757" s="256">
        <f t="shared" si="390"/>
        <v>0</v>
      </c>
      <c r="Q757" s="256">
        <f t="shared" si="390"/>
        <v>0</v>
      </c>
      <c r="R757" s="256">
        <f t="shared" si="390"/>
        <v>0</v>
      </c>
      <c r="S757" s="282">
        <f t="shared" si="390"/>
        <v>0</v>
      </c>
      <c r="T757" s="227"/>
      <c r="U757" s="227"/>
      <c r="V757" s="227"/>
    </row>
    <row r="758" spans="2:22" x14ac:dyDescent="0.2">
      <c r="B758" s="279">
        <f t="shared" si="389"/>
        <v>44286</v>
      </c>
      <c r="C758" s="280" t="s">
        <v>0</v>
      </c>
      <c r="D758" s="281">
        <f>INDEX($H$17:$S$25,MATCH(B708,$B$17:$B$25,0),MATCH(B758,$H$4:$S$4,0))</f>
        <v>368935.82725983835</v>
      </c>
      <c r="E758" s="256"/>
      <c r="F758" s="246"/>
      <c r="G758" s="246"/>
      <c r="H758" s="246"/>
      <c r="I758" s="256"/>
      <c r="J758" s="256"/>
      <c r="K758" s="246"/>
      <c r="L758" s="246"/>
      <c r="M758" s="256">
        <f t="shared" si="390"/>
        <v>0</v>
      </c>
      <c r="N758" s="256">
        <f t="shared" si="390"/>
        <v>368935.82725983835</v>
      </c>
      <c r="O758" s="256">
        <f t="shared" si="390"/>
        <v>0</v>
      </c>
      <c r="P758" s="256">
        <f t="shared" si="390"/>
        <v>0</v>
      </c>
      <c r="Q758" s="256">
        <f t="shared" si="390"/>
        <v>0</v>
      </c>
      <c r="R758" s="256">
        <f t="shared" si="390"/>
        <v>0</v>
      </c>
      <c r="S758" s="282">
        <f t="shared" si="390"/>
        <v>0</v>
      </c>
      <c r="T758" s="227"/>
      <c r="U758" s="227"/>
      <c r="V758" s="227"/>
    </row>
    <row r="759" spans="2:22" x14ac:dyDescent="0.2">
      <c r="B759" s="279">
        <f t="shared" si="389"/>
        <v>44651</v>
      </c>
      <c r="C759" s="280" t="s">
        <v>0</v>
      </c>
      <c r="D759" s="281">
        <f>INDEX($H$17:$S$25,MATCH(B708,$B$17:$B$25,0),MATCH(B759,$H$4:$S$4,0))</f>
        <v>904233.22196245776</v>
      </c>
      <c r="E759" s="256"/>
      <c r="F759" s="246"/>
      <c r="G759" s="246"/>
      <c r="H759" s="246"/>
      <c r="I759" s="256"/>
      <c r="J759" s="256"/>
      <c r="K759" s="246"/>
      <c r="L759" s="246"/>
      <c r="M759" s="256">
        <f t="shared" si="390"/>
        <v>0</v>
      </c>
      <c r="N759" s="256">
        <f t="shared" si="390"/>
        <v>0</v>
      </c>
      <c r="O759" s="256">
        <f t="shared" si="390"/>
        <v>904233.22196245776</v>
      </c>
      <c r="P759" s="256">
        <f t="shared" si="390"/>
        <v>0</v>
      </c>
      <c r="Q759" s="256">
        <f t="shared" si="390"/>
        <v>0</v>
      </c>
      <c r="R759" s="256">
        <f t="shared" si="390"/>
        <v>0</v>
      </c>
      <c r="S759" s="282">
        <f t="shared" si="390"/>
        <v>0</v>
      </c>
      <c r="T759" s="227"/>
      <c r="U759" s="227"/>
      <c r="V759" s="227"/>
    </row>
    <row r="760" spans="2:22" x14ac:dyDescent="0.2">
      <c r="B760" s="279">
        <f t="shared" si="389"/>
        <v>45016</v>
      </c>
      <c r="C760" s="280" t="s">
        <v>0</v>
      </c>
      <c r="D760" s="281">
        <f>INDEX($H$17:$S$25,MATCH(B708,$B$17:$B$25,0),MATCH(B760,$H$4:$S$4,0))</f>
        <v>568391.81496076239</v>
      </c>
      <c r="E760" s="256"/>
      <c r="F760" s="246"/>
      <c r="G760" s="246"/>
      <c r="H760" s="246"/>
      <c r="I760" s="256"/>
      <c r="J760" s="256"/>
      <c r="K760" s="246"/>
      <c r="L760" s="246"/>
      <c r="M760" s="256">
        <f t="shared" si="390"/>
        <v>0</v>
      </c>
      <c r="N760" s="256">
        <f t="shared" si="390"/>
        <v>0</v>
      </c>
      <c r="O760" s="256">
        <f t="shared" si="390"/>
        <v>0</v>
      </c>
      <c r="P760" s="256">
        <f t="shared" si="390"/>
        <v>568391.81496076239</v>
      </c>
      <c r="Q760" s="256">
        <f t="shared" si="390"/>
        <v>0</v>
      </c>
      <c r="R760" s="256">
        <f t="shared" si="390"/>
        <v>0</v>
      </c>
      <c r="S760" s="282">
        <f t="shared" si="390"/>
        <v>0</v>
      </c>
      <c r="T760" s="227"/>
      <c r="U760" s="227"/>
      <c r="V760" s="227"/>
    </row>
    <row r="761" spans="2:22" x14ac:dyDescent="0.2">
      <c r="B761" s="279">
        <f t="shared" si="389"/>
        <v>45382</v>
      </c>
      <c r="C761" s="280" t="s">
        <v>0</v>
      </c>
      <c r="D761" s="281">
        <f>INDEX($H$17:$S$25,MATCH(B708,$B$17:$B$25,0),MATCH(B761,$H$4:$S$4,0))</f>
        <v>895964.542054752</v>
      </c>
      <c r="E761" s="256"/>
      <c r="F761" s="246"/>
      <c r="G761" s="246"/>
      <c r="H761" s="246"/>
      <c r="I761" s="256"/>
      <c r="J761" s="256"/>
      <c r="K761" s="246"/>
      <c r="L761" s="246"/>
      <c r="M761" s="256">
        <f t="shared" si="390"/>
        <v>0</v>
      </c>
      <c r="N761" s="256">
        <f t="shared" si="390"/>
        <v>0</v>
      </c>
      <c r="O761" s="256">
        <f t="shared" si="390"/>
        <v>0</v>
      </c>
      <c r="P761" s="256">
        <f t="shared" si="390"/>
        <v>0</v>
      </c>
      <c r="Q761" s="256">
        <f t="shared" si="390"/>
        <v>895964.542054752</v>
      </c>
      <c r="R761" s="256">
        <f t="shared" si="390"/>
        <v>0</v>
      </c>
      <c r="S761" s="282">
        <f t="shared" si="390"/>
        <v>0</v>
      </c>
      <c r="T761" s="227"/>
      <c r="U761" s="227"/>
      <c r="V761" s="227"/>
    </row>
    <row r="762" spans="2:22" x14ac:dyDescent="0.2">
      <c r="B762" s="279">
        <f t="shared" si="389"/>
        <v>45747</v>
      </c>
      <c r="C762" s="280" t="s">
        <v>0</v>
      </c>
      <c r="D762" s="281">
        <f>INDEX($H$17:$S$25,MATCH(B708,$B$17:$B$25,0),MATCH(B762,$H$4:$S$4,0))</f>
        <v>660772.95377654815</v>
      </c>
      <c r="E762" s="256"/>
      <c r="F762" s="246"/>
      <c r="G762" s="246"/>
      <c r="H762" s="246"/>
      <c r="I762" s="256"/>
      <c r="J762" s="256"/>
      <c r="K762" s="246"/>
      <c r="L762" s="246"/>
      <c r="M762" s="256">
        <f t="shared" si="390"/>
        <v>0</v>
      </c>
      <c r="N762" s="256">
        <f t="shared" si="390"/>
        <v>0</v>
      </c>
      <c r="O762" s="256">
        <f t="shared" si="390"/>
        <v>0</v>
      </c>
      <c r="P762" s="256">
        <f t="shared" si="390"/>
        <v>0</v>
      </c>
      <c r="Q762" s="256">
        <f t="shared" si="390"/>
        <v>0</v>
      </c>
      <c r="R762" s="256">
        <f t="shared" si="390"/>
        <v>660772.95377654815</v>
      </c>
      <c r="S762" s="282">
        <f t="shared" si="390"/>
        <v>0</v>
      </c>
      <c r="T762" s="227"/>
      <c r="U762" s="227"/>
      <c r="V762" s="227"/>
    </row>
    <row r="763" spans="2:22" x14ac:dyDescent="0.2">
      <c r="B763" s="279">
        <f t="shared" si="389"/>
        <v>46112</v>
      </c>
      <c r="C763" s="280" t="s">
        <v>0</v>
      </c>
      <c r="D763" s="281">
        <f>INDEX($H$17:$S$25,MATCH(B708,$B$17:$B$25,0),MATCH(B763,$H$4:$S$4,0))</f>
        <v>366672.09822443803</v>
      </c>
      <c r="E763" s="256"/>
      <c r="F763" s="246"/>
      <c r="G763" s="246"/>
      <c r="H763" s="246"/>
      <c r="I763" s="256"/>
      <c r="J763" s="256"/>
      <c r="K763" s="246"/>
      <c r="L763" s="246"/>
      <c r="M763" s="256">
        <f t="shared" si="390"/>
        <v>0</v>
      </c>
      <c r="N763" s="256">
        <f t="shared" si="390"/>
        <v>0</v>
      </c>
      <c r="O763" s="256">
        <f t="shared" si="390"/>
        <v>0</v>
      </c>
      <c r="P763" s="256">
        <f t="shared" si="390"/>
        <v>0</v>
      </c>
      <c r="Q763" s="256">
        <f t="shared" si="390"/>
        <v>0</v>
      </c>
      <c r="R763" s="256">
        <f t="shared" si="390"/>
        <v>0</v>
      </c>
      <c r="S763" s="282">
        <f t="shared" si="390"/>
        <v>366672.09822443803</v>
      </c>
      <c r="T763" s="227"/>
      <c r="U763" s="227"/>
      <c r="V763" s="227"/>
    </row>
    <row r="764" spans="2:22" x14ac:dyDescent="0.2">
      <c r="B764" s="283"/>
      <c r="C764" s="280"/>
      <c r="D764" s="246"/>
      <c r="E764" s="246"/>
      <c r="F764" s="246"/>
      <c r="G764" s="246"/>
      <c r="H764" s="246"/>
      <c r="I764" s="246"/>
      <c r="J764" s="246"/>
      <c r="K764" s="246"/>
      <c r="L764" s="246"/>
      <c r="M764" s="246"/>
      <c r="N764" s="246"/>
      <c r="O764" s="246"/>
      <c r="P764" s="246"/>
      <c r="Q764" s="246"/>
      <c r="R764" s="246"/>
      <c r="S764" s="284"/>
      <c r="T764" s="227"/>
      <c r="U764" s="227"/>
      <c r="V764" s="227"/>
    </row>
    <row r="765" spans="2:22" x14ac:dyDescent="0.2">
      <c r="B765" s="285" t="s">
        <v>12</v>
      </c>
      <c r="C765" s="280"/>
      <c r="D765" s="246"/>
      <c r="E765" s="246"/>
      <c r="F765" s="246"/>
      <c r="G765" s="246"/>
      <c r="H765" s="246"/>
      <c r="I765" s="246"/>
      <c r="J765" s="246"/>
      <c r="K765" s="246"/>
      <c r="L765" s="246"/>
      <c r="M765" s="246"/>
      <c r="N765" s="246"/>
      <c r="O765" s="246"/>
      <c r="P765" s="246"/>
      <c r="Q765" s="246"/>
      <c r="R765" s="246"/>
      <c r="S765" s="284"/>
      <c r="T765" s="227"/>
      <c r="U765" s="227"/>
      <c r="V765" s="227"/>
    </row>
    <row r="766" spans="2:22" x14ac:dyDescent="0.2">
      <c r="B766" s="279">
        <f t="shared" ref="B766:B772" si="391">B757</f>
        <v>43921</v>
      </c>
      <c r="C766" s="280" t="s">
        <v>0</v>
      </c>
      <c r="D766" s="246"/>
      <c r="E766" s="246"/>
      <c r="F766" s="246"/>
      <c r="G766" s="246"/>
      <c r="H766" s="246"/>
      <c r="I766" s="256"/>
      <c r="J766" s="256"/>
      <c r="K766" s="246"/>
      <c r="L766" s="246"/>
      <c r="M766" s="256">
        <v>0</v>
      </c>
      <c r="N766" s="256">
        <v>0</v>
      </c>
      <c r="O766" s="256">
        <v>0</v>
      </c>
      <c r="P766" s="256">
        <v>0</v>
      </c>
      <c r="Q766" s="256">
        <v>0</v>
      </c>
      <c r="R766" s="256">
        <v>0</v>
      </c>
      <c r="S766" s="282">
        <v>0</v>
      </c>
      <c r="T766" s="227"/>
      <c r="U766" s="227"/>
      <c r="V766" s="227"/>
    </row>
    <row r="767" spans="2:22" x14ac:dyDescent="0.2">
      <c r="B767" s="279">
        <f t="shared" si="391"/>
        <v>44286</v>
      </c>
      <c r="C767" s="280" t="s">
        <v>0</v>
      </c>
      <c r="D767" s="246"/>
      <c r="E767" s="246"/>
      <c r="F767" s="246"/>
      <c r="G767" s="246"/>
      <c r="H767" s="246"/>
      <c r="I767" s="256"/>
      <c r="J767" s="256"/>
      <c r="K767" s="246"/>
      <c r="L767" s="246"/>
      <c r="M767" s="256">
        <v>0</v>
      </c>
      <c r="N767" s="256">
        <v>0</v>
      </c>
      <c r="O767" s="256">
        <v>0</v>
      </c>
      <c r="P767" s="256">
        <v>0</v>
      </c>
      <c r="Q767" s="256">
        <v>0</v>
      </c>
      <c r="R767" s="256">
        <v>0</v>
      </c>
      <c r="S767" s="282">
        <v>0</v>
      </c>
      <c r="T767" s="227"/>
      <c r="U767" s="227"/>
      <c r="V767" s="227"/>
    </row>
    <row r="768" spans="2:22" x14ac:dyDescent="0.2">
      <c r="B768" s="279">
        <f t="shared" si="391"/>
        <v>44651</v>
      </c>
      <c r="C768" s="280" t="s">
        <v>0</v>
      </c>
      <c r="D768" s="246"/>
      <c r="E768" s="246"/>
      <c r="F768" s="246"/>
      <c r="G768" s="246"/>
      <c r="H768" s="246"/>
      <c r="I768" s="256"/>
      <c r="J768" s="256"/>
      <c r="K768" s="246"/>
      <c r="L768" s="246"/>
      <c r="M768" s="256">
        <v>0</v>
      </c>
      <c r="N768" s="256">
        <v>0</v>
      </c>
      <c r="O768" s="256">
        <v>0</v>
      </c>
      <c r="P768" s="256">
        <v>0</v>
      </c>
      <c r="Q768" s="256">
        <v>0</v>
      </c>
      <c r="R768" s="256">
        <v>0</v>
      </c>
      <c r="S768" s="282">
        <v>0</v>
      </c>
      <c r="T768" s="227"/>
      <c r="U768" s="227"/>
      <c r="V768" s="227"/>
    </row>
    <row r="769" spans="2:22" x14ac:dyDescent="0.2">
      <c r="B769" s="279">
        <f t="shared" si="391"/>
        <v>45016</v>
      </c>
      <c r="C769" s="280" t="s">
        <v>0</v>
      </c>
      <c r="D769" s="246"/>
      <c r="E769" s="246"/>
      <c r="F769" s="246"/>
      <c r="G769" s="246"/>
      <c r="H769" s="246"/>
      <c r="I769" s="256"/>
      <c r="J769" s="256"/>
      <c r="K769" s="246"/>
      <c r="L769" s="246"/>
      <c r="M769" s="256">
        <v>0</v>
      </c>
      <c r="N769" s="256">
        <v>0</v>
      </c>
      <c r="O769" s="256">
        <v>0</v>
      </c>
      <c r="P769" s="256">
        <v>0</v>
      </c>
      <c r="Q769" s="256">
        <v>0</v>
      </c>
      <c r="R769" s="256">
        <v>0</v>
      </c>
      <c r="S769" s="282">
        <v>0</v>
      </c>
      <c r="T769" s="227"/>
      <c r="U769" s="227"/>
      <c r="V769" s="227"/>
    </row>
    <row r="770" spans="2:22" x14ac:dyDescent="0.2">
      <c r="B770" s="279">
        <f t="shared" si="391"/>
        <v>45382</v>
      </c>
      <c r="C770" s="280" t="s">
        <v>0</v>
      </c>
      <c r="D770" s="246"/>
      <c r="E770" s="246"/>
      <c r="F770" s="246"/>
      <c r="G770" s="246"/>
      <c r="H770" s="246"/>
      <c r="I770" s="256"/>
      <c r="J770" s="256"/>
      <c r="K770" s="246"/>
      <c r="L770" s="246"/>
      <c r="M770" s="256">
        <v>0</v>
      </c>
      <c r="N770" s="256">
        <v>0</v>
      </c>
      <c r="O770" s="256">
        <v>0</v>
      </c>
      <c r="P770" s="256">
        <v>0</v>
      </c>
      <c r="Q770" s="256">
        <v>0</v>
      </c>
      <c r="R770" s="256">
        <v>0</v>
      </c>
      <c r="S770" s="282">
        <v>0</v>
      </c>
      <c r="T770" s="227"/>
      <c r="U770" s="227"/>
      <c r="V770" s="227"/>
    </row>
    <row r="771" spans="2:22" x14ac:dyDescent="0.2">
      <c r="B771" s="279">
        <f t="shared" si="391"/>
        <v>45747</v>
      </c>
      <c r="C771" s="280" t="s">
        <v>0</v>
      </c>
      <c r="D771" s="246"/>
      <c r="E771" s="246"/>
      <c r="F771" s="246"/>
      <c r="G771" s="246"/>
      <c r="H771" s="246"/>
      <c r="I771" s="256"/>
      <c r="J771" s="256"/>
      <c r="K771" s="246"/>
      <c r="L771" s="246"/>
      <c r="M771" s="256">
        <v>0</v>
      </c>
      <c r="N771" s="256">
        <v>0</v>
      </c>
      <c r="O771" s="256">
        <v>0</v>
      </c>
      <c r="P771" s="256">
        <v>0</v>
      </c>
      <c r="Q771" s="256">
        <v>0</v>
      </c>
      <c r="R771" s="256">
        <v>0</v>
      </c>
      <c r="S771" s="282">
        <v>0</v>
      </c>
      <c r="T771" s="227"/>
      <c r="U771" s="227"/>
      <c r="V771" s="227"/>
    </row>
    <row r="772" spans="2:22" x14ac:dyDescent="0.2">
      <c r="B772" s="279">
        <f t="shared" si="391"/>
        <v>46112</v>
      </c>
      <c r="C772" s="280" t="s">
        <v>0</v>
      </c>
      <c r="D772" s="246"/>
      <c r="E772" s="246"/>
      <c r="F772" s="246"/>
      <c r="G772" s="246"/>
      <c r="H772" s="246"/>
      <c r="I772" s="256"/>
      <c r="J772" s="256"/>
      <c r="K772" s="246"/>
      <c r="L772" s="246"/>
      <c r="M772" s="256">
        <v>0</v>
      </c>
      <c r="N772" s="256">
        <v>0</v>
      </c>
      <c r="O772" s="256">
        <v>0</v>
      </c>
      <c r="P772" s="256">
        <v>0</v>
      </c>
      <c r="Q772" s="256">
        <v>0</v>
      </c>
      <c r="R772" s="256">
        <v>0</v>
      </c>
      <c r="S772" s="282">
        <v>0</v>
      </c>
      <c r="T772" s="227"/>
      <c r="U772" s="227"/>
      <c r="V772" s="227"/>
    </row>
    <row r="773" spans="2:22" x14ac:dyDescent="0.2">
      <c r="B773" s="283"/>
      <c r="C773" s="280"/>
      <c r="D773" s="246"/>
      <c r="E773" s="246"/>
      <c r="F773" s="246"/>
      <c r="G773" s="246"/>
      <c r="H773" s="246"/>
      <c r="I773" s="246"/>
      <c r="J773" s="246"/>
      <c r="K773" s="246"/>
      <c r="L773" s="246"/>
      <c r="M773" s="246"/>
      <c r="N773" s="246"/>
      <c r="O773" s="246"/>
      <c r="P773" s="246"/>
      <c r="Q773" s="246"/>
      <c r="R773" s="246"/>
      <c r="S773" s="284"/>
      <c r="T773" s="227"/>
      <c r="U773" s="227"/>
      <c r="V773" s="227"/>
    </row>
    <row r="774" spans="2:22" x14ac:dyDescent="0.2">
      <c r="B774" s="285" t="s">
        <v>11</v>
      </c>
      <c r="C774" s="280"/>
      <c r="D774" s="246"/>
      <c r="E774" s="246"/>
      <c r="F774" s="246"/>
      <c r="G774" s="246"/>
      <c r="H774" s="246"/>
      <c r="I774" s="246"/>
      <c r="J774" s="246"/>
      <c r="K774" s="246"/>
      <c r="L774" s="246"/>
      <c r="M774" s="246"/>
      <c r="N774" s="246"/>
      <c r="O774" s="246"/>
      <c r="P774" s="246"/>
      <c r="Q774" s="246"/>
      <c r="R774" s="246"/>
      <c r="S774" s="284"/>
      <c r="T774" s="227"/>
      <c r="U774" s="227"/>
      <c r="V774" s="227"/>
    </row>
    <row r="775" spans="2:22" x14ac:dyDescent="0.2">
      <c r="B775" s="279">
        <f t="shared" ref="B775:B781" si="392">B766</f>
        <v>43921</v>
      </c>
      <c r="C775" s="280" t="s">
        <v>0</v>
      </c>
      <c r="D775" s="246"/>
      <c r="E775" s="246"/>
      <c r="F775" s="246"/>
      <c r="G775" s="246"/>
      <c r="H775" s="246"/>
      <c r="I775" s="256"/>
      <c r="J775" s="256"/>
      <c r="K775" s="246"/>
      <c r="L775" s="246"/>
      <c r="M775" s="256">
        <f>M730-M739+M748+M757-M766</f>
        <v>7858741.8907693792</v>
      </c>
      <c r="N775" s="256">
        <f t="shared" ref="N775:S775" si="393">N730-N739+N748+N757-N766</f>
        <v>7544392.2151386039</v>
      </c>
      <c r="O775" s="256">
        <f t="shared" si="393"/>
        <v>7230042.5395078287</v>
      </c>
      <c r="P775" s="256">
        <f t="shared" si="393"/>
        <v>6915692.8638770534</v>
      </c>
      <c r="Q775" s="256">
        <f t="shared" si="393"/>
        <v>6601343.1882462781</v>
      </c>
      <c r="R775" s="256">
        <f t="shared" si="393"/>
        <v>6286993.5126155028</v>
      </c>
      <c r="S775" s="282">
        <f t="shared" si="393"/>
        <v>5972643.8369847275</v>
      </c>
      <c r="T775" s="227"/>
      <c r="U775" s="227"/>
      <c r="V775" s="227"/>
    </row>
    <row r="776" spans="2:22" x14ac:dyDescent="0.2">
      <c r="B776" s="279">
        <f t="shared" si="392"/>
        <v>44286</v>
      </c>
      <c r="C776" s="280" t="s">
        <v>0</v>
      </c>
      <c r="D776" s="246"/>
      <c r="E776" s="246"/>
      <c r="F776" s="246"/>
      <c r="G776" s="246"/>
      <c r="H776" s="246"/>
      <c r="I776" s="256"/>
      <c r="J776" s="256"/>
      <c r="K776" s="246"/>
      <c r="L776" s="246"/>
      <c r="M776" s="256">
        <f t="shared" ref="M776:S776" si="394">M731-M740+M749+M758-M767</f>
        <v>0</v>
      </c>
      <c r="N776" s="256">
        <f t="shared" si="394"/>
        <v>368935.82725983835</v>
      </c>
      <c r="O776" s="256">
        <f t="shared" si="394"/>
        <v>354178.3941694448</v>
      </c>
      <c r="P776" s="256">
        <f t="shared" si="394"/>
        <v>339420.96107905125</v>
      </c>
      <c r="Q776" s="256">
        <f t="shared" si="394"/>
        <v>324663.5279886577</v>
      </c>
      <c r="R776" s="256">
        <f t="shared" si="394"/>
        <v>309906.09489826416</v>
      </c>
      <c r="S776" s="282">
        <f t="shared" si="394"/>
        <v>295148.66180787061</v>
      </c>
      <c r="T776" s="227"/>
      <c r="U776" s="227"/>
      <c r="V776" s="227"/>
    </row>
    <row r="777" spans="2:22" x14ac:dyDescent="0.2">
      <c r="B777" s="279">
        <f t="shared" si="392"/>
        <v>44651</v>
      </c>
      <c r="C777" s="280" t="s">
        <v>0</v>
      </c>
      <c r="D777" s="246"/>
      <c r="E777" s="246"/>
      <c r="F777" s="246"/>
      <c r="G777" s="246"/>
      <c r="H777" s="246"/>
      <c r="I777" s="256"/>
      <c r="J777" s="256"/>
      <c r="K777" s="246"/>
      <c r="L777" s="246"/>
      <c r="M777" s="256">
        <f t="shared" ref="M777:S777" si="395">M732-M741+M750+M759-M768</f>
        <v>0</v>
      </c>
      <c r="N777" s="256">
        <f t="shared" si="395"/>
        <v>0</v>
      </c>
      <c r="O777" s="256">
        <f t="shared" si="395"/>
        <v>904233.22196245776</v>
      </c>
      <c r="P777" s="256">
        <f t="shared" si="395"/>
        <v>868063.89308395947</v>
      </c>
      <c r="Q777" s="256">
        <f t="shared" si="395"/>
        <v>831894.56420546118</v>
      </c>
      <c r="R777" s="256">
        <f t="shared" si="395"/>
        <v>795725.23532696289</v>
      </c>
      <c r="S777" s="282">
        <f t="shared" si="395"/>
        <v>759555.90644846461</v>
      </c>
      <c r="T777" s="227"/>
      <c r="U777" s="227"/>
      <c r="V777" s="227"/>
    </row>
    <row r="778" spans="2:22" x14ac:dyDescent="0.2">
      <c r="B778" s="279">
        <f t="shared" si="392"/>
        <v>45016</v>
      </c>
      <c r="C778" s="280" t="s">
        <v>0</v>
      </c>
      <c r="D778" s="246"/>
      <c r="E778" s="246"/>
      <c r="F778" s="246"/>
      <c r="G778" s="246"/>
      <c r="H778" s="246"/>
      <c r="I778" s="256"/>
      <c r="J778" s="256"/>
      <c r="K778" s="246"/>
      <c r="L778" s="246"/>
      <c r="M778" s="256">
        <f t="shared" ref="M778:S778" si="396">M733-M742+M751+M760-M769</f>
        <v>0</v>
      </c>
      <c r="N778" s="256">
        <f t="shared" si="396"/>
        <v>0</v>
      </c>
      <c r="O778" s="256">
        <f t="shared" si="396"/>
        <v>0</v>
      </c>
      <c r="P778" s="256">
        <f t="shared" si="396"/>
        <v>568391.81496076239</v>
      </c>
      <c r="Q778" s="256">
        <f t="shared" si="396"/>
        <v>545656.14236233186</v>
      </c>
      <c r="R778" s="256">
        <f t="shared" si="396"/>
        <v>522920.46976390138</v>
      </c>
      <c r="S778" s="282">
        <f t="shared" si="396"/>
        <v>500184.7971654709</v>
      </c>
      <c r="T778" s="227"/>
      <c r="U778" s="227"/>
      <c r="V778" s="227"/>
    </row>
    <row r="779" spans="2:22" x14ac:dyDescent="0.2">
      <c r="B779" s="279">
        <f t="shared" si="392"/>
        <v>45382</v>
      </c>
      <c r="C779" s="280" t="s">
        <v>0</v>
      </c>
      <c r="D779" s="246"/>
      <c r="E779" s="246"/>
      <c r="F779" s="246"/>
      <c r="G779" s="246"/>
      <c r="H779" s="246"/>
      <c r="I779" s="256"/>
      <c r="J779" s="256"/>
      <c r="K779" s="246"/>
      <c r="L779" s="246"/>
      <c r="M779" s="256">
        <f t="shared" ref="M779:S779" si="397">M734-M743+M752+M761-M770</f>
        <v>0</v>
      </c>
      <c r="N779" s="256">
        <f t="shared" si="397"/>
        <v>0</v>
      </c>
      <c r="O779" s="256">
        <f t="shared" si="397"/>
        <v>0</v>
      </c>
      <c r="P779" s="256">
        <f t="shared" si="397"/>
        <v>0</v>
      </c>
      <c r="Q779" s="256">
        <f t="shared" si="397"/>
        <v>895964.542054752</v>
      </c>
      <c r="R779" s="256">
        <f t="shared" si="397"/>
        <v>860125.96037256194</v>
      </c>
      <c r="S779" s="282">
        <f t="shared" si="397"/>
        <v>824287.37869037187</v>
      </c>
      <c r="T779" s="227"/>
      <c r="U779" s="227"/>
      <c r="V779" s="227"/>
    </row>
    <row r="780" spans="2:22" x14ac:dyDescent="0.2">
      <c r="B780" s="279">
        <f t="shared" si="392"/>
        <v>45747</v>
      </c>
      <c r="C780" s="280" t="s">
        <v>0</v>
      </c>
      <c r="D780" s="246"/>
      <c r="E780" s="246"/>
      <c r="F780" s="246"/>
      <c r="G780" s="246"/>
      <c r="H780" s="246"/>
      <c r="I780" s="256"/>
      <c r="J780" s="256"/>
      <c r="K780" s="246"/>
      <c r="L780" s="246"/>
      <c r="M780" s="256">
        <f t="shared" ref="M780:S780" si="398">M735-M744+M753+M762-M771</f>
        <v>0</v>
      </c>
      <c r="N780" s="256">
        <f t="shared" si="398"/>
        <v>0</v>
      </c>
      <c r="O780" s="256">
        <f t="shared" si="398"/>
        <v>0</v>
      </c>
      <c r="P780" s="256">
        <f t="shared" si="398"/>
        <v>0</v>
      </c>
      <c r="Q780" s="256">
        <f t="shared" si="398"/>
        <v>0</v>
      </c>
      <c r="R780" s="256">
        <f t="shared" si="398"/>
        <v>660772.95377654815</v>
      </c>
      <c r="S780" s="282">
        <f t="shared" si="398"/>
        <v>634342.03562548617</v>
      </c>
      <c r="T780" s="227"/>
      <c r="U780" s="227"/>
      <c r="V780" s="227"/>
    </row>
    <row r="781" spans="2:22" x14ac:dyDescent="0.2">
      <c r="B781" s="286">
        <f t="shared" si="392"/>
        <v>46112</v>
      </c>
      <c r="C781" s="287" t="s">
        <v>0</v>
      </c>
      <c r="D781" s="288"/>
      <c r="E781" s="288"/>
      <c r="F781" s="288"/>
      <c r="G781" s="288"/>
      <c r="H781" s="288"/>
      <c r="I781" s="289"/>
      <c r="J781" s="289"/>
      <c r="K781" s="288"/>
      <c r="L781" s="288"/>
      <c r="M781" s="289">
        <f t="shared" ref="M781:S781" si="399">M736-M745+M754+M763-M772</f>
        <v>0</v>
      </c>
      <c r="N781" s="289">
        <f t="shared" si="399"/>
        <v>0</v>
      </c>
      <c r="O781" s="289">
        <f t="shared" si="399"/>
        <v>0</v>
      </c>
      <c r="P781" s="289">
        <f t="shared" si="399"/>
        <v>0</v>
      </c>
      <c r="Q781" s="289">
        <f t="shared" si="399"/>
        <v>0</v>
      </c>
      <c r="R781" s="289">
        <f t="shared" si="399"/>
        <v>0</v>
      </c>
      <c r="S781" s="290">
        <f t="shared" si="399"/>
        <v>366672.09822443803</v>
      </c>
      <c r="T781" s="227"/>
      <c r="U781" s="227"/>
      <c r="V781" s="227"/>
    </row>
    <row r="782" spans="2:22" x14ac:dyDescent="0.2">
      <c r="B782" s="227"/>
      <c r="C782" s="254"/>
      <c r="D782" s="227"/>
      <c r="E782" s="227"/>
      <c r="F782" s="227"/>
      <c r="G782" s="227"/>
      <c r="H782" s="227"/>
      <c r="I782" s="227"/>
      <c r="J782" s="227"/>
      <c r="K782" s="227"/>
      <c r="L782" s="227"/>
      <c r="M782" s="227"/>
      <c r="N782" s="227"/>
      <c r="O782" s="227"/>
      <c r="P782" s="227"/>
      <c r="Q782" s="227"/>
      <c r="R782" s="227"/>
      <c r="S782" s="227"/>
      <c r="T782" s="227"/>
      <c r="U782" s="227"/>
      <c r="V782" s="227"/>
    </row>
    <row r="783" spans="2:22" x14ac:dyDescent="0.2">
      <c r="B783" s="272" t="s">
        <v>21</v>
      </c>
      <c r="C783" s="254"/>
      <c r="D783" s="227"/>
      <c r="E783" s="227"/>
      <c r="F783" s="227"/>
      <c r="G783" s="227"/>
      <c r="H783" s="227"/>
      <c r="I783" s="246"/>
      <c r="J783" s="227"/>
      <c r="K783" s="227"/>
      <c r="L783" s="227"/>
      <c r="M783" s="227"/>
      <c r="N783" s="227"/>
      <c r="O783" s="227"/>
      <c r="P783" s="227"/>
      <c r="Q783" s="227"/>
      <c r="R783" s="227"/>
      <c r="S783" s="227"/>
      <c r="T783" s="227"/>
      <c r="U783" s="227"/>
      <c r="V783" s="227"/>
    </row>
    <row r="784" spans="2:22" x14ac:dyDescent="0.2">
      <c r="B784" s="273"/>
      <c r="C784" s="254"/>
      <c r="D784" s="227"/>
      <c r="E784" s="227"/>
      <c r="F784" s="227"/>
      <c r="G784" s="227"/>
      <c r="H784" s="227"/>
      <c r="I784" s="246"/>
      <c r="J784" s="227"/>
      <c r="K784" s="227"/>
      <c r="L784" s="227"/>
      <c r="M784" s="227"/>
      <c r="N784" s="227"/>
      <c r="O784" s="227"/>
      <c r="P784" s="227"/>
      <c r="Q784" s="227"/>
      <c r="R784" s="227"/>
      <c r="S784" s="227"/>
      <c r="T784" s="227"/>
      <c r="U784" s="227"/>
      <c r="V784" s="227"/>
    </row>
    <row r="785" spans="2:22" x14ac:dyDescent="0.2">
      <c r="B785" s="227" t="s">
        <v>20</v>
      </c>
      <c r="C785" s="254" t="s">
        <v>5</v>
      </c>
      <c r="D785" s="227"/>
      <c r="E785" s="229" t="s">
        <v>271</v>
      </c>
      <c r="F785" s="227"/>
      <c r="G785" s="247"/>
      <c r="H785" s="253"/>
      <c r="I785" s="253"/>
      <c r="J785" s="253"/>
      <c r="K785" s="253"/>
      <c r="L785" s="253"/>
      <c r="M785" s="253">
        <f t="shared" ref="M785:S785" si="400">IF(M787=0,0,M786/M787)</f>
        <v>0</v>
      </c>
      <c r="N785" s="253">
        <f t="shared" si="400"/>
        <v>15</v>
      </c>
      <c r="O785" s="253">
        <f t="shared" si="400"/>
        <v>14.356574521527431</v>
      </c>
      <c r="P785" s="253">
        <f t="shared" si="400"/>
        <v>14.032197350105566</v>
      </c>
      <c r="Q785" s="253">
        <f t="shared" si="400"/>
        <v>13.277489819803591</v>
      </c>
      <c r="R785" s="253">
        <f t="shared" si="400"/>
        <v>12.561682326022629</v>
      </c>
      <c r="S785" s="253">
        <f t="shared" si="400"/>
        <v>11.844269922128957</v>
      </c>
      <c r="T785" s="227"/>
      <c r="U785" s="227"/>
      <c r="V785" s="227"/>
    </row>
    <row r="786" spans="2:22" x14ac:dyDescent="0.2">
      <c r="B786" s="227" t="s">
        <v>16</v>
      </c>
      <c r="C786" s="254" t="s">
        <v>0</v>
      </c>
      <c r="D786" s="227"/>
      <c r="E786" s="229" t="s">
        <v>264</v>
      </c>
      <c r="F786" s="227"/>
      <c r="G786" s="227"/>
      <c r="H786" s="227"/>
      <c r="I786" s="256"/>
      <c r="J786" s="227"/>
      <c r="K786" s="227"/>
      <c r="L786" s="227"/>
      <c r="M786" s="247">
        <f t="shared" ref="M786:S786" si="401">SUM(M805:M811)</f>
        <v>0</v>
      </c>
      <c r="N786" s="247">
        <f t="shared" si="401"/>
        <v>8309232.051727837</v>
      </c>
      <c r="O786" s="247">
        <f t="shared" si="401"/>
        <v>12360106.24990928</v>
      </c>
      <c r="P786" s="247">
        <f t="shared" si="401"/>
        <v>20514468.392841332</v>
      </c>
      <c r="Q786" s="247">
        <f t="shared" si="401"/>
        <v>22175340.856661804</v>
      </c>
      <c r="R786" s="247">
        <f t="shared" si="401"/>
        <v>23425094.901324388</v>
      </c>
      <c r="S786" s="247">
        <f t="shared" si="401"/>
        <v>24065118.207764655</v>
      </c>
      <c r="T786" s="227"/>
      <c r="U786" s="227"/>
      <c r="V786" s="227"/>
    </row>
    <row r="787" spans="2:22" x14ac:dyDescent="0.2">
      <c r="B787" s="227" t="s">
        <v>107</v>
      </c>
      <c r="C787" s="254" t="s">
        <v>0</v>
      </c>
      <c r="D787" s="227"/>
      <c r="E787" s="229" t="s">
        <v>265</v>
      </c>
      <c r="F787" s="227"/>
      <c r="G787" s="227"/>
      <c r="H787" s="227"/>
      <c r="I787" s="256"/>
      <c r="J787" s="227"/>
      <c r="K787" s="227"/>
      <c r="L787" s="227"/>
      <c r="M787" s="247">
        <f t="shared" ref="M787:S787" si="402">SUM(M814:M820)</f>
        <v>0</v>
      </c>
      <c r="N787" s="247">
        <f t="shared" si="402"/>
        <v>553948.80344852246</v>
      </c>
      <c r="O787" s="247">
        <f t="shared" si="402"/>
        <v>860937.00355718681</v>
      </c>
      <c r="P787" s="247">
        <f t="shared" si="402"/>
        <v>1461956.9466564693</v>
      </c>
      <c r="Q787" s="247">
        <f t="shared" si="402"/>
        <v>1670145.5740215988</v>
      </c>
      <c r="R787" s="247">
        <f t="shared" si="402"/>
        <v>1864805.5486005442</v>
      </c>
      <c r="S787" s="247">
        <f t="shared" si="402"/>
        <v>2031794.1389365983</v>
      </c>
      <c r="T787" s="227"/>
      <c r="U787" s="227"/>
      <c r="V787" s="227"/>
    </row>
    <row r="788" spans="2:22" x14ac:dyDescent="0.2">
      <c r="B788" s="227" t="s">
        <v>14</v>
      </c>
      <c r="C788" s="254" t="s">
        <v>0</v>
      </c>
      <c r="D788" s="227"/>
      <c r="E788" s="229" t="s">
        <v>266</v>
      </c>
      <c r="F788" s="227"/>
      <c r="G788" s="227"/>
      <c r="H788" s="227"/>
      <c r="I788" s="256"/>
      <c r="J788" s="227"/>
      <c r="K788" s="227"/>
      <c r="L788" s="227"/>
      <c r="M788" s="247">
        <f t="shared" ref="M788:S788" si="403">SUM(M823:M829)</f>
        <v>0</v>
      </c>
      <c r="N788" s="247">
        <f t="shared" si="403"/>
        <v>0</v>
      </c>
      <c r="O788" s="247">
        <f t="shared" si="403"/>
        <v>0</v>
      </c>
      <c r="P788" s="247">
        <f t="shared" si="403"/>
        <v>0</v>
      </c>
      <c r="Q788" s="247">
        <f t="shared" si="403"/>
        <v>0</v>
      </c>
      <c r="R788" s="247">
        <f t="shared" si="403"/>
        <v>0</v>
      </c>
      <c r="S788" s="247">
        <f t="shared" si="403"/>
        <v>0</v>
      </c>
      <c r="T788" s="227"/>
      <c r="U788" s="227"/>
      <c r="V788" s="227"/>
    </row>
    <row r="789" spans="2:22" x14ac:dyDescent="0.2">
      <c r="B789" s="227" t="s">
        <v>144</v>
      </c>
      <c r="C789" s="254" t="s">
        <v>0</v>
      </c>
      <c r="D789" s="227"/>
      <c r="E789" s="229" t="s">
        <v>268</v>
      </c>
      <c r="F789" s="227"/>
      <c r="G789" s="227"/>
      <c r="H789" s="227"/>
      <c r="I789" s="256"/>
      <c r="J789" s="227"/>
      <c r="K789" s="227"/>
      <c r="L789" s="227"/>
      <c r="M789" s="247">
        <f t="shared" ref="M789:S789" si="404">SUM(M832:M838)</f>
        <v>8309232.051727837</v>
      </c>
      <c r="N789" s="247">
        <f t="shared" si="404"/>
        <v>4604823.0016299654</v>
      </c>
      <c r="O789" s="247">
        <f t="shared" si="404"/>
        <v>9015299.1464892384</v>
      </c>
      <c r="P789" s="247">
        <f t="shared" si="404"/>
        <v>3122829.4104769411</v>
      </c>
      <c r="Q789" s="247">
        <f t="shared" si="404"/>
        <v>2919899.6186841843</v>
      </c>
      <c r="R789" s="247">
        <f t="shared" si="404"/>
        <v>2504828.8550408101</v>
      </c>
      <c r="S789" s="247">
        <f t="shared" si="404"/>
        <v>2387358.8946668576</v>
      </c>
      <c r="T789" s="227"/>
      <c r="U789" s="227"/>
      <c r="V789" s="227"/>
    </row>
    <row r="790" spans="2:22" x14ac:dyDescent="0.2">
      <c r="B790" s="227" t="s">
        <v>12</v>
      </c>
      <c r="C790" s="254" t="s">
        <v>0</v>
      </c>
      <c r="D790" s="227"/>
      <c r="E790" s="229" t="s">
        <v>270</v>
      </c>
      <c r="F790" s="227"/>
      <c r="G790" s="227"/>
      <c r="H790" s="227"/>
      <c r="I790" s="256"/>
      <c r="J790" s="227"/>
      <c r="K790" s="227"/>
      <c r="L790" s="227"/>
      <c r="M790" s="247">
        <f t="shared" ref="M790:S790" si="405">SUM(M841:M847)</f>
        <v>0</v>
      </c>
      <c r="N790" s="247">
        <f t="shared" si="405"/>
        <v>0</v>
      </c>
      <c r="O790" s="247">
        <f t="shared" si="405"/>
        <v>0</v>
      </c>
      <c r="P790" s="247">
        <f t="shared" si="405"/>
        <v>0</v>
      </c>
      <c r="Q790" s="247">
        <f t="shared" si="405"/>
        <v>0</v>
      </c>
      <c r="R790" s="247">
        <f t="shared" si="405"/>
        <v>0</v>
      </c>
      <c r="S790" s="247">
        <f t="shared" si="405"/>
        <v>0</v>
      </c>
      <c r="T790" s="227"/>
      <c r="U790" s="227"/>
      <c r="V790" s="227"/>
    </row>
    <row r="791" spans="2:22" s="233" customFormat="1" x14ac:dyDescent="0.2">
      <c r="B791" s="300" t="s">
        <v>11</v>
      </c>
      <c r="C791" s="298" t="s">
        <v>0</v>
      </c>
      <c r="D791" s="300"/>
      <c r="E791" s="297" t="s">
        <v>269</v>
      </c>
      <c r="F791" s="258"/>
      <c r="G791" s="258"/>
      <c r="H791" s="258"/>
      <c r="I791" s="274"/>
      <c r="J791" s="258"/>
      <c r="K791" s="258"/>
      <c r="L791" s="258"/>
      <c r="M791" s="261">
        <f t="shared" ref="M791:S791" si="406">SUM(M850:M856)</f>
        <v>8309232.051727837</v>
      </c>
      <c r="N791" s="261">
        <f t="shared" si="406"/>
        <v>12360106.24990928</v>
      </c>
      <c r="O791" s="261">
        <f t="shared" si="406"/>
        <v>20514468.392841332</v>
      </c>
      <c r="P791" s="261">
        <f t="shared" si="406"/>
        <v>22175340.856661804</v>
      </c>
      <c r="Q791" s="261">
        <f t="shared" si="406"/>
        <v>23425094.901324388</v>
      </c>
      <c r="R791" s="261">
        <f t="shared" si="406"/>
        <v>24065118.207764655</v>
      </c>
      <c r="S791" s="261">
        <f t="shared" si="406"/>
        <v>24420682.963494916</v>
      </c>
      <c r="T791" s="258"/>
      <c r="U791" s="258"/>
      <c r="V791" s="258"/>
    </row>
    <row r="792" spans="2:22" x14ac:dyDescent="0.2">
      <c r="B792" s="227"/>
      <c r="C792" s="254"/>
      <c r="D792" s="227"/>
      <c r="E792" s="227"/>
      <c r="F792" s="227"/>
      <c r="G792" s="227"/>
      <c r="H792" s="227"/>
      <c r="I792" s="246"/>
      <c r="J792" s="227"/>
      <c r="K792" s="227"/>
      <c r="L792" s="227"/>
      <c r="M792" s="227"/>
      <c r="N792" s="227"/>
      <c r="O792" s="227"/>
      <c r="P792" s="227"/>
      <c r="Q792" s="227"/>
      <c r="R792" s="227"/>
      <c r="S792" s="227"/>
      <c r="T792" s="227"/>
      <c r="U792" s="227"/>
      <c r="V792" s="227"/>
    </row>
    <row r="793" spans="2:22" x14ac:dyDescent="0.2">
      <c r="B793" s="232" t="s">
        <v>142</v>
      </c>
      <c r="C793" s="239" t="s">
        <v>89</v>
      </c>
      <c r="D793" s="264">
        <f>SUM(H793:S793)</f>
        <v>0</v>
      </c>
      <c r="E793" s="265"/>
      <c r="F793" s="227"/>
      <c r="G793" s="227"/>
      <c r="H793" s="227"/>
      <c r="I793" s="246"/>
      <c r="J793" s="227"/>
      <c r="K793" s="227"/>
      <c r="L793" s="227"/>
      <c r="M793" s="266">
        <f t="shared" ref="M793:S793" si="407">IF(ABS(M786-M787+M788+M789-M790-M791)&lt;0.001,0,1)</f>
        <v>0</v>
      </c>
      <c r="N793" s="266">
        <f t="shared" si="407"/>
        <v>0</v>
      </c>
      <c r="O793" s="266">
        <f t="shared" si="407"/>
        <v>0</v>
      </c>
      <c r="P793" s="266">
        <f t="shared" si="407"/>
        <v>0</v>
      </c>
      <c r="Q793" s="266">
        <f t="shared" si="407"/>
        <v>0</v>
      </c>
      <c r="R793" s="266">
        <f t="shared" si="407"/>
        <v>0</v>
      </c>
      <c r="S793" s="266">
        <f t="shared" si="407"/>
        <v>0</v>
      </c>
      <c r="T793" s="227"/>
      <c r="U793" s="227"/>
      <c r="V793" s="227"/>
    </row>
    <row r="794" spans="2:22" x14ac:dyDescent="0.2">
      <c r="B794" s="230"/>
      <c r="C794" s="254"/>
      <c r="D794" s="227"/>
      <c r="E794" s="227"/>
      <c r="F794" s="227"/>
      <c r="G794" s="227"/>
      <c r="H794" s="227"/>
      <c r="I794" s="227"/>
      <c r="J794" s="227"/>
      <c r="K794" s="227"/>
      <c r="L794" s="227"/>
      <c r="M794" s="227"/>
      <c r="N794" s="227"/>
      <c r="O794" s="227"/>
      <c r="P794" s="227"/>
      <c r="Q794" s="227"/>
      <c r="R794" s="227"/>
      <c r="S794" s="227"/>
      <c r="T794" s="227"/>
      <c r="U794" s="227"/>
      <c r="V794" s="227"/>
    </row>
    <row r="795" spans="2:22" x14ac:dyDescent="0.2">
      <c r="B795" s="275" t="s">
        <v>17</v>
      </c>
      <c r="C795" s="276"/>
      <c r="D795" s="277"/>
      <c r="E795" s="277"/>
      <c r="F795" s="277"/>
      <c r="G795" s="277"/>
      <c r="H795" s="277"/>
      <c r="I795" s="277"/>
      <c r="J795" s="277"/>
      <c r="K795" s="277"/>
      <c r="L795" s="277"/>
      <c r="M795" s="277"/>
      <c r="N795" s="277"/>
      <c r="O795" s="277"/>
      <c r="P795" s="277"/>
      <c r="Q795" s="277"/>
      <c r="R795" s="277"/>
      <c r="S795" s="278"/>
      <c r="T795" s="227"/>
      <c r="U795" s="227"/>
      <c r="V795" s="227"/>
    </row>
    <row r="796" spans="2:22" x14ac:dyDescent="0.2">
      <c r="B796" s="279">
        <f t="shared" ref="B796:B802" si="408">B721</f>
        <v>43921</v>
      </c>
      <c r="C796" s="280" t="s">
        <v>5</v>
      </c>
      <c r="D796" s="281">
        <f>INDEX($D$17:$D$25,MATCH(B783,$B$17:$B$25,0))</f>
        <v>15</v>
      </c>
      <c r="E796" s="256"/>
      <c r="F796" s="246"/>
      <c r="G796" s="246"/>
      <c r="H796" s="246"/>
      <c r="I796" s="256"/>
      <c r="J796" s="256"/>
      <c r="K796" s="246"/>
      <c r="L796" s="246"/>
      <c r="M796" s="256">
        <f>IF(M$4=EOMONTH($B796,12),$D796,MAX(L796-1,0))</f>
        <v>0</v>
      </c>
      <c r="N796" s="256">
        <f t="shared" ref="N796:S796" si="409">IF(N$4=EOMONTH($B796,12),$D796,MAX(M796-1,0))</f>
        <v>15</v>
      </c>
      <c r="O796" s="256">
        <f t="shared" si="409"/>
        <v>14</v>
      </c>
      <c r="P796" s="256">
        <f t="shared" si="409"/>
        <v>13</v>
      </c>
      <c r="Q796" s="256">
        <f t="shared" si="409"/>
        <v>12</v>
      </c>
      <c r="R796" s="256">
        <f t="shared" si="409"/>
        <v>11</v>
      </c>
      <c r="S796" s="282">
        <f t="shared" si="409"/>
        <v>10</v>
      </c>
      <c r="T796" s="227"/>
      <c r="U796" s="227"/>
      <c r="V796" s="227"/>
    </row>
    <row r="797" spans="2:22" x14ac:dyDescent="0.2">
      <c r="B797" s="279">
        <f t="shared" si="408"/>
        <v>44286</v>
      </c>
      <c r="C797" s="280" t="s">
        <v>5</v>
      </c>
      <c r="D797" s="281">
        <f>INDEX($D$17:$D$25,MATCH(B783,$B$17:$B$25,0))</f>
        <v>15</v>
      </c>
      <c r="E797" s="256"/>
      <c r="F797" s="246"/>
      <c r="G797" s="246"/>
      <c r="H797" s="246"/>
      <c r="I797" s="256"/>
      <c r="J797" s="256"/>
      <c r="K797" s="246"/>
      <c r="L797" s="246"/>
      <c r="M797" s="256">
        <f t="shared" ref="M797:S802" si="410">IF(M$4=EOMONTH($B797,12),$D797,MAX(L797-1,0))</f>
        <v>0</v>
      </c>
      <c r="N797" s="256">
        <f t="shared" si="410"/>
        <v>0</v>
      </c>
      <c r="O797" s="256">
        <f t="shared" si="410"/>
        <v>15</v>
      </c>
      <c r="P797" s="256">
        <f t="shared" si="410"/>
        <v>14</v>
      </c>
      <c r="Q797" s="256">
        <f t="shared" si="410"/>
        <v>13</v>
      </c>
      <c r="R797" s="256">
        <f t="shared" si="410"/>
        <v>12</v>
      </c>
      <c r="S797" s="282">
        <f t="shared" si="410"/>
        <v>11</v>
      </c>
      <c r="T797" s="227"/>
      <c r="U797" s="227"/>
      <c r="V797" s="227"/>
    </row>
    <row r="798" spans="2:22" x14ac:dyDescent="0.2">
      <c r="B798" s="279">
        <f t="shared" si="408"/>
        <v>44651</v>
      </c>
      <c r="C798" s="280" t="s">
        <v>5</v>
      </c>
      <c r="D798" s="281">
        <f>INDEX($D$17:$D$25,MATCH(B783,$B$17:$B$25,0))</f>
        <v>15</v>
      </c>
      <c r="E798" s="256"/>
      <c r="F798" s="246"/>
      <c r="G798" s="246"/>
      <c r="H798" s="246"/>
      <c r="I798" s="256"/>
      <c r="J798" s="256"/>
      <c r="K798" s="246"/>
      <c r="L798" s="246"/>
      <c r="M798" s="256">
        <f t="shared" si="410"/>
        <v>0</v>
      </c>
      <c r="N798" s="256">
        <f t="shared" si="410"/>
        <v>0</v>
      </c>
      <c r="O798" s="256">
        <f t="shared" si="410"/>
        <v>0</v>
      </c>
      <c r="P798" s="256">
        <f t="shared" si="410"/>
        <v>15</v>
      </c>
      <c r="Q798" s="256">
        <f t="shared" si="410"/>
        <v>14</v>
      </c>
      <c r="R798" s="256">
        <f t="shared" si="410"/>
        <v>13</v>
      </c>
      <c r="S798" s="282">
        <f t="shared" si="410"/>
        <v>12</v>
      </c>
      <c r="T798" s="227"/>
      <c r="U798" s="227"/>
      <c r="V798" s="227"/>
    </row>
    <row r="799" spans="2:22" x14ac:dyDescent="0.2">
      <c r="B799" s="279">
        <f t="shared" si="408"/>
        <v>45016</v>
      </c>
      <c r="C799" s="280" t="s">
        <v>5</v>
      </c>
      <c r="D799" s="281">
        <f>INDEX($D$17:$D$25,MATCH(B783,$B$17:$B$25,0))</f>
        <v>15</v>
      </c>
      <c r="E799" s="256"/>
      <c r="F799" s="246"/>
      <c r="G799" s="246"/>
      <c r="H799" s="246"/>
      <c r="I799" s="256"/>
      <c r="J799" s="256"/>
      <c r="K799" s="246"/>
      <c r="L799" s="246"/>
      <c r="M799" s="256">
        <f t="shared" si="410"/>
        <v>0</v>
      </c>
      <c r="N799" s="256">
        <f t="shared" si="410"/>
        <v>0</v>
      </c>
      <c r="O799" s="256">
        <f t="shared" si="410"/>
        <v>0</v>
      </c>
      <c r="P799" s="256">
        <f t="shared" si="410"/>
        <v>0</v>
      </c>
      <c r="Q799" s="256">
        <f t="shared" si="410"/>
        <v>15</v>
      </c>
      <c r="R799" s="256">
        <f t="shared" si="410"/>
        <v>14</v>
      </c>
      <c r="S799" s="282">
        <f t="shared" si="410"/>
        <v>13</v>
      </c>
      <c r="T799" s="227"/>
      <c r="U799" s="227"/>
      <c r="V799" s="227"/>
    </row>
    <row r="800" spans="2:22" x14ac:dyDescent="0.2">
      <c r="B800" s="279">
        <f t="shared" si="408"/>
        <v>45382</v>
      </c>
      <c r="C800" s="280" t="s">
        <v>5</v>
      </c>
      <c r="D800" s="281">
        <f>INDEX($D$17:$D$25,MATCH(B783,$B$17:$B$25,0))</f>
        <v>15</v>
      </c>
      <c r="E800" s="256"/>
      <c r="F800" s="246"/>
      <c r="G800" s="246"/>
      <c r="H800" s="246"/>
      <c r="I800" s="256"/>
      <c r="J800" s="256"/>
      <c r="K800" s="246"/>
      <c r="L800" s="246"/>
      <c r="M800" s="256">
        <f t="shared" si="410"/>
        <v>0</v>
      </c>
      <c r="N800" s="256">
        <f t="shared" si="410"/>
        <v>0</v>
      </c>
      <c r="O800" s="256">
        <f t="shared" si="410"/>
        <v>0</v>
      </c>
      <c r="P800" s="256">
        <f t="shared" si="410"/>
        <v>0</v>
      </c>
      <c r="Q800" s="256">
        <f t="shared" si="410"/>
        <v>0</v>
      </c>
      <c r="R800" s="256">
        <f t="shared" si="410"/>
        <v>15</v>
      </c>
      <c r="S800" s="282">
        <f t="shared" si="410"/>
        <v>14</v>
      </c>
      <c r="T800" s="227"/>
      <c r="U800" s="227"/>
      <c r="V800" s="227"/>
    </row>
    <row r="801" spans="2:22" x14ac:dyDescent="0.2">
      <c r="B801" s="279">
        <f t="shared" si="408"/>
        <v>45747</v>
      </c>
      <c r="C801" s="280" t="s">
        <v>5</v>
      </c>
      <c r="D801" s="281">
        <f>INDEX($D$17:$D$25,MATCH(B783,$B$17:$B$25,0))</f>
        <v>15</v>
      </c>
      <c r="E801" s="256"/>
      <c r="F801" s="246"/>
      <c r="G801" s="246"/>
      <c r="H801" s="246"/>
      <c r="I801" s="256"/>
      <c r="J801" s="256"/>
      <c r="K801" s="246"/>
      <c r="L801" s="246"/>
      <c r="M801" s="256">
        <f t="shared" si="410"/>
        <v>0</v>
      </c>
      <c r="N801" s="256">
        <f t="shared" si="410"/>
        <v>0</v>
      </c>
      <c r="O801" s="256">
        <f t="shared" si="410"/>
        <v>0</v>
      </c>
      <c r="P801" s="256">
        <f t="shared" si="410"/>
        <v>0</v>
      </c>
      <c r="Q801" s="256">
        <f t="shared" si="410"/>
        <v>0</v>
      </c>
      <c r="R801" s="256">
        <f t="shared" si="410"/>
        <v>0</v>
      </c>
      <c r="S801" s="282">
        <f t="shared" si="410"/>
        <v>15</v>
      </c>
      <c r="T801" s="227"/>
      <c r="U801" s="227"/>
      <c r="V801" s="227"/>
    </row>
    <row r="802" spans="2:22" x14ac:dyDescent="0.2">
      <c r="B802" s="279">
        <f t="shared" si="408"/>
        <v>46112</v>
      </c>
      <c r="C802" s="280" t="s">
        <v>5</v>
      </c>
      <c r="D802" s="281">
        <f>INDEX($D$17:$D$25,MATCH(B783,$B$17:$B$25,0))</f>
        <v>15</v>
      </c>
      <c r="E802" s="256"/>
      <c r="F802" s="246"/>
      <c r="G802" s="246"/>
      <c r="H802" s="246"/>
      <c r="I802" s="256"/>
      <c r="J802" s="256"/>
      <c r="K802" s="246"/>
      <c r="L802" s="246"/>
      <c r="M802" s="256">
        <f t="shared" si="410"/>
        <v>0</v>
      </c>
      <c r="N802" s="256">
        <f t="shared" si="410"/>
        <v>0</v>
      </c>
      <c r="O802" s="256">
        <f t="shared" si="410"/>
        <v>0</v>
      </c>
      <c r="P802" s="256">
        <f t="shared" si="410"/>
        <v>0</v>
      </c>
      <c r="Q802" s="256">
        <f t="shared" si="410"/>
        <v>0</v>
      </c>
      <c r="R802" s="256">
        <f t="shared" si="410"/>
        <v>0</v>
      </c>
      <c r="S802" s="282">
        <f t="shared" si="410"/>
        <v>0</v>
      </c>
      <c r="T802" s="227"/>
      <c r="U802" s="227"/>
      <c r="V802" s="227"/>
    </row>
    <row r="803" spans="2:22" x14ac:dyDescent="0.2">
      <c r="B803" s="283"/>
      <c r="C803" s="280"/>
      <c r="D803" s="246"/>
      <c r="E803" s="246"/>
      <c r="F803" s="246"/>
      <c r="G803" s="246"/>
      <c r="H803" s="246"/>
      <c r="I803" s="246"/>
      <c r="J803" s="246"/>
      <c r="K803" s="246"/>
      <c r="L803" s="246"/>
      <c r="M803" s="246"/>
      <c r="N803" s="246"/>
      <c r="O803" s="246"/>
      <c r="P803" s="246"/>
      <c r="Q803" s="246"/>
      <c r="R803" s="246"/>
      <c r="S803" s="284"/>
      <c r="T803" s="227"/>
      <c r="U803" s="227"/>
      <c r="V803" s="227"/>
    </row>
    <row r="804" spans="2:22" x14ac:dyDescent="0.2">
      <c r="B804" s="285" t="s">
        <v>16</v>
      </c>
      <c r="C804" s="280"/>
      <c r="D804" s="246"/>
      <c r="E804" s="246"/>
      <c r="F804" s="246"/>
      <c r="G804" s="246"/>
      <c r="H804" s="246"/>
      <c r="I804" s="246"/>
      <c r="J804" s="246"/>
      <c r="K804" s="246"/>
      <c r="L804" s="246"/>
      <c r="M804" s="246"/>
      <c r="N804" s="246"/>
      <c r="O804" s="246"/>
      <c r="P804" s="246"/>
      <c r="Q804" s="246"/>
      <c r="R804" s="246"/>
      <c r="S804" s="284"/>
      <c r="T804" s="227"/>
      <c r="U804" s="227"/>
      <c r="V804" s="227"/>
    </row>
    <row r="805" spans="2:22" x14ac:dyDescent="0.2">
      <c r="B805" s="279">
        <f t="shared" ref="B805:B811" si="411">B796</f>
        <v>43921</v>
      </c>
      <c r="C805" s="280" t="s">
        <v>0</v>
      </c>
      <c r="D805" s="246"/>
      <c r="E805" s="246"/>
      <c r="F805" s="246"/>
      <c r="G805" s="246"/>
      <c r="H805" s="246"/>
      <c r="I805" s="256"/>
      <c r="J805" s="256"/>
      <c r="K805" s="246"/>
      <c r="L805" s="246"/>
      <c r="M805" s="256">
        <f t="shared" ref="M805:M811" si="412">L850</f>
        <v>0</v>
      </c>
      <c r="N805" s="256">
        <f t="shared" ref="N805:N811" si="413">M850</f>
        <v>8309232.051727837</v>
      </c>
      <c r="O805" s="256">
        <f t="shared" ref="O805:O811" si="414">N850</f>
        <v>7755283.2482793145</v>
      </c>
      <c r="P805" s="256">
        <f t="shared" ref="P805:P811" si="415">O850</f>
        <v>7201334.444830792</v>
      </c>
      <c r="Q805" s="256">
        <f t="shared" ref="Q805:Q811" si="416">P850</f>
        <v>6647385.6413822696</v>
      </c>
      <c r="R805" s="256">
        <f t="shared" ref="R805:R811" si="417">Q850</f>
        <v>6093436.8379337471</v>
      </c>
      <c r="S805" s="282">
        <f t="shared" ref="S805:S811" si="418">R850</f>
        <v>5539488.0344852246</v>
      </c>
      <c r="T805" s="227"/>
      <c r="U805" s="227"/>
      <c r="V805" s="227"/>
    </row>
    <row r="806" spans="2:22" x14ac:dyDescent="0.2">
      <c r="B806" s="279">
        <f t="shared" si="411"/>
        <v>44286</v>
      </c>
      <c r="C806" s="280" t="s">
        <v>0</v>
      </c>
      <c r="D806" s="246"/>
      <c r="E806" s="246"/>
      <c r="F806" s="246"/>
      <c r="G806" s="246"/>
      <c r="H806" s="246"/>
      <c r="I806" s="256"/>
      <c r="J806" s="256"/>
      <c r="K806" s="246"/>
      <c r="L806" s="246"/>
      <c r="M806" s="256">
        <f t="shared" si="412"/>
        <v>0</v>
      </c>
      <c r="N806" s="256">
        <f t="shared" si="413"/>
        <v>0</v>
      </c>
      <c r="O806" s="256">
        <f t="shared" si="414"/>
        <v>4604823.0016299654</v>
      </c>
      <c r="P806" s="256">
        <f t="shared" si="415"/>
        <v>4297834.8015213013</v>
      </c>
      <c r="Q806" s="256">
        <f t="shared" si="416"/>
        <v>3990846.6014126367</v>
      </c>
      <c r="R806" s="256">
        <f t="shared" si="417"/>
        <v>3683858.4013039721</v>
      </c>
      <c r="S806" s="282">
        <f t="shared" si="418"/>
        <v>3376870.201195308</v>
      </c>
      <c r="T806" s="227"/>
      <c r="U806" s="227"/>
      <c r="V806" s="227"/>
    </row>
    <row r="807" spans="2:22" x14ac:dyDescent="0.2">
      <c r="B807" s="279">
        <f t="shared" si="411"/>
        <v>44651</v>
      </c>
      <c r="C807" s="280" t="s">
        <v>0</v>
      </c>
      <c r="D807" s="246"/>
      <c r="E807" s="246"/>
      <c r="F807" s="246"/>
      <c r="G807" s="246"/>
      <c r="H807" s="246"/>
      <c r="I807" s="256"/>
      <c r="J807" s="256"/>
      <c r="K807" s="246"/>
      <c r="L807" s="246"/>
      <c r="M807" s="256">
        <f t="shared" si="412"/>
        <v>0</v>
      </c>
      <c r="N807" s="256">
        <f t="shared" si="413"/>
        <v>0</v>
      </c>
      <c r="O807" s="256">
        <f t="shared" si="414"/>
        <v>0</v>
      </c>
      <c r="P807" s="256">
        <f t="shared" si="415"/>
        <v>9015299.1464892384</v>
      </c>
      <c r="Q807" s="256">
        <f t="shared" si="416"/>
        <v>8414279.2033899557</v>
      </c>
      <c r="R807" s="256">
        <f t="shared" si="417"/>
        <v>7813259.260290673</v>
      </c>
      <c r="S807" s="282">
        <f t="shared" si="418"/>
        <v>7212239.3171913903</v>
      </c>
      <c r="T807" s="227"/>
      <c r="U807" s="227"/>
      <c r="V807" s="227"/>
    </row>
    <row r="808" spans="2:22" x14ac:dyDescent="0.2">
      <c r="B808" s="279">
        <f t="shared" si="411"/>
        <v>45016</v>
      </c>
      <c r="C808" s="280" t="s">
        <v>0</v>
      </c>
      <c r="D808" s="246"/>
      <c r="E808" s="246"/>
      <c r="F808" s="246"/>
      <c r="G808" s="246"/>
      <c r="H808" s="246"/>
      <c r="I808" s="256"/>
      <c r="J808" s="256"/>
      <c r="K808" s="246"/>
      <c r="L808" s="246"/>
      <c r="M808" s="256">
        <f t="shared" si="412"/>
        <v>0</v>
      </c>
      <c r="N808" s="256">
        <f t="shared" si="413"/>
        <v>0</v>
      </c>
      <c r="O808" s="256">
        <f t="shared" si="414"/>
        <v>0</v>
      </c>
      <c r="P808" s="256">
        <f t="shared" si="415"/>
        <v>0</v>
      </c>
      <c r="Q808" s="256">
        <f t="shared" si="416"/>
        <v>3122829.4104769411</v>
      </c>
      <c r="R808" s="256">
        <f t="shared" si="417"/>
        <v>2914640.7831118116</v>
      </c>
      <c r="S808" s="282">
        <f t="shared" si="418"/>
        <v>2706452.1557466821</v>
      </c>
      <c r="T808" s="227"/>
      <c r="U808" s="227"/>
      <c r="V808" s="227"/>
    </row>
    <row r="809" spans="2:22" x14ac:dyDescent="0.2">
      <c r="B809" s="279">
        <f t="shared" si="411"/>
        <v>45382</v>
      </c>
      <c r="C809" s="280" t="s">
        <v>0</v>
      </c>
      <c r="D809" s="246"/>
      <c r="E809" s="246"/>
      <c r="F809" s="246"/>
      <c r="G809" s="246"/>
      <c r="H809" s="246"/>
      <c r="I809" s="256"/>
      <c r="J809" s="256"/>
      <c r="K809" s="246"/>
      <c r="L809" s="246"/>
      <c r="M809" s="256">
        <f t="shared" si="412"/>
        <v>0</v>
      </c>
      <c r="N809" s="256">
        <f t="shared" si="413"/>
        <v>0</v>
      </c>
      <c r="O809" s="256">
        <f t="shared" si="414"/>
        <v>0</v>
      </c>
      <c r="P809" s="256">
        <f t="shared" si="415"/>
        <v>0</v>
      </c>
      <c r="Q809" s="256">
        <f t="shared" si="416"/>
        <v>0</v>
      </c>
      <c r="R809" s="256">
        <f t="shared" si="417"/>
        <v>2919899.6186841843</v>
      </c>
      <c r="S809" s="282">
        <f t="shared" si="418"/>
        <v>2725239.6441052388</v>
      </c>
      <c r="T809" s="227"/>
      <c r="U809" s="227"/>
      <c r="V809" s="227"/>
    </row>
    <row r="810" spans="2:22" x14ac:dyDescent="0.2">
      <c r="B810" s="279">
        <f t="shared" si="411"/>
        <v>45747</v>
      </c>
      <c r="C810" s="280" t="s">
        <v>0</v>
      </c>
      <c r="D810" s="246"/>
      <c r="E810" s="246"/>
      <c r="F810" s="246"/>
      <c r="G810" s="246"/>
      <c r="H810" s="246"/>
      <c r="I810" s="256"/>
      <c r="J810" s="256"/>
      <c r="K810" s="246"/>
      <c r="L810" s="246"/>
      <c r="M810" s="256">
        <f t="shared" si="412"/>
        <v>0</v>
      </c>
      <c r="N810" s="256">
        <f t="shared" si="413"/>
        <v>0</v>
      </c>
      <c r="O810" s="256">
        <f t="shared" si="414"/>
        <v>0</v>
      </c>
      <c r="P810" s="256">
        <f t="shared" si="415"/>
        <v>0</v>
      </c>
      <c r="Q810" s="256">
        <f t="shared" si="416"/>
        <v>0</v>
      </c>
      <c r="R810" s="256">
        <f t="shared" si="417"/>
        <v>0</v>
      </c>
      <c r="S810" s="282">
        <f t="shared" si="418"/>
        <v>2504828.8550408101</v>
      </c>
      <c r="T810" s="227"/>
      <c r="U810" s="227"/>
      <c r="V810" s="227"/>
    </row>
    <row r="811" spans="2:22" x14ac:dyDescent="0.2">
      <c r="B811" s="279">
        <f t="shared" si="411"/>
        <v>46112</v>
      </c>
      <c r="C811" s="280" t="s">
        <v>0</v>
      </c>
      <c r="D811" s="246"/>
      <c r="E811" s="246"/>
      <c r="F811" s="246"/>
      <c r="G811" s="246"/>
      <c r="H811" s="246"/>
      <c r="I811" s="256"/>
      <c r="J811" s="256"/>
      <c r="K811" s="246"/>
      <c r="L811" s="246"/>
      <c r="M811" s="256">
        <f t="shared" si="412"/>
        <v>0</v>
      </c>
      <c r="N811" s="256">
        <f t="shared" si="413"/>
        <v>0</v>
      </c>
      <c r="O811" s="256">
        <f t="shared" si="414"/>
        <v>0</v>
      </c>
      <c r="P811" s="256">
        <f t="shared" si="415"/>
        <v>0</v>
      </c>
      <c r="Q811" s="256">
        <f t="shared" si="416"/>
        <v>0</v>
      </c>
      <c r="R811" s="256">
        <f t="shared" si="417"/>
        <v>0</v>
      </c>
      <c r="S811" s="282">
        <f t="shared" si="418"/>
        <v>0</v>
      </c>
      <c r="T811" s="227"/>
      <c r="U811" s="227"/>
      <c r="V811" s="227"/>
    </row>
    <row r="812" spans="2:22" x14ac:dyDescent="0.2">
      <c r="B812" s="283"/>
      <c r="C812" s="280"/>
      <c r="D812" s="246"/>
      <c r="E812" s="246"/>
      <c r="F812" s="246"/>
      <c r="G812" s="246"/>
      <c r="H812" s="246"/>
      <c r="I812" s="246"/>
      <c r="J812" s="246"/>
      <c r="K812" s="246"/>
      <c r="L812" s="246"/>
      <c r="M812" s="246"/>
      <c r="N812" s="246"/>
      <c r="O812" s="246"/>
      <c r="P812" s="246"/>
      <c r="Q812" s="246"/>
      <c r="R812" s="246"/>
      <c r="S812" s="284"/>
      <c r="T812" s="227"/>
      <c r="U812" s="227"/>
      <c r="V812" s="227"/>
    </row>
    <row r="813" spans="2:22" x14ac:dyDescent="0.2">
      <c r="B813" s="285" t="s">
        <v>107</v>
      </c>
      <c r="C813" s="280"/>
      <c r="D813" s="246"/>
      <c r="E813" s="246"/>
      <c r="F813" s="246"/>
      <c r="G813" s="246"/>
      <c r="H813" s="246"/>
      <c r="I813" s="246"/>
      <c r="J813" s="246"/>
      <c r="K813" s="246"/>
      <c r="L813" s="246"/>
      <c r="M813" s="246"/>
      <c r="N813" s="246"/>
      <c r="O813" s="246"/>
      <c r="P813" s="246"/>
      <c r="Q813" s="246"/>
      <c r="R813" s="246"/>
      <c r="S813" s="284"/>
      <c r="T813" s="227"/>
      <c r="U813" s="227"/>
      <c r="V813" s="227"/>
    </row>
    <row r="814" spans="2:22" x14ac:dyDescent="0.2">
      <c r="B814" s="279">
        <f t="shared" ref="B814:B820" si="419">B805</f>
        <v>43921</v>
      </c>
      <c r="C814" s="280" t="s">
        <v>0</v>
      </c>
      <c r="D814" s="246"/>
      <c r="E814" s="246"/>
      <c r="F814" s="246"/>
      <c r="G814" s="246"/>
      <c r="H814" s="246"/>
      <c r="I814" s="256"/>
      <c r="J814" s="256"/>
      <c r="K814" s="246"/>
      <c r="L814" s="246"/>
      <c r="M814" s="256">
        <f>M805/MAX(M796,1)</f>
        <v>0</v>
      </c>
      <c r="N814" s="256">
        <f t="shared" ref="N814:S814" si="420">N805/MAX(N796,1)</f>
        <v>553948.80344852246</v>
      </c>
      <c r="O814" s="256">
        <f t="shared" si="420"/>
        <v>553948.80344852246</v>
      </c>
      <c r="P814" s="256">
        <f t="shared" si="420"/>
        <v>553948.80344852246</v>
      </c>
      <c r="Q814" s="256">
        <f t="shared" si="420"/>
        <v>553948.80344852246</v>
      </c>
      <c r="R814" s="256">
        <f t="shared" si="420"/>
        <v>553948.80344852246</v>
      </c>
      <c r="S814" s="282">
        <f t="shared" si="420"/>
        <v>553948.80344852246</v>
      </c>
      <c r="T814" s="227"/>
      <c r="U814" s="227"/>
      <c r="V814" s="227"/>
    </row>
    <row r="815" spans="2:22" x14ac:dyDescent="0.2">
      <c r="B815" s="279">
        <f t="shared" si="419"/>
        <v>44286</v>
      </c>
      <c r="C815" s="280" t="s">
        <v>0</v>
      </c>
      <c r="D815" s="246"/>
      <c r="E815" s="246"/>
      <c r="F815" s="246"/>
      <c r="G815" s="246"/>
      <c r="H815" s="246"/>
      <c r="I815" s="256"/>
      <c r="J815" s="256"/>
      <c r="K815" s="246"/>
      <c r="L815" s="246"/>
      <c r="M815" s="256">
        <f t="shared" ref="M815:S815" si="421">M806/MAX(M797,1)</f>
        <v>0</v>
      </c>
      <c r="N815" s="256">
        <f t="shared" si="421"/>
        <v>0</v>
      </c>
      <c r="O815" s="256">
        <f t="shared" si="421"/>
        <v>306988.20010866434</v>
      </c>
      <c r="P815" s="256">
        <f t="shared" si="421"/>
        <v>306988.2001086644</v>
      </c>
      <c r="Q815" s="256">
        <f t="shared" si="421"/>
        <v>306988.20010866434</v>
      </c>
      <c r="R815" s="256">
        <f t="shared" si="421"/>
        <v>306988.20010866434</v>
      </c>
      <c r="S815" s="282">
        <f t="shared" si="421"/>
        <v>306988.20010866434</v>
      </c>
      <c r="T815" s="227"/>
      <c r="U815" s="227"/>
      <c r="V815" s="227"/>
    </row>
    <row r="816" spans="2:22" x14ac:dyDescent="0.2">
      <c r="B816" s="279">
        <f t="shared" si="419"/>
        <v>44651</v>
      </c>
      <c r="C816" s="280" t="s">
        <v>0</v>
      </c>
      <c r="D816" s="246"/>
      <c r="E816" s="246"/>
      <c r="F816" s="246"/>
      <c r="G816" s="246"/>
      <c r="H816" s="246"/>
      <c r="I816" s="256"/>
      <c r="J816" s="256"/>
      <c r="K816" s="246"/>
      <c r="L816" s="246"/>
      <c r="M816" s="256">
        <f t="shared" ref="M816:S816" si="422">M807/MAX(M798,1)</f>
        <v>0</v>
      </c>
      <c r="N816" s="256">
        <f t="shared" si="422"/>
        <v>0</v>
      </c>
      <c r="O816" s="256">
        <f t="shared" si="422"/>
        <v>0</v>
      </c>
      <c r="P816" s="256">
        <f t="shared" si="422"/>
        <v>601019.94309928257</v>
      </c>
      <c r="Q816" s="256">
        <f t="shared" si="422"/>
        <v>601019.94309928257</v>
      </c>
      <c r="R816" s="256">
        <f t="shared" si="422"/>
        <v>601019.94309928257</v>
      </c>
      <c r="S816" s="282">
        <f t="shared" si="422"/>
        <v>601019.94309928257</v>
      </c>
      <c r="T816" s="227"/>
      <c r="U816" s="227"/>
      <c r="V816" s="227"/>
    </row>
    <row r="817" spans="2:22" x14ac:dyDescent="0.2">
      <c r="B817" s="279">
        <f t="shared" si="419"/>
        <v>45016</v>
      </c>
      <c r="C817" s="280" t="s">
        <v>0</v>
      </c>
      <c r="D817" s="246"/>
      <c r="E817" s="246"/>
      <c r="F817" s="246"/>
      <c r="G817" s="246"/>
      <c r="H817" s="246"/>
      <c r="I817" s="256"/>
      <c r="J817" s="256"/>
      <c r="K817" s="246"/>
      <c r="L817" s="246"/>
      <c r="M817" s="256">
        <f t="shared" ref="M817:S817" si="423">M808/MAX(M799,1)</f>
        <v>0</v>
      </c>
      <c r="N817" s="256">
        <f t="shared" si="423"/>
        <v>0</v>
      </c>
      <c r="O817" s="256">
        <f t="shared" si="423"/>
        <v>0</v>
      </c>
      <c r="P817" s="256">
        <f t="shared" si="423"/>
        <v>0</v>
      </c>
      <c r="Q817" s="256">
        <f t="shared" si="423"/>
        <v>208188.62736512942</v>
      </c>
      <c r="R817" s="256">
        <f t="shared" si="423"/>
        <v>208188.62736512939</v>
      </c>
      <c r="S817" s="282">
        <f t="shared" si="423"/>
        <v>208188.62736512939</v>
      </c>
      <c r="T817" s="227"/>
      <c r="U817" s="227"/>
      <c r="V817" s="227"/>
    </row>
    <row r="818" spans="2:22" x14ac:dyDescent="0.2">
      <c r="B818" s="279">
        <f t="shared" si="419"/>
        <v>45382</v>
      </c>
      <c r="C818" s="280" t="s">
        <v>0</v>
      </c>
      <c r="D818" s="246"/>
      <c r="E818" s="246"/>
      <c r="F818" s="246"/>
      <c r="G818" s="246"/>
      <c r="H818" s="246"/>
      <c r="I818" s="256"/>
      <c r="J818" s="256"/>
      <c r="K818" s="246"/>
      <c r="L818" s="246"/>
      <c r="M818" s="256">
        <f t="shared" ref="M818:S818" si="424">M809/MAX(M800,1)</f>
        <v>0</v>
      </c>
      <c r="N818" s="256">
        <f t="shared" si="424"/>
        <v>0</v>
      </c>
      <c r="O818" s="256">
        <f t="shared" si="424"/>
        <v>0</v>
      </c>
      <c r="P818" s="256">
        <f t="shared" si="424"/>
        <v>0</v>
      </c>
      <c r="Q818" s="256">
        <f t="shared" si="424"/>
        <v>0</v>
      </c>
      <c r="R818" s="256">
        <f t="shared" si="424"/>
        <v>194659.97457894561</v>
      </c>
      <c r="S818" s="282">
        <f t="shared" si="424"/>
        <v>194659.97457894564</v>
      </c>
      <c r="T818" s="227"/>
      <c r="U818" s="227"/>
      <c r="V818" s="227"/>
    </row>
    <row r="819" spans="2:22" x14ac:dyDescent="0.2">
      <c r="B819" s="279">
        <f t="shared" si="419"/>
        <v>45747</v>
      </c>
      <c r="C819" s="280" t="s">
        <v>0</v>
      </c>
      <c r="D819" s="246"/>
      <c r="E819" s="246"/>
      <c r="F819" s="246"/>
      <c r="G819" s="246"/>
      <c r="H819" s="246"/>
      <c r="I819" s="256"/>
      <c r="J819" s="256"/>
      <c r="K819" s="246"/>
      <c r="L819" s="246"/>
      <c r="M819" s="256">
        <f t="shared" ref="M819:S819" si="425">M810/MAX(M801,1)</f>
        <v>0</v>
      </c>
      <c r="N819" s="256">
        <f t="shared" si="425"/>
        <v>0</v>
      </c>
      <c r="O819" s="256">
        <f t="shared" si="425"/>
        <v>0</v>
      </c>
      <c r="P819" s="256">
        <f t="shared" si="425"/>
        <v>0</v>
      </c>
      <c r="Q819" s="256">
        <f t="shared" si="425"/>
        <v>0</v>
      </c>
      <c r="R819" s="256">
        <f t="shared" si="425"/>
        <v>0</v>
      </c>
      <c r="S819" s="282">
        <f t="shared" si="425"/>
        <v>166988.59033605401</v>
      </c>
      <c r="T819" s="227"/>
      <c r="U819" s="227"/>
      <c r="V819" s="227"/>
    </row>
    <row r="820" spans="2:22" x14ac:dyDescent="0.2">
      <c r="B820" s="279">
        <f t="shared" si="419"/>
        <v>46112</v>
      </c>
      <c r="C820" s="280" t="s">
        <v>0</v>
      </c>
      <c r="D820" s="246"/>
      <c r="E820" s="246"/>
      <c r="F820" s="246"/>
      <c r="G820" s="246"/>
      <c r="H820" s="246"/>
      <c r="I820" s="256"/>
      <c r="J820" s="256"/>
      <c r="K820" s="246"/>
      <c r="L820" s="246"/>
      <c r="M820" s="256">
        <f t="shared" ref="M820:S820" si="426">M811/MAX(M802,1)</f>
        <v>0</v>
      </c>
      <c r="N820" s="256">
        <f t="shared" si="426"/>
        <v>0</v>
      </c>
      <c r="O820" s="256">
        <f t="shared" si="426"/>
        <v>0</v>
      </c>
      <c r="P820" s="256">
        <f t="shared" si="426"/>
        <v>0</v>
      </c>
      <c r="Q820" s="256">
        <f t="shared" si="426"/>
        <v>0</v>
      </c>
      <c r="R820" s="256">
        <f t="shared" si="426"/>
        <v>0</v>
      </c>
      <c r="S820" s="282">
        <f t="shared" si="426"/>
        <v>0</v>
      </c>
      <c r="T820" s="227"/>
      <c r="U820" s="227"/>
      <c r="V820" s="227"/>
    </row>
    <row r="821" spans="2:22" x14ac:dyDescent="0.2">
      <c r="B821" s="283"/>
      <c r="C821" s="280"/>
      <c r="D821" s="246"/>
      <c r="E821" s="246"/>
      <c r="F821" s="246"/>
      <c r="G821" s="246"/>
      <c r="H821" s="246"/>
      <c r="I821" s="246"/>
      <c r="J821" s="246"/>
      <c r="K821" s="246"/>
      <c r="L821" s="246"/>
      <c r="M821" s="246"/>
      <c r="N821" s="246"/>
      <c r="O821" s="246"/>
      <c r="P821" s="246"/>
      <c r="Q821" s="246"/>
      <c r="R821" s="246"/>
      <c r="S821" s="284"/>
      <c r="T821" s="227"/>
      <c r="U821" s="227"/>
      <c r="V821" s="227"/>
    </row>
    <row r="822" spans="2:22" x14ac:dyDescent="0.2">
      <c r="B822" s="285" t="s">
        <v>14</v>
      </c>
      <c r="C822" s="280"/>
      <c r="D822" s="246"/>
      <c r="E822" s="246"/>
      <c r="F822" s="246"/>
      <c r="G822" s="246"/>
      <c r="H822" s="246"/>
      <c r="I822" s="246"/>
      <c r="J822" s="246"/>
      <c r="K822" s="246"/>
      <c r="L822" s="246"/>
      <c r="M822" s="246"/>
      <c r="N822" s="246"/>
      <c r="O822" s="246"/>
      <c r="P822" s="246"/>
      <c r="Q822" s="246"/>
      <c r="R822" s="246"/>
      <c r="S822" s="284"/>
      <c r="T822" s="227"/>
      <c r="U822" s="227"/>
      <c r="V822" s="227"/>
    </row>
    <row r="823" spans="2:22" x14ac:dyDescent="0.2">
      <c r="B823" s="279">
        <f t="shared" ref="B823:B829" si="427">B814</f>
        <v>43921</v>
      </c>
      <c r="C823" s="280" t="s">
        <v>0</v>
      </c>
      <c r="D823" s="246"/>
      <c r="E823" s="246"/>
      <c r="F823" s="246"/>
      <c r="G823" s="246"/>
      <c r="H823" s="246"/>
      <c r="I823" s="256"/>
      <c r="J823" s="256"/>
      <c r="K823" s="246"/>
      <c r="L823" s="246"/>
      <c r="M823" s="256">
        <f>IF(M796&lt;=1,0,(M805-M841)*M$13)</f>
        <v>0</v>
      </c>
      <c r="N823" s="256">
        <f t="shared" ref="N823:S823" si="428">IF(N796&lt;=1,0,(N805-N841)*N$13)</f>
        <v>0</v>
      </c>
      <c r="O823" s="256">
        <f t="shared" si="428"/>
        <v>0</v>
      </c>
      <c r="P823" s="256">
        <f t="shared" si="428"/>
        <v>0</v>
      </c>
      <c r="Q823" s="256">
        <f t="shared" si="428"/>
        <v>0</v>
      </c>
      <c r="R823" s="256">
        <f t="shared" si="428"/>
        <v>0</v>
      </c>
      <c r="S823" s="282">
        <f t="shared" si="428"/>
        <v>0</v>
      </c>
      <c r="T823" s="227"/>
      <c r="U823" s="227"/>
      <c r="V823" s="227"/>
    </row>
    <row r="824" spans="2:22" x14ac:dyDescent="0.2">
      <c r="B824" s="279">
        <f t="shared" si="427"/>
        <v>44286</v>
      </c>
      <c r="C824" s="280" t="s">
        <v>0</v>
      </c>
      <c r="D824" s="246"/>
      <c r="E824" s="246"/>
      <c r="F824" s="246"/>
      <c r="G824" s="246"/>
      <c r="H824" s="246"/>
      <c r="I824" s="256"/>
      <c r="J824" s="256"/>
      <c r="K824" s="246"/>
      <c r="L824" s="246"/>
      <c r="M824" s="256">
        <f t="shared" ref="M824:S824" si="429">IF(M797&lt;=1,0,(M806-M842)*M$13)</f>
        <v>0</v>
      </c>
      <c r="N824" s="256">
        <f t="shared" si="429"/>
        <v>0</v>
      </c>
      <c r="O824" s="256">
        <f t="shared" si="429"/>
        <v>0</v>
      </c>
      <c r="P824" s="256">
        <f t="shared" si="429"/>
        <v>0</v>
      </c>
      <c r="Q824" s="256">
        <f t="shared" si="429"/>
        <v>0</v>
      </c>
      <c r="R824" s="256">
        <f t="shared" si="429"/>
        <v>0</v>
      </c>
      <c r="S824" s="282">
        <f t="shared" si="429"/>
        <v>0</v>
      </c>
      <c r="T824" s="227"/>
      <c r="U824" s="227"/>
      <c r="V824" s="227"/>
    </row>
    <row r="825" spans="2:22" x14ac:dyDescent="0.2">
      <c r="B825" s="279">
        <f t="shared" si="427"/>
        <v>44651</v>
      </c>
      <c r="C825" s="280" t="s">
        <v>0</v>
      </c>
      <c r="D825" s="246"/>
      <c r="E825" s="246"/>
      <c r="F825" s="246"/>
      <c r="G825" s="246"/>
      <c r="H825" s="246"/>
      <c r="I825" s="256"/>
      <c r="J825" s="256"/>
      <c r="K825" s="246"/>
      <c r="L825" s="246"/>
      <c r="M825" s="256">
        <f t="shared" ref="M825:S825" si="430">IF(M798&lt;=1,0,(M807-M843)*M$13)</f>
        <v>0</v>
      </c>
      <c r="N825" s="256">
        <f t="shared" si="430"/>
        <v>0</v>
      </c>
      <c r="O825" s="256">
        <f t="shared" si="430"/>
        <v>0</v>
      </c>
      <c r="P825" s="256">
        <f t="shared" si="430"/>
        <v>0</v>
      </c>
      <c r="Q825" s="256">
        <f t="shared" si="430"/>
        <v>0</v>
      </c>
      <c r="R825" s="256">
        <f t="shared" si="430"/>
        <v>0</v>
      </c>
      <c r="S825" s="282">
        <f t="shared" si="430"/>
        <v>0</v>
      </c>
      <c r="T825" s="227"/>
      <c r="U825" s="227"/>
      <c r="V825" s="227"/>
    </row>
    <row r="826" spans="2:22" x14ac:dyDescent="0.2">
      <c r="B826" s="279">
        <f t="shared" si="427"/>
        <v>45016</v>
      </c>
      <c r="C826" s="280" t="s">
        <v>0</v>
      </c>
      <c r="D826" s="246"/>
      <c r="E826" s="246"/>
      <c r="F826" s="246"/>
      <c r="G826" s="246"/>
      <c r="H826" s="246"/>
      <c r="I826" s="256"/>
      <c r="J826" s="256"/>
      <c r="K826" s="246"/>
      <c r="L826" s="246"/>
      <c r="M826" s="256">
        <f t="shared" ref="M826:S826" si="431">IF(M799&lt;=1,0,(M808-M844)*M$13)</f>
        <v>0</v>
      </c>
      <c r="N826" s="256">
        <f t="shared" si="431"/>
        <v>0</v>
      </c>
      <c r="O826" s="256">
        <f t="shared" si="431"/>
        <v>0</v>
      </c>
      <c r="P826" s="256">
        <f t="shared" si="431"/>
        <v>0</v>
      </c>
      <c r="Q826" s="256">
        <f t="shared" si="431"/>
        <v>0</v>
      </c>
      <c r="R826" s="256">
        <f t="shared" si="431"/>
        <v>0</v>
      </c>
      <c r="S826" s="282">
        <f t="shared" si="431"/>
        <v>0</v>
      </c>
      <c r="T826" s="227"/>
      <c r="U826" s="227"/>
      <c r="V826" s="227"/>
    </row>
    <row r="827" spans="2:22" x14ac:dyDescent="0.2">
      <c r="B827" s="279">
        <f t="shared" si="427"/>
        <v>45382</v>
      </c>
      <c r="C827" s="280" t="s">
        <v>0</v>
      </c>
      <c r="D827" s="246"/>
      <c r="E827" s="246"/>
      <c r="F827" s="246"/>
      <c r="G827" s="246"/>
      <c r="H827" s="246"/>
      <c r="I827" s="256"/>
      <c r="J827" s="256"/>
      <c r="K827" s="246"/>
      <c r="L827" s="246"/>
      <c r="M827" s="256">
        <f t="shared" ref="M827:S827" si="432">IF(M800&lt;=1,0,(M809-M845)*M$13)</f>
        <v>0</v>
      </c>
      <c r="N827" s="256">
        <f t="shared" si="432"/>
        <v>0</v>
      </c>
      <c r="O827" s="256">
        <f t="shared" si="432"/>
        <v>0</v>
      </c>
      <c r="P827" s="256">
        <f t="shared" si="432"/>
        <v>0</v>
      </c>
      <c r="Q827" s="256">
        <f t="shared" si="432"/>
        <v>0</v>
      </c>
      <c r="R827" s="256">
        <f t="shared" si="432"/>
        <v>0</v>
      </c>
      <c r="S827" s="282">
        <f t="shared" si="432"/>
        <v>0</v>
      </c>
      <c r="T827" s="227"/>
      <c r="U827" s="227"/>
      <c r="V827" s="227"/>
    </row>
    <row r="828" spans="2:22" x14ac:dyDescent="0.2">
      <c r="B828" s="279">
        <f t="shared" si="427"/>
        <v>45747</v>
      </c>
      <c r="C828" s="280" t="s">
        <v>0</v>
      </c>
      <c r="D828" s="246"/>
      <c r="E828" s="246"/>
      <c r="F828" s="246"/>
      <c r="G828" s="246"/>
      <c r="H828" s="246"/>
      <c r="I828" s="256"/>
      <c r="J828" s="256"/>
      <c r="K828" s="246"/>
      <c r="L828" s="246"/>
      <c r="M828" s="256">
        <f t="shared" ref="M828:S828" si="433">IF(M801&lt;=1,0,(M810-M846)*M$13)</f>
        <v>0</v>
      </c>
      <c r="N828" s="256">
        <f t="shared" si="433"/>
        <v>0</v>
      </c>
      <c r="O828" s="256">
        <f t="shared" si="433"/>
        <v>0</v>
      </c>
      <c r="P828" s="256">
        <f t="shared" si="433"/>
        <v>0</v>
      </c>
      <c r="Q828" s="256">
        <f t="shared" si="433"/>
        <v>0</v>
      </c>
      <c r="R828" s="256">
        <f t="shared" si="433"/>
        <v>0</v>
      </c>
      <c r="S828" s="282">
        <f t="shared" si="433"/>
        <v>0</v>
      </c>
      <c r="T828" s="227"/>
      <c r="U828" s="227"/>
      <c r="V828" s="227"/>
    </row>
    <row r="829" spans="2:22" x14ac:dyDescent="0.2">
      <c r="B829" s="279">
        <f t="shared" si="427"/>
        <v>46112</v>
      </c>
      <c r="C829" s="280" t="s">
        <v>0</v>
      </c>
      <c r="D829" s="246"/>
      <c r="E829" s="246"/>
      <c r="F829" s="246"/>
      <c r="G829" s="246"/>
      <c r="H829" s="246"/>
      <c r="I829" s="256"/>
      <c r="J829" s="256"/>
      <c r="K829" s="246"/>
      <c r="L829" s="246"/>
      <c r="M829" s="256">
        <f t="shared" ref="M829:S829" si="434">IF(M802&lt;=1,0,(M811-M847)*M$13)</f>
        <v>0</v>
      </c>
      <c r="N829" s="256">
        <f t="shared" si="434"/>
        <v>0</v>
      </c>
      <c r="O829" s="256">
        <f t="shared" si="434"/>
        <v>0</v>
      </c>
      <c r="P829" s="256">
        <f t="shared" si="434"/>
        <v>0</v>
      </c>
      <c r="Q829" s="256">
        <f t="shared" si="434"/>
        <v>0</v>
      </c>
      <c r="R829" s="256">
        <f t="shared" si="434"/>
        <v>0</v>
      </c>
      <c r="S829" s="282">
        <f t="shared" si="434"/>
        <v>0</v>
      </c>
      <c r="T829" s="227"/>
      <c r="U829" s="227"/>
      <c r="V829" s="227"/>
    </row>
    <row r="830" spans="2:22" x14ac:dyDescent="0.2">
      <c r="B830" s="283"/>
      <c r="C830" s="280"/>
      <c r="D830" s="246"/>
      <c r="E830" s="246"/>
      <c r="F830" s="246"/>
      <c r="G830" s="246"/>
      <c r="H830" s="246"/>
      <c r="I830" s="246"/>
      <c r="J830" s="246"/>
      <c r="K830" s="246"/>
      <c r="L830" s="246"/>
      <c r="M830" s="246"/>
      <c r="N830" s="246"/>
      <c r="O830" s="246"/>
      <c r="P830" s="246"/>
      <c r="Q830" s="246"/>
      <c r="R830" s="246"/>
      <c r="S830" s="284"/>
      <c r="T830" s="227"/>
      <c r="U830" s="227"/>
      <c r="V830" s="227"/>
    </row>
    <row r="831" spans="2:22" x14ac:dyDescent="0.2">
      <c r="B831" s="285" t="s">
        <v>144</v>
      </c>
      <c r="C831" s="280"/>
      <c r="D831" s="246"/>
      <c r="E831" s="246"/>
      <c r="F831" s="246"/>
      <c r="G831" s="246"/>
      <c r="H831" s="246"/>
      <c r="I831" s="246"/>
      <c r="J831" s="246"/>
      <c r="K831" s="246"/>
      <c r="L831" s="246"/>
      <c r="M831" s="246"/>
      <c r="N831" s="246"/>
      <c r="O831" s="246"/>
      <c r="P831" s="246"/>
      <c r="Q831" s="246"/>
      <c r="R831" s="246"/>
      <c r="S831" s="284"/>
      <c r="T831" s="227"/>
      <c r="U831" s="227"/>
      <c r="V831" s="227"/>
    </row>
    <row r="832" spans="2:22" x14ac:dyDescent="0.2">
      <c r="B832" s="279">
        <f t="shared" ref="B832:B838" si="435">B823</f>
        <v>43921</v>
      </c>
      <c r="C832" s="280" t="s">
        <v>0</v>
      </c>
      <c r="D832" s="281">
        <f>INDEX($H$17:$S$25,MATCH(B783,$B$17:$B$25,0),MATCH(B832,$H$4:$S$4,0))</f>
        <v>8309232.051727837</v>
      </c>
      <c r="E832" s="256"/>
      <c r="F832" s="246"/>
      <c r="G832" s="246"/>
      <c r="H832" s="246"/>
      <c r="I832" s="256"/>
      <c r="J832" s="256"/>
      <c r="K832" s="246"/>
      <c r="L832" s="246"/>
      <c r="M832" s="256">
        <f t="shared" ref="M832:S838" si="436">($B832=M$4)*$D832</f>
        <v>8309232.051727837</v>
      </c>
      <c r="N832" s="256">
        <f t="shared" si="436"/>
        <v>0</v>
      </c>
      <c r="O832" s="256">
        <f t="shared" si="436"/>
        <v>0</v>
      </c>
      <c r="P832" s="256">
        <f t="shared" si="436"/>
        <v>0</v>
      </c>
      <c r="Q832" s="256">
        <f t="shared" si="436"/>
        <v>0</v>
      </c>
      <c r="R832" s="256">
        <f t="shared" si="436"/>
        <v>0</v>
      </c>
      <c r="S832" s="282">
        <f t="shared" si="436"/>
        <v>0</v>
      </c>
      <c r="T832" s="227"/>
      <c r="U832" s="227"/>
      <c r="V832" s="227"/>
    </row>
    <row r="833" spans="2:22" x14ac:dyDescent="0.2">
      <c r="B833" s="279">
        <f t="shared" si="435"/>
        <v>44286</v>
      </c>
      <c r="C833" s="280" t="s">
        <v>0</v>
      </c>
      <c r="D833" s="281">
        <f>INDEX($H$17:$S$25,MATCH(B783,$B$17:$B$25,0),MATCH(B833,$H$4:$S$4,0))</f>
        <v>4604823.0016299654</v>
      </c>
      <c r="E833" s="256"/>
      <c r="F833" s="246"/>
      <c r="G833" s="246"/>
      <c r="H833" s="246"/>
      <c r="I833" s="256"/>
      <c r="J833" s="256"/>
      <c r="K833" s="246"/>
      <c r="L833" s="246"/>
      <c r="M833" s="256">
        <f t="shared" si="436"/>
        <v>0</v>
      </c>
      <c r="N833" s="256">
        <f t="shared" si="436"/>
        <v>4604823.0016299654</v>
      </c>
      <c r="O833" s="256">
        <f t="shared" si="436"/>
        <v>0</v>
      </c>
      <c r="P833" s="256">
        <f t="shared" si="436"/>
        <v>0</v>
      </c>
      <c r="Q833" s="256">
        <f t="shared" si="436"/>
        <v>0</v>
      </c>
      <c r="R833" s="256">
        <f t="shared" si="436"/>
        <v>0</v>
      </c>
      <c r="S833" s="282">
        <f t="shared" si="436"/>
        <v>0</v>
      </c>
      <c r="T833" s="227"/>
      <c r="U833" s="227"/>
      <c r="V833" s="227"/>
    </row>
    <row r="834" spans="2:22" x14ac:dyDescent="0.2">
      <c r="B834" s="279">
        <f t="shared" si="435"/>
        <v>44651</v>
      </c>
      <c r="C834" s="280" t="s">
        <v>0</v>
      </c>
      <c r="D834" s="281">
        <f>INDEX($H$17:$S$25,MATCH(B783,$B$17:$B$25,0),MATCH(B834,$H$4:$S$4,0))</f>
        <v>9015299.1464892384</v>
      </c>
      <c r="E834" s="256"/>
      <c r="F834" s="246"/>
      <c r="G834" s="246"/>
      <c r="H834" s="246"/>
      <c r="I834" s="256"/>
      <c r="J834" s="256"/>
      <c r="K834" s="246"/>
      <c r="L834" s="246"/>
      <c r="M834" s="256">
        <f t="shared" si="436"/>
        <v>0</v>
      </c>
      <c r="N834" s="256">
        <f t="shared" si="436"/>
        <v>0</v>
      </c>
      <c r="O834" s="256">
        <f t="shared" si="436"/>
        <v>9015299.1464892384</v>
      </c>
      <c r="P834" s="256">
        <f t="shared" si="436"/>
        <v>0</v>
      </c>
      <c r="Q834" s="256">
        <f t="shared" si="436"/>
        <v>0</v>
      </c>
      <c r="R834" s="256">
        <f t="shared" si="436"/>
        <v>0</v>
      </c>
      <c r="S834" s="282">
        <f t="shared" si="436"/>
        <v>0</v>
      </c>
      <c r="T834" s="227"/>
      <c r="U834" s="227"/>
      <c r="V834" s="227"/>
    </row>
    <row r="835" spans="2:22" x14ac:dyDescent="0.2">
      <c r="B835" s="279">
        <f t="shared" si="435"/>
        <v>45016</v>
      </c>
      <c r="C835" s="280" t="s">
        <v>0</v>
      </c>
      <c r="D835" s="281">
        <f>INDEX($H$17:$S$25,MATCH(B783,$B$17:$B$25,0),MATCH(B835,$H$4:$S$4,0))</f>
        <v>3122829.4104769411</v>
      </c>
      <c r="E835" s="256"/>
      <c r="F835" s="246"/>
      <c r="G835" s="246"/>
      <c r="H835" s="246"/>
      <c r="I835" s="256"/>
      <c r="J835" s="256"/>
      <c r="K835" s="246"/>
      <c r="L835" s="246"/>
      <c r="M835" s="256">
        <f t="shared" si="436"/>
        <v>0</v>
      </c>
      <c r="N835" s="256">
        <f t="shared" si="436"/>
        <v>0</v>
      </c>
      <c r="O835" s="256">
        <f t="shared" si="436"/>
        <v>0</v>
      </c>
      <c r="P835" s="256">
        <f t="shared" si="436"/>
        <v>3122829.4104769411</v>
      </c>
      <c r="Q835" s="256">
        <f t="shared" si="436"/>
        <v>0</v>
      </c>
      <c r="R835" s="256">
        <f t="shared" si="436"/>
        <v>0</v>
      </c>
      <c r="S835" s="282">
        <f t="shared" si="436"/>
        <v>0</v>
      </c>
      <c r="T835" s="227"/>
      <c r="U835" s="227"/>
      <c r="V835" s="227"/>
    </row>
    <row r="836" spans="2:22" x14ac:dyDescent="0.2">
      <c r="B836" s="279">
        <f t="shared" si="435"/>
        <v>45382</v>
      </c>
      <c r="C836" s="280" t="s">
        <v>0</v>
      </c>
      <c r="D836" s="281">
        <f>INDEX($H$17:$S$25,MATCH(B783,$B$17:$B$25,0),MATCH(B836,$H$4:$S$4,0))</f>
        <v>2919899.6186841843</v>
      </c>
      <c r="E836" s="256"/>
      <c r="F836" s="246"/>
      <c r="G836" s="246"/>
      <c r="H836" s="246"/>
      <c r="I836" s="256"/>
      <c r="J836" s="256"/>
      <c r="K836" s="246"/>
      <c r="L836" s="246"/>
      <c r="M836" s="256">
        <f t="shared" si="436"/>
        <v>0</v>
      </c>
      <c r="N836" s="256">
        <f t="shared" si="436"/>
        <v>0</v>
      </c>
      <c r="O836" s="256">
        <f t="shared" si="436"/>
        <v>0</v>
      </c>
      <c r="P836" s="256">
        <f t="shared" si="436"/>
        <v>0</v>
      </c>
      <c r="Q836" s="256">
        <f t="shared" si="436"/>
        <v>2919899.6186841843</v>
      </c>
      <c r="R836" s="256">
        <f t="shared" si="436"/>
        <v>0</v>
      </c>
      <c r="S836" s="282">
        <f t="shared" si="436"/>
        <v>0</v>
      </c>
      <c r="T836" s="227"/>
      <c r="U836" s="227"/>
      <c r="V836" s="227"/>
    </row>
    <row r="837" spans="2:22" x14ac:dyDescent="0.2">
      <c r="B837" s="279">
        <f t="shared" si="435"/>
        <v>45747</v>
      </c>
      <c r="C837" s="280" t="s">
        <v>0</v>
      </c>
      <c r="D837" s="281">
        <f>INDEX($H$17:$S$25,MATCH(B783,$B$17:$B$25,0),MATCH(B837,$H$4:$S$4,0))</f>
        <v>2504828.8550408101</v>
      </c>
      <c r="E837" s="256"/>
      <c r="F837" s="246"/>
      <c r="G837" s="246"/>
      <c r="H837" s="246"/>
      <c r="I837" s="256"/>
      <c r="J837" s="256"/>
      <c r="K837" s="246"/>
      <c r="L837" s="246"/>
      <c r="M837" s="256">
        <f t="shared" si="436"/>
        <v>0</v>
      </c>
      <c r="N837" s="256">
        <f t="shared" si="436"/>
        <v>0</v>
      </c>
      <c r="O837" s="256">
        <f t="shared" si="436"/>
        <v>0</v>
      </c>
      <c r="P837" s="256">
        <f t="shared" si="436"/>
        <v>0</v>
      </c>
      <c r="Q837" s="256">
        <f t="shared" si="436"/>
        <v>0</v>
      </c>
      <c r="R837" s="256">
        <f t="shared" si="436"/>
        <v>2504828.8550408101</v>
      </c>
      <c r="S837" s="282">
        <f t="shared" si="436"/>
        <v>0</v>
      </c>
      <c r="T837" s="227"/>
      <c r="U837" s="227"/>
      <c r="V837" s="227"/>
    </row>
    <row r="838" spans="2:22" x14ac:dyDescent="0.2">
      <c r="B838" s="279">
        <f t="shared" si="435"/>
        <v>46112</v>
      </c>
      <c r="C838" s="280" t="s">
        <v>0</v>
      </c>
      <c r="D838" s="281">
        <f>INDEX($H$17:$S$25,MATCH(B783,$B$17:$B$25,0),MATCH(B838,$H$4:$S$4,0))</f>
        <v>2387358.8946668576</v>
      </c>
      <c r="E838" s="256"/>
      <c r="F838" s="246"/>
      <c r="G838" s="246"/>
      <c r="H838" s="246"/>
      <c r="I838" s="256"/>
      <c r="J838" s="256"/>
      <c r="K838" s="246"/>
      <c r="L838" s="246"/>
      <c r="M838" s="256">
        <f t="shared" si="436"/>
        <v>0</v>
      </c>
      <c r="N838" s="256">
        <f t="shared" si="436"/>
        <v>0</v>
      </c>
      <c r="O838" s="256">
        <f t="shared" si="436"/>
        <v>0</v>
      </c>
      <c r="P838" s="256">
        <f t="shared" si="436"/>
        <v>0</v>
      </c>
      <c r="Q838" s="256">
        <f t="shared" si="436"/>
        <v>0</v>
      </c>
      <c r="R838" s="256">
        <f t="shared" si="436"/>
        <v>0</v>
      </c>
      <c r="S838" s="282">
        <f t="shared" si="436"/>
        <v>2387358.8946668576</v>
      </c>
      <c r="T838" s="227"/>
      <c r="U838" s="227"/>
      <c r="V838" s="227"/>
    </row>
    <row r="839" spans="2:22" x14ac:dyDescent="0.2">
      <c r="B839" s="283"/>
      <c r="C839" s="280"/>
      <c r="D839" s="246"/>
      <c r="E839" s="246"/>
      <c r="F839" s="246"/>
      <c r="G839" s="246"/>
      <c r="H839" s="246"/>
      <c r="I839" s="246"/>
      <c r="J839" s="246"/>
      <c r="K839" s="246"/>
      <c r="L839" s="246"/>
      <c r="M839" s="246"/>
      <c r="N839" s="246"/>
      <c r="O839" s="246"/>
      <c r="P839" s="246"/>
      <c r="Q839" s="246"/>
      <c r="R839" s="246"/>
      <c r="S839" s="284"/>
      <c r="T839" s="227"/>
      <c r="U839" s="227"/>
      <c r="V839" s="227"/>
    </row>
    <row r="840" spans="2:22" x14ac:dyDescent="0.2">
      <c r="B840" s="285" t="s">
        <v>12</v>
      </c>
      <c r="C840" s="280"/>
      <c r="D840" s="246"/>
      <c r="E840" s="246"/>
      <c r="F840" s="246"/>
      <c r="G840" s="246"/>
      <c r="H840" s="246"/>
      <c r="I840" s="246"/>
      <c r="J840" s="246"/>
      <c r="K840" s="246"/>
      <c r="L840" s="246"/>
      <c r="M840" s="246"/>
      <c r="N840" s="246"/>
      <c r="O840" s="246"/>
      <c r="P840" s="246"/>
      <c r="Q840" s="246"/>
      <c r="R840" s="246"/>
      <c r="S840" s="284"/>
      <c r="T840" s="227"/>
      <c r="U840" s="227"/>
      <c r="V840" s="227"/>
    </row>
    <row r="841" spans="2:22" x14ac:dyDescent="0.2">
      <c r="B841" s="279">
        <f t="shared" ref="B841:B847" si="437">B832</f>
        <v>43921</v>
      </c>
      <c r="C841" s="280" t="s">
        <v>0</v>
      </c>
      <c r="D841" s="246"/>
      <c r="E841" s="246"/>
      <c r="F841" s="246"/>
      <c r="G841" s="246"/>
      <c r="H841" s="246"/>
      <c r="I841" s="256"/>
      <c r="J841" s="256"/>
      <c r="K841" s="246"/>
      <c r="L841" s="246"/>
      <c r="M841" s="256">
        <v>0</v>
      </c>
      <c r="N841" s="256">
        <v>0</v>
      </c>
      <c r="O841" s="256">
        <v>0</v>
      </c>
      <c r="P841" s="256">
        <v>0</v>
      </c>
      <c r="Q841" s="256">
        <v>0</v>
      </c>
      <c r="R841" s="256">
        <v>0</v>
      </c>
      <c r="S841" s="282">
        <v>0</v>
      </c>
      <c r="T841" s="227"/>
      <c r="U841" s="227"/>
      <c r="V841" s="227"/>
    </row>
    <row r="842" spans="2:22" x14ac:dyDescent="0.2">
      <c r="B842" s="279">
        <f t="shared" si="437"/>
        <v>44286</v>
      </c>
      <c r="C842" s="280" t="s">
        <v>0</v>
      </c>
      <c r="D842" s="246"/>
      <c r="E842" s="246"/>
      <c r="F842" s="246"/>
      <c r="G842" s="246"/>
      <c r="H842" s="246"/>
      <c r="I842" s="256"/>
      <c r="J842" s="256"/>
      <c r="K842" s="246"/>
      <c r="L842" s="246"/>
      <c r="M842" s="256">
        <v>0</v>
      </c>
      <c r="N842" s="256">
        <v>0</v>
      </c>
      <c r="O842" s="256">
        <v>0</v>
      </c>
      <c r="P842" s="256">
        <v>0</v>
      </c>
      <c r="Q842" s="256">
        <v>0</v>
      </c>
      <c r="R842" s="256">
        <v>0</v>
      </c>
      <c r="S842" s="282">
        <v>0</v>
      </c>
      <c r="T842" s="227"/>
      <c r="U842" s="227"/>
      <c r="V842" s="227"/>
    </row>
    <row r="843" spans="2:22" x14ac:dyDescent="0.2">
      <c r="B843" s="279">
        <f t="shared" si="437"/>
        <v>44651</v>
      </c>
      <c r="C843" s="280" t="s">
        <v>0</v>
      </c>
      <c r="D843" s="246"/>
      <c r="E843" s="246"/>
      <c r="F843" s="246"/>
      <c r="G843" s="246"/>
      <c r="H843" s="246"/>
      <c r="I843" s="256"/>
      <c r="J843" s="256"/>
      <c r="K843" s="246"/>
      <c r="L843" s="246"/>
      <c r="M843" s="256">
        <v>0</v>
      </c>
      <c r="N843" s="256">
        <v>0</v>
      </c>
      <c r="O843" s="256">
        <v>0</v>
      </c>
      <c r="P843" s="256">
        <v>0</v>
      </c>
      <c r="Q843" s="256">
        <v>0</v>
      </c>
      <c r="R843" s="256">
        <v>0</v>
      </c>
      <c r="S843" s="282">
        <v>0</v>
      </c>
      <c r="T843" s="227"/>
      <c r="U843" s="227"/>
      <c r="V843" s="227"/>
    </row>
    <row r="844" spans="2:22" x14ac:dyDescent="0.2">
      <c r="B844" s="279">
        <f t="shared" si="437"/>
        <v>45016</v>
      </c>
      <c r="C844" s="280" t="s">
        <v>0</v>
      </c>
      <c r="D844" s="246"/>
      <c r="E844" s="246"/>
      <c r="F844" s="246"/>
      <c r="G844" s="246"/>
      <c r="H844" s="246"/>
      <c r="I844" s="256"/>
      <c r="J844" s="256"/>
      <c r="K844" s="246"/>
      <c r="L844" s="246"/>
      <c r="M844" s="256">
        <v>0</v>
      </c>
      <c r="N844" s="256">
        <v>0</v>
      </c>
      <c r="O844" s="256">
        <v>0</v>
      </c>
      <c r="P844" s="256">
        <v>0</v>
      </c>
      <c r="Q844" s="256">
        <v>0</v>
      </c>
      <c r="R844" s="256">
        <v>0</v>
      </c>
      <c r="S844" s="282">
        <v>0</v>
      </c>
      <c r="T844" s="227"/>
      <c r="U844" s="227"/>
      <c r="V844" s="227"/>
    </row>
    <row r="845" spans="2:22" x14ac:dyDescent="0.2">
      <c r="B845" s="279">
        <f t="shared" si="437"/>
        <v>45382</v>
      </c>
      <c r="C845" s="280" t="s">
        <v>0</v>
      </c>
      <c r="D845" s="246"/>
      <c r="E845" s="246"/>
      <c r="F845" s="246"/>
      <c r="G845" s="246"/>
      <c r="H845" s="246"/>
      <c r="I845" s="256"/>
      <c r="J845" s="256"/>
      <c r="K845" s="246"/>
      <c r="L845" s="246"/>
      <c r="M845" s="256">
        <v>0</v>
      </c>
      <c r="N845" s="256">
        <v>0</v>
      </c>
      <c r="O845" s="256">
        <v>0</v>
      </c>
      <c r="P845" s="256">
        <v>0</v>
      </c>
      <c r="Q845" s="256">
        <v>0</v>
      </c>
      <c r="R845" s="256">
        <v>0</v>
      </c>
      <c r="S845" s="282">
        <v>0</v>
      </c>
      <c r="T845" s="227"/>
      <c r="U845" s="227"/>
      <c r="V845" s="227"/>
    </row>
    <row r="846" spans="2:22" x14ac:dyDescent="0.2">
      <c r="B846" s="279">
        <f t="shared" si="437"/>
        <v>45747</v>
      </c>
      <c r="C846" s="280" t="s">
        <v>0</v>
      </c>
      <c r="D846" s="246"/>
      <c r="E846" s="246"/>
      <c r="F846" s="246"/>
      <c r="G846" s="246"/>
      <c r="H846" s="246"/>
      <c r="I846" s="256"/>
      <c r="J846" s="256"/>
      <c r="K846" s="246"/>
      <c r="L846" s="246"/>
      <c r="M846" s="256">
        <v>0</v>
      </c>
      <c r="N846" s="256">
        <v>0</v>
      </c>
      <c r="O846" s="256">
        <v>0</v>
      </c>
      <c r="P846" s="256">
        <v>0</v>
      </c>
      <c r="Q846" s="256">
        <v>0</v>
      </c>
      <c r="R846" s="256">
        <v>0</v>
      </c>
      <c r="S846" s="282">
        <v>0</v>
      </c>
      <c r="T846" s="227"/>
      <c r="U846" s="227"/>
      <c r="V846" s="227"/>
    </row>
    <row r="847" spans="2:22" x14ac:dyDescent="0.2">
      <c r="B847" s="279">
        <f t="shared" si="437"/>
        <v>46112</v>
      </c>
      <c r="C847" s="280" t="s">
        <v>0</v>
      </c>
      <c r="D847" s="246"/>
      <c r="E847" s="246"/>
      <c r="F847" s="246"/>
      <c r="G847" s="246"/>
      <c r="H847" s="246"/>
      <c r="I847" s="256"/>
      <c r="J847" s="256"/>
      <c r="K847" s="246"/>
      <c r="L847" s="246"/>
      <c r="M847" s="256">
        <v>0</v>
      </c>
      <c r="N847" s="256">
        <v>0</v>
      </c>
      <c r="O847" s="256">
        <v>0</v>
      </c>
      <c r="P847" s="256">
        <v>0</v>
      </c>
      <c r="Q847" s="256">
        <v>0</v>
      </c>
      <c r="R847" s="256">
        <v>0</v>
      </c>
      <c r="S847" s="282">
        <v>0</v>
      </c>
      <c r="T847" s="227"/>
      <c r="U847" s="227"/>
      <c r="V847" s="227"/>
    </row>
    <row r="848" spans="2:22" x14ac:dyDescent="0.2">
      <c r="B848" s="283"/>
      <c r="C848" s="280"/>
      <c r="D848" s="246"/>
      <c r="E848" s="246"/>
      <c r="F848" s="246"/>
      <c r="G848" s="246"/>
      <c r="H848" s="246"/>
      <c r="I848" s="246"/>
      <c r="J848" s="246"/>
      <c r="K848" s="246"/>
      <c r="L848" s="246"/>
      <c r="M848" s="246"/>
      <c r="N848" s="246"/>
      <c r="O848" s="246"/>
      <c r="P848" s="246"/>
      <c r="Q848" s="246"/>
      <c r="R848" s="246"/>
      <c r="S848" s="284"/>
      <c r="T848" s="227"/>
      <c r="U848" s="227"/>
      <c r="V848" s="227"/>
    </row>
    <row r="849" spans="2:22" x14ac:dyDescent="0.2">
      <c r="B849" s="285" t="s">
        <v>11</v>
      </c>
      <c r="C849" s="280"/>
      <c r="D849" s="246"/>
      <c r="E849" s="246"/>
      <c r="F849" s="246"/>
      <c r="G849" s="246"/>
      <c r="H849" s="246"/>
      <c r="I849" s="246"/>
      <c r="J849" s="246"/>
      <c r="K849" s="246"/>
      <c r="L849" s="246"/>
      <c r="M849" s="246"/>
      <c r="N849" s="246"/>
      <c r="O849" s="246"/>
      <c r="P849" s="246"/>
      <c r="Q849" s="246"/>
      <c r="R849" s="246"/>
      <c r="S849" s="284"/>
      <c r="T849" s="227"/>
      <c r="U849" s="227"/>
      <c r="V849" s="227"/>
    </row>
    <row r="850" spans="2:22" x14ac:dyDescent="0.2">
      <c r="B850" s="279">
        <f t="shared" ref="B850:B856" si="438">B841</f>
        <v>43921</v>
      </c>
      <c r="C850" s="280" t="s">
        <v>0</v>
      </c>
      <c r="D850" s="246"/>
      <c r="E850" s="246"/>
      <c r="F850" s="246"/>
      <c r="G850" s="246"/>
      <c r="H850" s="246"/>
      <c r="I850" s="256"/>
      <c r="J850" s="256"/>
      <c r="K850" s="246"/>
      <c r="L850" s="246"/>
      <c r="M850" s="256">
        <f>M805-M814+M823+M832-M841</f>
        <v>8309232.051727837</v>
      </c>
      <c r="N850" s="256">
        <f t="shared" ref="N850:S850" si="439">N805-N814+N823+N832-N841</f>
        <v>7755283.2482793145</v>
      </c>
      <c r="O850" s="256">
        <f t="shared" si="439"/>
        <v>7201334.444830792</v>
      </c>
      <c r="P850" s="256">
        <f t="shared" si="439"/>
        <v>6647385.6413822696</v>
      </c>
      <c r="Q850" s="256">
        <f t="shared" si="439"/>
        <v>6093436.8379337471</v>
      </c>
      <c r="R850" s="256">
        <f t="shared" si="439"/>
        <v>5539488.0344852246</v>
      </c>
      <c r="S850" s="282">
        <f t="shared" si="439"/>
        <v>4985539.2310367022</v>
      </c>
      <c r="T850" s="227"/>
      <c r="U850" s="227"/>
      <c r="V850" s="227"/>
    </row>
    <row r="851" spans="2:22" x14ac:dyDescent="0.2">
      <c r="B851" s="279">
        <f t="shared" si="438"/>
        <v>44286</v>
      </c>
      <c r="C851" s="280" t="s">
        <v>0</v>
      </c>
      <c r="D851" s="246"/>
      <c r="E851" s="246"/>
      <c r="F851" s="246"/>
      <c r="G851" s="246"/>
      <c r="H851" s="246"/>
      <c r="I851" s="256"/>
      <c r="J851" s="256"/>
      <c r="K851" s="246"/>
      <c r="L851" s="246"/>
      <c r="M851" s="256">
        <f t="shared" ref="M851:S851" si="440">M806-M815+M824+M833-M842</f>
        <v>0</v>
      </c>
      <c r="N851" s="256">
        <f t="shared" si="440"/>
        <v>4604823.0016299654</v>
      </c>
      <c r="O851" s="256">
        <f t="shared" si="440"/>
        <v>4297834.8015213013</v>
      </c>
      <c r="P851" s="256">
        <f t="shared" si="440"/>
        <v>3990846.6014126367</v>
      </c>
      <c r="Q851" s="256">
        <f t="shared" si="440"/>
        <v>3683858.4013039721</v>
      </c>
      <c r="R851" s="256">
        <f t="shared" si="440"/>
        <v>3376870.201195308</v>
      </c>
      <c r="S851" s="282">
        <f t="shared" si="440"/>
        <v>3069882.0010866439</v>
      </c>
      <c r="T851" s="227"/>
      <c r="U851" s="227"/>
      <c r="V851" s="227"/>
    </row>
    <row r="852" spans="2:22" x14ac:dyDescent="0.2">
      <c r="B852" s="279">
        <f t="shared" si="438"/>
        <v>44651</v>
      </c>
      <c r="C852" s="280" t="s">
        <v>0</v>
      </c>
      <c r="D852" s="246"/>
      <c r="E852" s="246"/>
      <c r="F852" s="246"/>
      <c r="G852" s="246"/>
      <c r="H852" s="246"/>
      <c r="I852" s="256"/>
      <c r="J852" s="256"/>
      <c r="K852" s="246"/>
      <c r="L852" s="246"/>
      <c r="M852" s="256">
        <f t="shared" ref="M852:S852" si="441">M807-M816+M825+M834-M843</f>
        <v>0</v>
      </c>
      <c r="N852" s="256">
        <f t="shared" si="441"/>
        <v>0</v>
      </c>
      <c r="O852" s="256">
        <f t="shared" si="441"/>
        <v>9015299.1464892384</v>
      </c>
      <c r="P852" s="256">
        <f t="shared" si="441"/>
        <v>8414279.2033899557</v>
      </c>
      <c r="Q852" s="256">
        <f t="shared" si="441"/>
        <v>7813259.260290673</v>
      </c>
      <c r="R852" s="256">
        <f t="shared" si="441"/>
        <v>7212239.3171913903</v>
      </c>
      <c r="S852" s="282">
        <f t="shared" si="441"/>
        <v>6611219.3740921076</v>
      </c>
      <c r="T852" s="227"/>
      <c r="U852" s="227"/>
      <c r="V852" s="227"/>
    </row>
    <row r="853" spans="2:22" x14ac:dyDescent="0.2">
      <c r="B853" s="279">
        <f t="shared" si="438"/>
        <v>45016</v>
      </c>
      <c r="C853" s="280" t="s">
        <v>0</v>
      </c>
      <c r="D853" s="246"/>
      <c r="E853" s="246"/>
      <c r="F853" s="246"/>
      <c r="G853" s="246"/>
      <c r="H853" s="246"/>
      <c r="I853" s="256"/>
      <c r="J853" s="256"/>
      <c r="K853" s="246"/>
      <c r="L853" s="246"/>
      <c r="M853" s="256">
        <f t="shared" ref="M853:S853" si="442">M808-M817+M826+M835-M844</f>
        <v>0</v>
      </c>
      <c r="N853" s="256">
        <f t="shared" si="442"/>
        <v>0</v>
      </c>
      <c r="O853" s="256">
        <f t="shared" si="442"/>
        <v>0</v>
      </c>
      <c r="P853" s="256">
        <f t="shared" si="442"/>
        <v>3122829.4104769411</v>
      </c>
      <c r="Q853" s="256">
        <f t="shared" si="442"/>
        <v>2914640.7831118116</v>
      </c>
      <c r="R853" s="256">
        <f t="shared" si="442"/>
        <v>2706452.1557466821</v>
      </c>
      <c r="S853" s="282">
        <f t="shared" si="442"/>
        <v>2498263.5283815525</v>
      </c>
      <c r="T853" s="227"/>
      <c r="U853" s="227"/>
      <c r="V853" s="227"/>
    </row>
    <row r="854" spans="2:22" x14ac:dyDescent="0.2">
      <c r="B854" s="279">
        <f t="shared" si="438"/>
        <v>45382</v>
      </c>
      <c r="C854" s="280" t="s">
        <v>0</v>
      </c>
      <c r="D854" s="246"/>
      <c r="E854" s="246"/>
      <c r="F854" s="246"/>
      <c r="G854" s="246"/>
      <c r="H854" s="246"/>
      <c r="I854" s="256"/>
      <c r="J854" s="256"/>
      <c r="K854" s="246"/>
      <c r="L854" s="246"/>
      <c r="M854" s="256">
        <f t="shared" ref="M854:S854" si="443">M809-M818+M827+M836-M845</f>
        <v>0</v>
      </c>
      <c r="N854" s="256">
        <f t="shared" si="443"/>
        <v>0</v>
      </c>
      <c r="O854" s="256">
        <f t="shared" si="443"/>
        <v>0</v>
      </c>
      <c r="P854" s="256">
        <f t="shared" si="443"/>
        <v>0</v>
      </c>
      <c r="Q854" s="256">
        <f t="shared" si="443"/>
        <v>2919899.6186841843</v>
      </c>
      <c r="R854" s="256">
        <f t="shared" si="443"/>
        <v>2725239.6441052388</v>
      </c>
      <c r="S854" s="282">
        <f t="shared" si="443"/>
        <v>2530579.6695262934</v>
      </c>
      <c r="T854" s="227"/>
      <c r="U854" s="227"/>
      <c r="V854" s="227"/>
    </row>
    <row r="855" spans="2:22" x14ac:dyDescent="0.2">
      <c r="B855" s="279">
        <f t="shared" si="438"/>
        <v>45747</v>
      </c>
      <c r="C855" s="280" t="s">
        <v>0</v>
      </c>
      <c r="D855" s="246"/>
      <c r="E855" s="246"/>
      <c r="F855" s="246"/>
      <c r="G855" s="246"/>
      <c r="H855" s="246"/>
      <c r="I855" s="256"/>
      <c r="J855" s="256"/>
      <c r="K855" s="246"/>
      <c r="L855" s="246"/>
      <c r="M855" s="256">
        <f t="shared" ref="M855:S855" si="444">M810-M819+M828+M837-M846</f>
        <v>0</v>
      </c>
      <c r="N855" s="256">
        <f t="shared" si="444"/>
        <v>0</v>
      </c>
      <c r="O855" s="256">
        <f t="shared" si="444"/>
        <v>0</v>
      </c>
      <c r="P855" s="256">
        <f t="shared" si="444"/>
        <v>0</v>
      </c>
      <c r="Q855" s="256">
        <f t="shared" si="444"/>
        <v>0</v>
      </c>
      <c r="R855" s="256">
        <f t="shared" si="444"/>
        <v>2504828.8550408101</v>
      </c>
      <c r="S855" s="282">
        <f t="shared" si="444"/>
        <v>2337840.264704756</v>
      </c>
      <c r="T855" s="227"/>
      <c r="U855" s="227"/>
      <c r="V855" s="227"/>
    </row>
    <row r="856" spans="2:22" x14ac:dyDescent="0.2">
      <c r="B856" s="286">
        <f t="shared" si="438"/>
        <v>46112</v>
      </c>
      <c r="C856" s="287" t="s">
        <v>0</v>
      </c>
      <c r="D856" s="288"/>
      <c r="E856" s="288"/>
      <c r="F856" s="288"/>
      <c r="G856" s="288"/>
      <c r="H856" s="288"/>
      <c r="I856" s="289"/>
      <c r="J856" s="289"/>
      <c r="K856" s="288"/>
      <c r="L856" s="288"/>
      <c r="M856" s="289">
        <f t="shared" ref="M856:S856" si="445">M811-M820+M829+M838-M847</f>
        <v>0</v>
      </c>
      <c r="N856" s="289">
        <f t="shared" si="445"/>
        <v>0</v>
      </c>
      <c r="O856" s="289">
        <f t="shared" si="445"/>
        <v>0</v>
      </c>
      <c r="P856" s="289">
        <f t="shared" si="445"/>
        <v>0</v>
      </c>
      <c r="Q856" s="289">
        <f t="shared" si="445"/>
        <v>0</v>
      </c>
      <c r="R856" s="289">
        <f t="shared" si="445"/>
        <v>0</v>
      </c>
      <c r="S856" s="290">
        <f t="shared" si="445"/>
        <v>2387358.8946668576</v>
      </c>
      <c r="T856" s="227"/>
      <c r="U856" s="227"/>
      <c r="V856" s="227"/>
    </row>
    <row r="857" spans="2:22" x14ac:dyDescent="0.2">
      <c r="B857" s="227"/>
      <c r="C857" s="254"/>
      <c r="D857" s="227"/>
      <c r="E857" s="227"/>
      <c r="F857" s="227"/>
      <c r="G857" s="227"/>
      <c r="H857" s="227"/>
      <c r="I857" s="227"/>
      <c r="J857" s="227"/>
      <c r="K857" s="227"/>
      <c r="L857" s="227"/>
      <c r="M857" s="227"/>
      <c r="N857" s="227"/>
      <c r="O857" s="227"/>
      <c r="P857" s="227"/>
      <c r="Q857" s="227"/>
      <c r="R857" s="227"/>
      <c r="S857" s="227"/>
      <c r="T857" s="227"/>
      <c r="U857" s="227"/>
      <c r="V857" s="227"/>
    </row>
    <row r="858" spans="2:22" x14ac:dyDescent="0.2">
      <c r="B858" s="267" t="s">
        <v>160</v>
      </c>
      <c r="C858" s="254"/>
      <c r="D858" s="227"/>
      <c r="E858" s="227"/>
      <c r="F858" s="227"/>
      <c r="G858" s="227"/>
      <c r="H858" s="227"/>
      <c r="I858" s="246"/>
      <c r="J858" s="227"/>
      <c r="K858" s="227"/>
      <c r="L858" s="227"/>
      <c r="M858" s="227"/>
      <c r="N858" s="227"/>
      <c r="O858" s="227"/>
      <c r="P858" s="227"/>
      <c r="Q858" s="227"/>
      <c r="R858" s="227"/>
      <c r="S858" s="227"/>
      <c r="T858" s="227"/>
      <c r="U858" s="227"/>
      <c r="V858" s="227"/>
    </row>
    <row r="859" spans="2:22" x14ac:dyDescent="0.2">
      <c r="B859" s="273"/>
      <c r="C859" s="254"/>
      <c r="D859" s="227"/>
      <c r="E859" s="227"/>
      <c r="F859" s="227"/>
      <c r="G859" s="227"/>
      <c r="H859" s="227"/>
      <c r="I859" s="246"/>
      <c r="J859" s="227"/>
      <c r="K859" s="227"/>
      <c r="L859" s="227"/>
      <c r="M859" s="227"/>
      <c r="N859" s="227"/>
      <c r="O859" s="227"/>
      <c r="P859" s="227"/>
      <c r="Q859" s="227"/>
      <c r="R859" s="227"/>
      <c r="S859" s="227"/>
      <c r="T859" s="227"/>
      <c r="U859" s="227"/>
      <c r="V859" s="227"/>
    </row>
    <row r="860" spans="2:22" x14ac:dyDescent="0.2">
      <c r="B860" s="227" t="s">
        <v>20</v>
      </c>
      <c r="C860" s="254" t="s">
        <v>5</v>
      </c>
      <c r="D860" s="227"/>
      <c r="E860" s="229" t="s">
        <v>271</v>
      </c>
      <c r="F860" s="227"/>
      <c r="G860" s="247"/>
      <c r="H860" s="253"/>
      <c r="I860" s="253"/>
      <c r="J860" s="253"/>
      <c r="K860" s="253"/>
      <c r="L860" s="253"/>
      <c r="M860" s="253">
        <f t="shared" ref="M860:S860" si="446">IF(M862=0,0,M861/M862)</f>
        <v>0</v>
      </c>
      <c r="N860" s="253">
        <f t="shared" si="446"/>
        <v>35.28562580336834</v>
      </c>
      <c r="O860" s="253">
        <f t="shared" si="446"/>
        <v>39.340019468363465</v>
      </c>
      <c r="P860" s="253">
        <f t="shared" si="446"/>
        <v>38.965856406884498</v>
      </c>
      <c r="Q860" s="253">
        <f t="shared" si="446"/>
        <v>39.894453459941602</v>
      </c>
      <c r="R860" s="253">
        <f t="shared" si="446"/>
        <v>40.308856929214457</v>
      </c>
      <c r="S860" s="253">
        <f t="shared" si="446"/>
        <v>40.393305827357899</v>
      </c>
      <c r="T860" s="227"/>
      <c r="U860" s="227"/>
      <c r="V860" s="227"/>
    </row>
    <row r="861" spans="2:22" x14ac:dyDescent="0.2">
      <c r="B861" s="227" t="s">
        <v>16</v>
      </c>
      <c r="C861" s="254" t="s">
        <v>0</v>
      </c>
      <c r="D861" s="227"/>
      <c r="E861" s="229" t="s">
        <v>264</v>
      </c>
      <c r="F861" s="227"/>
      <c r="G861" s="227"/>
      <c r="H861" s="227"/>
      <c r="I861" s="256"/>
      <c r="J861" s="227"/>
      <c r="K861" s="227"/>
      <c r="L861" s="227"/>
      <c r="M861" s="247">
        <f t="shared" ref="M861:S866" si="447">M186+M261+M336+M411+M486+M561+M636+M711+M786</f>
        <v>0</v>
      </c>
      <c r="N861" s="247">
        <f t="shared" si="447"/>
        <v>60692968.202980123</v>
      </c>
      <c r="O861" s="247">
        <f t="shared" si="447"/>
        <v>130568905.37844352</v>
      </c>
      <c r="P861" s="247">
        <f t="shared" si="447"/>
        <v>205924256.6721693</v>
      </c>
      <c r="Q861" s="247">
        <f t="shared" si="447"/>
        <v>268159871.93075001</v>
      </c>
      <c r="R861" s="247">
        <f t="shared" si="447"/>
        <v>333624958.33471984</v>
      </c>
      <c r="S861" s="247">
        <f t="shared" si="447"/>
        <v>395286382.9053936</v>
      </c>
      <c r="T861" s="227"/>
      <c r="U861" s="227"/>
      <c r="V861" s="227"/>
    </row>
    <row r="862" spans="2:22" x14ac:dyDescent="0.2">
      <c r="B862" s="227" t="s">
        <v>107</v>
      </c>
      <c r="C862" s="254" t="s">
        <v>0</v>
      </c>
      <c r="D862" s="227"/>
      <c r="E862" s="229" t="s">
        <v>265</v>
      </c>
      <c r="F862" s="227"/>
      <c r="G862" s="227"/>
      <c r="H862" s="227"/>
      <c r="I862" s="256"/>
      <c r="J862" s="227"/>
      <c r="K862" s="227"/>
      <c r="L862" s="227"/>
      <c r="M862" s="247">
        <f t="shared" si="447"/>
        <v>0</v>
      </c>
      <c r="N862" s="247">
        <f t="shared" si="447"/>
        <v>1720047.9464696476</v>
      </c>
      <c r="O862" s="247">
        <f t="shared" si="447"/>
        <v>3318984.2593607428</v>
      </c>
      <c r="P862" s="247">
        <f t="shared" si="447"/>
        <v>5284735.8087524679</v>
      </c>
      <c r="Q862" s="247">
        <f t="shared" si="447"/>
        <v>6721733.1903045587</v>
      </c>
      <c r="R862" s="247">
        <f t="shared" si="447"/>
        <v>8276715.9317018501</v>
      </c>
      <c r="S862" s="247">
        <f t="shared" si="447"/>
        <v>9785937.912456546</v>
      </c>
      <c r="T862" s="227"/>
      <c r="U862" s="227"/>
      <c r="V862" s="227"/>
    </row>
    <row r="863" spans="2:22" x14ac:dyDescent="0.2">
      <c r="B863" s="227" t="s">
        <v>14</v>
      </c>
      <c r="C863" s="254" t="s">
        <v>0</v>
      </c>
      <c r="D863" s="227"/>
      <c r="E863" s="229" t="s">
        <v>266</v>
      </c>
      <c r="F863" s="227"/>
      <c r="G863" s="227"/>
      <c r="H863" s="227"/>
      <c r="I863" s="256"/>
      <c r="J863" s="227"/>
      <c r="K863" s="227"/>
      <c r="L863" s="227"/>
      <c r="M863" s="247">
        <f t="shared" si="447"/>
        <v>0</v>
      </c>
      <c r="N863" s="247">
        <f t="shared" si="447"/>
        <v>0</v>
      </c>
      <c r="O863" s="247">
        <f t="shared" si="447"/>
        <v>0</v>
      </c>
      <c r="P863" s="247">
        <f t="shared" si="447"/>
        <v>0</v>
      </c>
      <c r="Q863" s="247">
        <f t="shared" si="447"/>
        <v>0</v>
      </c>
      <c r="R863" s="247">
        <f t="shared" si="447"/>
        <v>0</v>
      </c>
      <c r="S863" s="247">
        <f t="shared" si="447"/>
        <v>0</v>
      </c>
      <c r="T863" s="227"/>
      <c r="U863" s="227"/>
      <c r="V863" s="227"/>
    </row>
    <row r="864" spans="2:22" x14ac:dyDescent="0.2">
      <c r="B864" s="227" t="s">
        <v>144</v>
      </c>
      <c r="C864" s="254" t="s">
        <v>0</v>
      </c>
      <c r="D864" s="227"/>
      <c r="E864" s="229" t="s">
        <v>268</v>
      </c>
      <c r="F864" s="227"/>
      <c r="G864" s="227"/>
      <c r="H864" s="227"/>
      <c r="I864" s="256"/>
      <c r="J864" s="227"/>
      <c r="K864" s="227"/>
      <c r="L864" s="227"/>
      <c r="M864" s="247">
        <f t="shared" si="447"/>
        <v>60692968.202980123</v>
      </c>
      <c r="N864" s="247">
        <f t="shared" si="447"/>
        <v>71595985.121933058</v>
      </c>
      <c r="O864" s="247">
        <f t="shared" si="447"/>
        <v>78674335.553086504</v>
      </c>
      <c r="P864" s="247">
        <f t="shared" si="447"/>
        <v>67520351.067333221</v>
      </c>
      <c r="Q864" s="247">
        <f t="shared" si="447"/>
        <v>72186819.594274342</v>
      </c>
      <c r="R864" s="247">
        <f t="shared" si="447"/>
        <v>69938140.502375692</v>
      </c>
      <c r="S864" s="247">
        <f t="shared" si="447"/>
        <v>65667779.558910623</v>
      </c>
      <c r="T864" s="227"/>
      <c r="U864" s="227"/>
      <c r="V864" s="227"/>
    </row>
    <row r="865" spans="2:22" x14ac:dyDescent="0.2">
      <c r="B865" s="227" t="s">
        <v>12</v>
      </c>
      <c r="C865" s="254" t="s">
        <v>0</v>
      </c>
      <c r="D865" s="227"/>
      <c r="E865" s="229" t="s">
        <v>270</v>
      </c>
      <c r="F865" s="227"/>
      <c r="G865" s="227"/>
      <c r="H865" s="227"/>
      <c r="I865" s="256"/>
      <c r="J865" s="227"/>
      <c r="K865" s="227"/>
      <c r="L865" s="227"/>
      <c r="M865" s="247">
        <f t="shared" si="447"/>
        <v>0</v>
      </c>
      <c r="N865" s="247">
        <f t="shared" si="447"/>
        <v>0</v>
      </c>
      <c r="O865" s="247">
        <f t="shared" si="447"/>
        <v>0</v>
      </c>
      <c r="P865" s="247">
        <f t="shared" si="447"/>
        <v>0</v>
      </c>
      <c r="Q865" s="247">
        <f t="shared" si="447"/>
        <v>0</v>
      </c>
      <c r="R865" s="247">
        <f t="shared" si="447"/>
        <v>0</v>
      </c>
      <c r="S865" s="247">
        <f t="shared" si="447"/>
        <v>0</v>
      </c>
      <c r="T865" s="227"/>
      <c r="U865" s="227"/>
      <c r="V865" s="227"/>
    </row>
    <row r="866" spans="2:22" s="233" customFormat="1" x14ac:dyDescent="0.2">
      <c r="B866" s="300" t="s">
        <v>11</v>
      </c>
      <c r="C866" s="298" t="s">
        <v>0</v>
      </c>
      <c r="D866" s="300"/>
      <c r="E866" s="297" t="s">
        <v>269</v>
      </c>
      <c r="F866" s="258"/>
      <c r="G866" s="258"/>
      <c r="H866" s="258"/>
      <c r="I866" s="274"/>
      <c r="J866" s="258"/>
      <c r="K866" s="258"/>
      <c r="L866" s="258"/>
      <c r="M866" s="261">
        <f t="shared" si="447"/>
        <v>60692968.202980123</v>
      </c>
      <c r="N866" s="261">
        <f t="shared" si="447"/>
        <v>130568905.37844352</v>
      </c>
      <c r="O866" s="261">
        <f t="shared" si="447"/>
        <v>205924256.6721693</v>
      </c>
      <c r="P866" s="261">
        <f t="shared" si="447"/>
        <v>268159871.93075001</v>
      </c>
      <c r="Q866" s="261">
        <f t="shared" si="447"/>
        <v>333624958.33471984</v>
      </c>
      <c r="R866" s="261">
        <f t="shared" si="447"/>
        <v>395286382.9053936</v>
      </c>
      <c r="S866" s="261">
        <f t="shared" si="447"/>
        <v>451168224.55184776</v>
      </c>
      <c r="T866" s="258"/>
      <c r="U866" s="258"/>
      <c r="V866" s="258"/>
    </row>
    <row r="867" spans="2:22" x14ac:dyDescent="0.2">
      <c r="B867" s="227"/>
      <c r="C867" s="254"/>
      <c r="D867" s="227"/>
      <c r="E867" s="227"/>
      <c r="F867" s="227"/>
      <c r="G867" s="227"/>
      <c r="H867" s="227"/>
      <c r="I867" s="246"/>
      <c r="J867" s="227"/>
      <c r="K867" s="227"/>
      <c r="L867" s="227"/>
      <c r="M867" s="227"/>
      <c r="N867" s="227"/>
      <c r="O867" s="227"/>
      <c r="P867" s="227"/>
      <c r="Q867" s="227"/>
      <c r="R867" s="227"/>
      <c r="S867" s="227"/>
      <c r="T867" s="227"/>
      <c r="U867" s="227"/>
      <c r="V867" s="227"/>
    </row>
    <row r="868" spans="2:22" x14ac:dyDescent="0.2">
      <c r="B868" s="232" t="s">
        <v>143</v>
      </c>
      <c r="C868" s="239" t="s">
        <v>89</v>
      </c>
      <c r="D868" s="264">
        <f>SUM(H868:S868)</f>
        <v>0</v>
      </c>
      <c r="E868" s="265"/>
      <c r="F868" s="227"/>
      <c r="G868" s="227"/>
      <c r="H868" s="227"/>
      <c r="I868" s="246"/>
      <c r="J868" s="227"/>
      <c r="K868" s="227"/>
      <c r="L868" s="227"/>
      <c r="M868" s="266">
        <f t="shared" ref="M868:S868" si="448">IF(ABS(M861-M862+M863+M864-M865-M866)&lt;0.001,0,1)</f>
        <v>0</v>
      </c>
      <c r="N868" s="266">
        <f t="shared" si="448"/>
        <v>0</v>
      </c>
      <c r="O868" s="266">
        <f t="shared" si="448"/>
        <v>0</v>
      </c>
      <c r="P868" s="266">
        <f t="shared" si="448"/>
        <v>0</v>
      </c>
      <c r="Q868" s="266">
        <f t="shared" si="448"/>
        <v>0</v>
      </c>
      <c r="R868" s="266">
        <f t="shared" si="448"/>
        <v>0</v>
      </c>
      <c r="S868" s="266">
        <f t="shared" si="448"/>
        <v>0</v>
      </c>
      <c r="T868" s="227"/>
      <c r="U868" s="227"/>
      <c r="V868" s="227"/>
    </row>
    <row r="869" spans="2:22" x14ac:dyDescent="0.2">
      <c r="B869" s="227"/>
      <c r="C869" s="291"/>
    </row>
    <row r="870" spans="2:22" x14ac:dyDescent="0.2">
      <c r="B870" s="268" t="s">
        <v>318</v>
      </c>
      <c r="C870" s="244" t="s">
        <v>10</v>
      </c>
      <c r="D870" s="269" t="s">
        <v>9</v>
      </c>
      <c r="E870" s="244" t="s">
        <v>173</v>
      </c>
      <c r="H870" s="227"/>
      <c r="I870" s="227"/>
      <c r="J870" s="227"/>
      <c r="K870" s="227"/>
      <c r="L870" s="227"/>
      <c r="M870" s="227"/>
      <c r="N870" s="227"/>
      <c r="O870" s="227"/>
      <c r="P870" s="227"/>
      <c r="Q870" s="227"/>
      <c r="R870" s="227"/>
      <c r="S870" s="227"/>
      <c r="T870" s="227"/>
      <c r="U870" s="227"/>
    </row>
    <row r="871" spans="2:22" x14ac:dyDescent="0.2">
      <c r="H871" s="247"/>
      <c r="I871" s="247"/>
      <c r="J871" s="247"/>
      <c r="K871" s="247"/>
      <c r="L871" s="247"/>
      <c r="M871" s="247"/>
      <c r="N871" s="247"/>
      <c r="O871" s="247"/>
      <c r="P871" s="247"/>
      <c r="Q871" s="247"/>
      <c r="R871" s="247"/>
      <c r="S871" s="247"/>
      <c r="T871" s="227"/>
      <c r="U871" s="227"/>
    </row>
    <row r="872" spans="2:22" x14ac:dyDescent="0.2">
      <c r="B872" s="267" t="s">
        <v>19</v>
      </c>
      <c r="C872" s="254"/>
      <c r="D872" s="227"/>
      <c r="E872" s="227"/>
      <c r="F872" s="227"/>
      <c r="G872" s="247"/>
      <c r="H872" s="247"/>
      <c r="I872" s="247"/>
      <c r="J872" s="247"/>
      <c r="K872" s="247"/>
      <c r="L872" s="247"/>
      <c r="M872" s="247"/>
      <c r="N872" s="247"/>
      <c r="O872" s="247"/>
      <c r="P872" s="247"/>
      <c r="Q872" s="247"/>
      <c r="R872" s="247"/>
      <c r="S872" s="247"/>
      <c r="T872" s="227"/>
      <c r="U872" s="227"/>
      <c r="V872" s="227"/>
    </row>
    <row r="873" spans="2:22" x14ac:dyDescent="0.2">
      <c r="B873" s="270"/>
      <c r="C873" s="254"/>
      <c r="D873" s="227"/>
      <c r="E873" s="227"/>
      <c r="F873" s="227"/>
      <c r="G873" s="247"/>
      <c r="H873" s="247"/>
      <c r="I873" s="247"/>
      <c r="J873" s="247"/>
      <c r="K873" s="247"/>
      <c r="L873" s="247"/>
      <c r="M873" s="247"/>
      <c r="N873" s="247"/>
      <c r="O873" s="247"/>
      <c r="P873" s="247"/>
      <c r="Q873" s="247"/>
      <c r="R873" s="247"/>
      <c r="S873" s="247"/>
      <c r="T873" s="227"/>
      <c r="U873" s="227"/>
      <c r="V873" s="227"/>
    </row>
    <row r="874" spans="2:22" x14ac:dyDescent="0.2">
      <c r="B874" s="227" t="s">
        <v>20</v>
      </c>
      <c r="C874" s="254" t="s">
        <v>5</v>
      </c>
      <c r="D874" s="227"/>
      <c r="E874" s="229" t="s">
        <v>271</v>
      </c>
      <c r="F874" s="227"/>
      <c r="G874" s="247"/>
      <c r="H874" s="253">
        <f>IF(H876=0,0,H875/H876)</f>
        <v>0</v>
      </c>
      <c r="I874" s="253">
        <f t="shared" ref="I874:S874" si="449">IF(I876=0,0,I875/I876)</f>
        <v>0</v>
      </c>
      <c r="J874" s="253">
        <f t="shared" si="449"/>
        <v>0</v>
      </c>
      <c r="K874" s="253">
        <f t="shared" si="449"/>
        <v>0</v>
      </c>
      <c r="L874" s="253">
        <f t="shared" si="449"/>
        <v>6.2406090514183266</v>
      </c>
      <c r="M874" s="253">
        <f t="shared" si="449"/>
        <v>5.2406090514183266</v>
      </c>
      <c r="N874" s="253">
        <f t="shared" si="449"/>
        <v>4.2406090514183266</v>
      </c>
      <c r="O874" s="253">
        <f t="shared" si="449"/>
        <v>3.2406090514183266</v>
      </c>
      <c r="P874" s="253">
        <f t="shared" si="449"/>
        <v>2.2406090514183266</v>
      </c>
      <c r="Q874" s="253">
        <f t="shared" si="449"/>
        <v>1.2406090514183266</v>
      </c>
      <c r="R874" s="253">
        <f t="shared" si="449"/>
        <v>1</v>
      </c>
      <c r="S874" s="253">
        <f t="shared" si="449"/>
        <v>0</v>
      </c>
      <c r="T874" s="227"/>
      <c r="U874" s="227"/>
      <c r="V874" s="227"/>
    </row>
    <row r="875" spans="2:22" x14ac:dyDescent="0.2">
      <c r="B875" s="227" t="s">
        <v>16</v>
      </c>
      <c r="C875" s="254" t="s">
        <v>0</v>
      </c>
      <c r="D875" s="227"/>
      <c r="E875" s="229" t="s">
        <v>264</v>
      </c>
      <c r="F875" s="227"/>
      <c r="G875" s="247"/>
      <c r="H875" s="247">
        <f t="shared" ref="H875:S875" si="450">H887+H917</f>
        <v>0</v>
      </c>
      <c r="I875" s="247">
        <f t="shared" si="450"/>
        <v>0</v>
      </c>
      <c r="J875" s="247">
        <f t="shared" si="450"/>
        <v>0</v>
      </c>
      <c r="K875" s="247">
        <f t="shared" si="450"/>
        <v>0</v>
      </c>
      <c r="L875" s="247">
        <f t="shared" si="450"/>
        <v>59435.85163636363</v>
      </c>
      <c r="M875" s="247">
        <f t="shared" si="450"/>
        <v>50793.642562757668</v>
      </c>
      <c r="N875" s="247">
        <f t="shared" si="450"/>
        <v>41101.325875060691</v>
      </c>
      <c r="O875" s="247">
        <f t="shared" si="450"/>
        <v>31409.009187363714</v>
      </c>
      <c r="P875" s="247">
        <f t="shared" si="450"/>
        <v>21716.692499666737</v>
      </c>
      <c r="Q875" s="247">
        <f t="shared" si="450"/>
        <v>12024.375811969761</v>
      </c>
      <c r="R875" s="247">
        <f t="shared" si="450"/>
        <v>2332.059124272786</v>
      </c>
      <c r="S875" s="247">
        <f t="shared" si="450"/>
        <v>0</v>
      </c>
      <c r="T875" s="227"/>
      <c r="U875" s="227"/>
      <c r="V875" s="227"/>
    </row>
    <row r="876" spans="2:22" x14ac:dyDescent="0.2">
      <c r="B876" s="227" t="s">
        <v>107</v>
      </c>
      <c r="C876" s="254" t="s">
        <v>0</v>
      </c>
      <c r="D876" s="227"/>
      <c r="E876" s="229" t="s">
        <v>265</v>
      </c>
      <c r="F876" s="227"/>
      <c r="G876" s="247"/>
      <c r="H876" s="247">
        <f t="shared" ref="H876:S876" si="451">H888+H918</f>
        <v>0</v>
      </c>
      <c r="I876" s="247">
        <f t="shared" si="451"/>
        <v>0</v>
      </c>
      <c r="J876" s="247">
        <f t="shared" si="451"/>
        <v>0</v>
      </c>
      <c r="K876" s="247">
        <f t="shared" si="451"/>
        <v>0</v>
      </c>
      <c r="L876" s="247">
        <f t="shared" si="451"/>
        <v>9524.0466349763446</v>
      </c>
      <c r="M876" s="247">
        <f t="shared" si="451"/>
        <v>9692.3166876969772</v>
      </c>
      <c r="N876" s="247">
        <f t="shared" si="451"/>
        <v>9692.3166876969754</v>
      </c>
      <c r="O876" s="247">
        <f t="shared" si="451"/>
        <v>9692.3166876969754</v>
      </c>
      <c r="P876" s="247">
        <f t="shared" si="451"/>
        <v>9692.3166876969754</v>
      </c>
      <c r="Q876" s="247">
        <f t="shared" si="451"/>
        <v>9692.3166876969754</v>
      </c>
      <c r="R876" s="247">
        <f t="shared" si="451"/>
        <v>2332.059124272786</v>
      </c>
      <c r="S876" s="247">
        <f t="shared" si="451"/>
        <v>0</v>
      </c>
      <c r="T876" s="227"/>
      <c r="U876" s="227"/>
      <c r="V876" s="227"/>
    </row>
    <row r="877" spans="2:22" x14ac:dyDescent="0.2">
      <c r="B877" s="227" t="s">
        <v>14</v>
      </c>
      <c r="C877" s="254" t="s">
        <v>0</v>
      </c>
      <c r="D877" s="227"/>
      <c r="E877" s="229" t="s">
        <v>266</v>
      </c>
      <c r="F877" s="227"/>
      <c r="G877" s="247"/>
      <c r="H877" s="247">
        <f t="shared" ref="H877:S877" si="452">H889+H919</f>
        <v>0</v>
      </c>
      <c r="I877" s="247">
        <f t="shared" si="452"/>
        <v>0</v>
      </c>
      <c r="J877" s="247">
        <f t="shared" si="452"/>
        <v>0</v>
      </c>
      <c r="K877" s="247">
        <f t="shared" si="452"/>
        <v>0</v>
      </c>
      <c r="L877" s="247">
        <f t="shared" si="452"/>
        <v>0</v>
      </c>
      <c r="M877" s="247">
        <f t="shared" si="452"/>
        <v>0</v>
      </c>
      <c r="N877" s="247">
        <f t="shared" si="452"/>
        <v>0</v>
      </c>
      <c r="O877" s="247">
        <f t="shared" si="452"/>
        <v>0</v>
      </c>
      <c r="P877" s="247">
        <f t="shared" si="452"/>
        <v>0</v>
      </c>
      <c r="Q877" s="247">
        <f t="shared" si="452"/>
        <v>0</v>
      </c>
      <c r="R877" s="247">
        <f t="shared" si="452"/>
        <v>0</v>
      </c>
      <c r="S877" s="247">
        <f t="shared" si="452"/>
        <v>0</v>
      </c>
      <c r="T877" s="227"/>
      <c r="U877" s="227"/>
      <c r="V877" s="227"/>
    </row>
    <row r="878" spans="2:22" x14ac:dyDescent="0.2">
      <c r="B878" s="227" t="s">
        <v>144</v>
      </c>
      <c r="C878" s="254" t="s">
        <v>0</v>
      </c>
      <c r="D878" s="227"/>
      <c r="E878" s="229" t="s">
        <v>268</v>
      </c>
      <c r="F878" s="227"/>
      <c r="G878" s="247"/>
      <c r="H878" s="247">
        <f t="shared" ref="H878:S878" si="453">H890+H920</f>
        <v>0</v>
      </c>
      <c r="I878" s="247">
        <f t="shared" si="453"/>
        <v>0</v>
      </c>
      <c r="J878" s="247">
        <f t="shared" si="453"/>
        <v>0</v>
      </c>
      <c r="K878" s="247">
        <f t="shared" si="453"/>
        <v>59435.85163636363</v>
      </c>
      <c r="L878" s="247">
        <f t="shared" si="453"/>
        <v>0</v>
      </c>
      <c r="M878" s="247">
        <f t="shared" si="453"/>
        <v>0</v>
      </c>
      <c r="N878" s="247">
        <f t="shared" si="453"/>
        <v>0</v>
      </c>
      <c r="O878" s="247">
        <f t="shared" si="453"/>
        <v>0</v>
      </c>
      <c r="P878" s="247">
        <f t="shared" si="453"/>
        <v>0</v>
      </c>
      <c r="Q878" s="247">
        <f t="shared" si="453"/>
        <v>0</v>
      </c>
      <c r="R878" s="247">
        <f t="shared" si="453"/>
        <v>0</v>
      </c>
      <c r="S878" s="247">
        <f t="shared" si="453"/>
        <v>0</v>
      </c>
      <c r="T878" s="227"/>
      <c r="U878" s="227"/>
      <c r="V878" s="227"/>
    </row>
    <row r="879" spans="2:22" x14ac:dyDescent="0.2">
      <c r="B879" s="227" t="s">
        <v>12</v>
      </c>
      <c r="C879" s="254" t="s">
        <v>0</v>
      </c>
      <c r="D879" s="227"/>
      <c r="E879" s="229" t="s">
        <v>270</v>
      </c>
      <c r="F879" s="227"/>
      <c r="G879" s="247"/>
      <c r="H879" s="247">
        <f t="shared" ref="H879:S879" si="454">H891+H921</f>
        <v>0</v>
      </c>
      <c r="I879" s="247">
        <f t="shared" si="454"/>
        <v>0</v>
      </c>
      <c r="J879" s="247">
        <f t="shared" si="454"/>
        <v>0</v>
      </c>
      <c r="K879" s="247">
        <f t="shared" si="454"/>
        <v>0</v>
      </c>
      <c r="L879" s="247">
        <f t="shared" si="454"/>
        <v>0</v>
      </c>
      <c r="M879" s="247">
        <f t="shared" si="454"/>
        <v>0</v>
      </c>
      <c r="N879" s="247">
        <f t="shared" si="454"/>
        <v>0</v>
      </c>
      <c r="O879" s="247">
        <f t="shared" si="454"/>
        <v>0</v>
      </c>
      <c r="P879" s="247">
        <f t="shared" si="454"/>
        <v>0</v>
      </c>
      <c r="Q879" s="247">
        <f t="shared" si="454"/>
        <v>0</v>
      </c>
      <c r="R879" s="247">
        <f t="shared" si="454"/>
        <v>0</v>
      </c>
      <c r="S879" s="247">
        <f t="shared" si="454"/>
        <v>0</v>
      </c>
      <c r="T879" s="227"/>
      <c r="U879" s="227"/>
      <c r="V879" s="227"/>
    </row>
    <row r="880" spans="2:22" s="297" customFormat="1" x14ac:dyDescent="0.2">
      <c r="B880" s="300" t="s">
        <v>11</v>
      </c>
      <c r="C880" s="298" t="s">
        <v>0</v>
      </c>
      <c r="D880" s="300"/>
      <c r="E880" s="297" t="s">
        <v>269</v>
      </c>
      <c r="F880" s="300"/>
      <c r="G880" s="301"/>
      <c r="H880" s="261">
        <f t="shared" ref="H880:S880" si="455">H892+H922</f>
        <v>0</v>
      </c>
      <c r="I880" s="261">
        <f t="shared" si="455"/>
        <v>0</v>
      </c>
      <c r="J880" s="261">
        <f t="shared" si="455"/>
        <v>0</v>
      </c>
      <c r="K880" s="261">
        <f t="shared" si="455"/>
        <v>59435.85163636363</v>
      </c>
      <c r="L880" s="261">
        <f t="shared" si="455"/>
        <v>50793.642562757668</v>
      </c>
      <c r="M880" s="261">
        <f t="shared" si="455"/>
        <v>41101.325875060691</v>
      </c>
      <c r="N880" s="261">
        <f t="shared" si="455"/>
        <v>31409.009187363714</v>
      </c>
      <c r="O880" s="261">
        <f t="shared" si="455"/>
        <v>21716.692499666737</v>
      </c>
      <c r="P880" s="261">
        <f t="shared" si="455"/>
        <v>12024.375811969761</v>
      </c>
      <c r="Q880" s="261">
        <f t="shared" si="455"/>
        <v>2332.059124272786</v>
      </c>
      <c r="R880" s="261">
        <f t="shared" si="455"/>
        <v>0</v>
      </c>
      <c r="S880" s="261">
        <f t="shared" si="455"/>
        <v>0</v>
      </c>
      <c r="T880" s="300"/>
      <c r="U880" s="300"/>
      <c r="V880" s="300"/>
    </row>
    <row r="881" spans="2:22" x14ac:dyDescent="0.2">
      <c r="B881" s="227"/>
      <c r="C881" s="254"/>
      <c r="D881" s="227"/>
      <c r="E881" s="227"/>
      <c r="F881" s="227"/>
      <c r="G881" s="227"/>
      <c r="H881" s="227"/>
      <c r="I881" s="246"/>
      <c r="J881" s="227"/>
      <c r="K881" s="227"/>
      <c r="L881" s="227"/>
      <c r="M881" s="227"/>
      <c r="N881" s="227"/>
      <c r="O881" s="227"/>
      <c r="P881" s="227"/>
      <c r="Q881" s="227"/>
      <c r="R881" s="227"/>
      <c r="S881" s="227"/>
      <c r="T881" s="227"/>
      <c r="U881" s="227"/>
      <c r="V881" s="227"/>
    </row>
    <row r="882" spans="2:22" x14ac:dyDescent="0.2">
      <c r="B882" s="232" t="s">
        <v>147</v>
      </c>
      <c r="C882" s="239" t="s">
        <v>89</v>
      </c>
      <c r="D882" s="264">
        <f>SUM(H882:S882)</f>
        <v>0</v>
      </c>
      <c r="E882" s="265"/>
      <c r="F882" s="227"/>
      <c r="G882" s="227"/>
      <c r="H882" s="227"/>
      <c r="I882" s="246"/>
      <c r="J882" s="227"/>
      <c r="K882" s="227"/>
      <c r="L882" s="227"/>
      <c r="M882" s="266">
        <f t="shared" ref="M882:S882" si="456">IF(ABS(M875-M876+M877+M878-M879-M880)&lt;0.001,0,1)</f>
        <v>0</v>
      </c>
      <c r="N882" s="266">
        <f t="shared" si="456"/>
        <v>0</v>
      </c>
      <c r="O882" s="266">
        <f t="shared" si="456"/>
        <v>0</v>
      </c>
      <c r="P882" s="266">
        <f t="shared" si="456"/>
        <v>0</v>
      </c>
      <c r="Q882" s="266">
        <f t="shared" si="456"/>
        <v>0</v>
      </c>
      <c r="R882" s="266">
        <f t="shared" si="456"/>
        <v>0</v>
      </c>
      <c r="S882" s="266">
        <f t="shared" si="456"/>
        <v>0</v>
      </c>
      <c r="T882" s="227"/>
      <c r="U882" s="227"/>
      <c r="V882" s="227"/>
    </row>
    <row r="883" spans="2:22" x14ac:dyDescent="0.2">
      <c r="B883" s="227"/>
      <c r="C883" s="254"/>
      <c r="D883" s="227"/>
      <c r="E883" s="227"/>
      <c r="F883" s="227"/>
      <c r="G883" s="247"/>
      <c r="H883" s="247"/>
      <c r="I883" s="247"/>
      <c r="J883" s="247"/>
      <c r="K883" s="247"/>
      <c r="L883" s="247"/>
      <c r="M883" s="247"/>
      <c r="N883" s="247"/>
      <c r="O883" s="247"/>
      <c r="P883" s="247"/>
      <c r="Q883" s="247"/>
      <c r="R883" s="247"/>
      <c r="S883" s="247"/>
      <c r="T883" s="227"/>
      <c r="U883" s="227"/>
      <c r="V883" s="227"/>
    </row>
    <row r="884" spans="2:22" x14ac:dyDescent="0.2">
      <c r="B884" s="267" t="s">
        <v>30</v>
      </c>
      <c r="C884" s="254"/>
      <c r="D884" s="227"/>
      <c r="E884" s="227"/>
      <c r="F884" s="227"/>
      <c r="G884" s="247"/>
      <c r="H884" s="247"/>
      <c r="I884" s="247"/>
      <c r="J884" s="247"/>
      <c r="K884" s="247"/>
      <c r="L884" s="247"/>
      <c r="M884" s="247"/>
      <c r="N884" s="247"/>
      <c r="O884" s="247"/>
      <c r="P884" s="247"/>
      <c r="Q884" s="247"/>
      <c r="R884" s="247"/>
      <c r="S884" s="247"/>
      <c r="T884" s="227"/>
      <c r="U884" s="227"/>
      <c r="V884" s="227"/>
    </row>
    <row r="885" spans="2:22" x14ac:dyDescent="0.2">
      <c r="B885" s="270"/>
      <c r="C885" s="254"/>
      <c r="D885" s="227"/>
      <c r="E885" s="227"/>
      <c r="F885" s="227"/>
      <c r="G885" s="247"/>
      <c r="H885" s="247"/>
      <c r="I885" s="247"/>
      <c r="J885" s="247"/>
      <c r="K885" s="247"/>
      <c r="L885" s="247"/>
      <c r="M885" s="247"/>
      <c r="N885" s="247"/>
      <c r="O885" s="247"/>
      <c r="P885" s="247"/>
      <c r="Q885" s="247"/>
      <c r="R885" s="247"/>
      <c r="S885" s="247"/>
      <c r="T885" s="227"/>
      <c r="U885" s="227"/>
      <c r="V885" s="227"/>
    </row>
    <row r="886" spans="2:22" x14ac:dyDescent="0.2">
      <c r="B886" s="227" t="s">
        <v>20</v>
      </c>
      <c r="C886" s="254" t="s">
        <v>5</v>
      </c>
      <c r="D886" s="227"/>
      <c r="E886" s="229" t="s">
        <v>271</v>
      </c>
      <c r="F886" s="227"/>
      <c r="G886" s="247"/>
      <c r="H886" s="253">
        <f t="shared" ref="H886:S886" si="457">IF(H888=0,0,H887/H888)</f>
        <v>0</v>
      </c>
      <c r="I886" s="253">
        <f t="shared" si="457"/>
        <v>0</v>
      </c>
      <c r="J886" s="253">
        <f t="shared" si="457"/>
        <v>0</v>
      </c>
      <c r="K886" s="253">
        <f t="shared" si="457"/>
        <v>0</v>
      </c>
      <c r="L886" s="253">
        <f t="shared" si="457"/>
        <v>6.2406090514183266</v>
      </c>
      <c r="M886" s="253">
        <f t="shared" si="457"/>
        <v>5.2406090514183266</v>
      </c>
      <c r="N886" s="253">
        <f t="shared" si="457"/>
        <v>4.2406090514183266</v>
      </c>
      <c r="O886" s="253">
        <f t="shared" si="457"/>
        <v>3.2406090514183266</v>
      </c>
      <c r="P886" s="253">
        <f t="shared" si="457"/>
        <v>2.2406090514183266</v>
      </c>
      <c r="Q886" s="253">
        <f t="shared" si="457"/>
        <v>1.2406090514183266</v>
      </c>
      <c r="R886" s="253">
        <f t="shared" si="457"/>
        <v>1</v>
      </c>
      <c r="S886" s="253">
        <f t="shared" si="457"/>
        <v>0</v>
      </c>
      <c r="T886" s="227"/>
      <c r="U886" s="227"/>
      <c r="V886" s="227"/>
    </row>
    <row r="887" spans="2:22" x14ac:dyDescent="0.2">
      <c r="B887" s="227" t="s">
        <v>16</v>
      </c>
      <c r="C887" s="254" t="s">
        <v>0</v>
      </c>
      <c r="D887" s="227"/>
      <c r="E887" s="229" t="s">
        <v>264</v>
      </c>
      <c r="F887" s="227"/>
      <c r="G887" s="247"/>
      <c r="H887" s="247">
        <f t="shared" ref="H887:S892" si="458">H898+H907</f>
        <v>0</v>
      </c>
      <c r="I887" s="247">
        <f t="shared" si="458"/>
        <v>0</v>
      </c>
      <c r="J887" s="247">
        <f t="shared" si="458"/>
        <v>0</v>
      </c>
      <c r="K887" s="247">
        <f t="shared" si="458"/>
        <v>0</v>
      </c>
      <c r="L887" s="247">
        <f t="shared" si="458"/>
        <v>59435.85163636363</v>
      </c>
      <c r="M887" s="247">
        <f>M898+M907</f>
        <v>50793.642562757668</v>
      </c>
      <c r="N887" s="247">
        <f t="shared" ref="N887:S887" si="459">N898+N907</f>
        <v>41101.325875060691</v>
      </c>
      <c r="O887" s="247">
        <f t="shared" si="459"/>
        <v>31409.009187363714</v>
      </c>
      <c r="P887" s="247">
        <f t="shared" si="459"/>
        <v>21716.692499666737</v>
      </c>
      <c r="Q887" s="247">
        <f t="shared" si="459"/>
        <v>12024.375811969761</v>
      </c>
      <c r="R887" s="247">
        <f t="shared" si="459"/>
        <v>2332.059124272786</v>
      </c>
      <c r="S887" s="247">
        <f t="shared" si="459"/>
        <v>0</v>
      </c>
      <c r="T887" s="227"/>
      <c r="U887" s="227"/>
      <c r="V887" s="227"/>
    </row>
    <row r="888" spans="2:22" x14ac:dyDescent="0.2">
      <c r="B888" s="227" t="s">
        <v>107</v>
      </c>
      <c r="C888" s="254" t="s">
        <v>0</v>
      </c>
      <c r="D888" s="227"/>
      <c r="E888" s="229" t="s">
        <v>265</v>
      </c>
      <c r="F888" s="227"/>
      <c r="G888" s="247"/>
      <c r="H888" s="247">
        <f t="shared" si="458"/>
        <v>0</v>
      </c>
      <c r="I888" s="247">
        <f t="shared" si="458"/>
        <v>0</v>
      </c>
      <c r="J888" s="247">
        <f t="shared" si="458"/>
        <v>0</v>
      </c>
      <c r="K888" s="247">
        <f t="shared" si="458"/>
        <v>0</v>
      </c>
      <c r="L888" s="247">
        <f t="shared" si="458"/>
        <v>9524.0466349763446</v>
      </c>
      <c r="M888" s="247">
        <f t="shared" si="458"/>
        <v>9692.3166876969772</v>
      </c>
      <c r="N888" s="247">
        <f t="shared" si="458"/>
        <v>9692.3166876969754</v>
      </c>
      <c r="O888" s="247">
        <f t="shared" si="458"/>
        <v>9692.3166876969754</v>
      </c>
      <c r="P888" s="247">
        <f t="shared" si="458"/>
        <v>9692.3166876969754</v>
      </c>
      <c r="Q888" s="247">
        <f t="shared" si="458"/>
        <v>9692.3166876969754</v>
      </c>
      <c r="R888" s="247">
        <f t="shared" si="458"/>
        <v>2332.059124272786</v>
      </c>
      <c r="S888" s="247">
        <f t="shared" si="458"/>
        <v>0</v>
      </c>
      <c r="T888" s="227"/>
      <c r="U888" s="227"/>
      <c r="V888" s="227"/>
    </row>
    <row r="889" spans="2:22" x14ac:dyDescent="0.2">
      <c r="B889" s="227" t="s">
        <v>14</v>
      </c>
      <c r="C889" s="254" t="s">
        <v>0</v>
      </c>
      <c r="D889" s="227"/>
      <c r="E889" s="229" t="s">
        <v>266</v>
      </c>
      <c r="F889" s="227"/>
      <c r="G889" s="247"/>
      <c r="H889" s="247">
        <f t="shared" si="458"/>
        <v>0</v>
      </c>
      <c r="I889" s="247">
        <f t="shared" si="458"/>
        <v>0</v>
      </c>
      <c r="J889" s="247">
        <f t="shared" si="458"/>
        <v>0</v>
      </c>
      <c r="K889" s="247">
        <f t="shared" si="458"/>
        <v>0</v>
      </c>
      <c r="L889" s="247">
        <f t="shared" si="458"/>
        <v>0</v>
      </c>
      <c r="M889" s="247">
        <f t="shared" si="458"/>
        <v>0</v>
      </c>
      <c r="N889" s="247">
        <f t="shared" si="458"/>
        <v>0</v>
      </c>
      <c r="O889" s="247">
        <f t="shared" si="458"/>
        <v>0</v>
      </c>
      <c r="P889" s="247">
        <f t="shared" si="458"/>
        <v>0</v>
      </c>
      <c r="Q889" s="247">
        <f t="shared" si="458"/>
        <v>0</v>
      </c>
      <c r="R889" s="247">
        <f t="shared" si="458"/>
        <v>0</v>
      </c>
      <c r="S889" s="247">
        <f t="shared" si="458"/>
        <v>0</v>
      </c>
      <c r="T889" s="227"/>
      <c r="U889" s="227"/>
      <c r="V889" s="227"/>
    </row>
    <row r="890" spans="2:22" x14ac:dyDescent="0.2">
      <c r="B890" s="227" t="s">
        <v>144</v>
      </c>
      <c r="C890" s="254" t="s">
        <v>0</v>
      </c>
      <c r="D890" s="227"/>
      <c r="E890" s="229" t="s">
        <v>268</v>
      </c>
      <c r="F890" s="227"/>
      <c r="G890" s="247"/>
      <c r="H890" s="247">
        <f t="shared" si="458"/>
        <v>0</v>
      </c>
      <c r="I890" s="247">
        <f t="shared" si="458"/>
        <v>0</v>
      </c>
      <c r="J890" s="247">
        <f t="shared" si="458"/>
        <v>0</v>
      </c>
      <c r="K890" s="247">
        <f t="shared" si="458"/>
        <v>59435.85163636363</v>
      </c>
      <c r="L890" s="247">
        <f t="shared" si="458"/>
        <v>0</v>
      </c>
      <c r="M890" s="247">
        <f t="shared" si="458"/>
        <v>0</v>
      </c>
      <c r="N890" s="247">
        <f t="shared" si="458"/>
        <v>0</v>
      </c>
      <c r="O890" s="247">
        <f t="shared" si="458"/>
        <v>0</v>
      </c>
      <c r="P890" s="247">
        <f t="shared" si="458"/>
        <v>0</v>
      </c>
      <c r="Q890" s="247">
        <f t="shared" si="458"/>
        <v>0</v>
      </c>
      <c r="R890" s="247">
        <f t="shared" si="458"/>
        <v>0</v>
      </c>
      <c r="S890" s="247">
        <f t="shared" si="458"/>
        <v>0</v>
      </c>
      <c r="T890" s="227"/>
      <c r="U890" s="227"/>
      <c r="V890" s="227"/>
    </row>
    <row r="891" spans="2:22" x14ac:dyDescent="0.2">
      <c r="B891" s="227" t="s">
        <v>12</v>
      </c>
      <c r="C891" s="254" t="s">
        <v>0</v>
      </c>
      <c r="D891" s="227"/>
      <c r="E891" s="229" t="s">
        <v>270</v>
      </c>
      <c r="F891" s="227"/>
      <c r="G891" s="247"/>
      <c r="H891" s="247">
        <f t="shared" si="458"/>
        <v>0</v>
      </c>
      <c r="I891" s="247">
        <f t="shared" si="458"/>
        <v>0</v>
      </c>
      <c r="J891" s="247">
        <f t="shared" si="458"/>
        <v>0</v>
      </c>
      <c r="K891" s="247">
        <f t="shared" si="458"/>
        <v>0</v>
      </c>
      <c r="L891" s="247">
        <f t="shared" si="458"/>
        <v>0</v>
      </c>
      <c r="M891" s="247">
        <f t="shared" si="458"/>
        <v>0</v>
      </c>
      <c r="N891" s="247">
        <f t="shared" si="458"/>
        <v>0</v>
      </c>
      <c r="O891" s="247">
        <f t="shared" si="458"/>
        <v>0</v>
      </c>
      <c r="P891" s="247">
        <f t="shared" si="458"/>
        <v>0</v>
      </c>
      <c r="Q891" s="247">
        <f t="shared" si="458"/>
        <v>0</v>
      </c>
      <c r="R891" s="247">
        <f t="shared" si="458"/>
        <v>0</v>
      </c>
      <c r="S891" s="247">
        <f t="shared" si="458"/>
        <v>0</v>
      </c>
      <c r="T891" s="227"/>
      <c r="U891" s="227"/>
      <c r="V891" s="227"/>
    </row>
    <row r="892" spans="2:22" s="297" customFormat="1" x14ac:dyDescent="0.2">
      <c r="B892" s="300" t="s">
        <v>11</v>
      </c>
      <c r="C892" s="298" t="s">
        <v>0</v>
      </c>
      <c r="D892" s="300"/>
      <c r="E892" s="297" t="s">
        <v>269</v>
      </c>
      <c r="F892" s="300"/>
      <c r="G892" s="301"/>
      <c r="H892" s="261">
        <f t="shared" si="458"/>
        <v>0</v>
      </c>
      <c r="I892" s="261">
        <f t="shared" si="458"/>
        <v>0</v>
      </c>
      <c r="J892" s="261">
        <f t="shared" si="458"/>
        <v>0</v>
      </c>
      <c r="K892" s="261">
        <f t="shared" si="458"/>
        <v>59435.85163636363</v>
      </c>
      <c r="L892" s="261">
        <f t="shared" si="458"/>
        <v>50793.642562757668</v>
      </c>
      <c r="M892" s="261">
        <f t="shared" si="458"/>
        <v>41101.325875060691</v>
      </c>
      <c r="N892" s="261">
        <f t="shared" si="458"/>
        <v>31409.009187363714</v>
      </c>
      <c r="O892" s="261">
        <f t="shared" si="458"/>
        <v>21716.692499666737</v>
      </c>
      <c r="P892" s="261">
        <f t="shared" si="458"/>
        <v>12024.375811969761</v>
      </c>
      <c r="Q892" s="261">
        <f t="shared" si="458"/>
        <v>2332.059124272786</v>
      </c>
      <c r="R892" s="261">
        <f t="shared" si="458"/>
        <v>0</v>
      </c>
      <c r="S892" s="261">
        <f t="shared" si="458"/>
        <v>0</v>
      </c>
      <c r="T892" s="300"/>
      <c r="U892" s="300"/>
      <c r="V892" s="300"/>
    </row>
    <row r="893" spans="2:22" x14ac:dyDescent="0.2">
      <c r="B893" s="227"/>
      <c r="C893" s="254"/>
      <c r="D893" s="227"/>
      <c r="E893" s="227"/>
      <c r="F893" s="227"/>
      <c r="G893" s="227"/>
      <c r="H893" s="227"/>
      <c r="I893" s="246"/>
      <c r="J893" s="227"/>
      <c r="K893" s="227"/>
      <c r="L893" s="227"/>
      <c r="M893" s="227"/>
      <c r="N893" s="227"/>
      <c r="O893" s="227"/>
      <c r="P893" s="227"/>
      <c r="Q893" s="227"/>
      <c r="R893" s="227"/>
      <c r="S893" s="227"/>
      <c r="T893" s="227"/>
      <c r="U893" s="227"/>
      <c r="V893" s="227"/>
    </row>
    <row r="894" spans="2:22" x14ac:dyDescent="0.2">
      <c r="B894" s="232" t="s">
        <v>162</v>
      </c>
      <c r="C894" s="239" t="s">
        <v>89</v>
      </c>
      <c r="D894" s="264">
        <f>SUM(H894:S894)</f>
        <v>0</v>
      </c>
      <c r="E894" s="265"/>
      <c r="F894" s="227"/>
      <c r="G894" s="227"/>
      <c r="H894" s="227"/>
      <c r="I894" s="246"/>
      <c r="J894" s="227"/>
      <c r="K894" s="227"/>
      <c r="L894" s="227"/>
      <c r="M894" s="266">
        <f t="shared" ref="M894:S894" si="460">IF(ABS(M887-M888+M889+M890-M891-M892)&lt;0.001,0,1)</f>
        <v>0</v>
      </c>
      <c r="N894" s="266">
        <f t="shared" si="460"/>
        <v>0</v>
      </c>
      <c r="O894" s="266">
        <f t="shared" si="460"/>
        <v>0</v>
      </c>
      <c r="P894" s="266">
        <f t="shared" si="460"/>
        <v>0</v>
      </c>
      <c r="Q894" s="266">
        <f t="shared" si="460"/>
        <v>0</v>
      </c>
      <c r="R894" s="266">
        <f t="shared" si="460"/>
        <v>0</v>
      </c>
      <c r="S894" s="266">
        <f t="shared" si="460"/>
        <v>0</v>
      </c>
      <c r="T894" s="227"/>
      <c r="U894" s="227"/>
      <c r="V894" s="227"/>
    </row>
    <row r="895" spans="2:22" x14ac:dyDescent="0.2">
      <c r="B895" s="230"/>
      <c r="C895" s="254"/>
      <c r="D895" s="227"/>
      <c r="E895" s="227"/>
      <c r="F895" s="227"/>
      <c r="G895" s="227"/>
      <c r="H895" s="227"/>
      <c r="I895" s="227"/>
      <c r="J895" s="227"/>
      <c r="K895" s="227"/>
      <c r="L895" s="227"/>
      <c r="M895" s="227"/>
      <c r="N895" s="227"/>
      <c r="O895" s="227"/>
      <c r="P895" s="227"/>
      <c r="Q895" s="227"/>
      <c r="R895" s="227"/>
      <c r="S895" s="227"/>
      <c r="T895" s="227"/>
      <c r="U895" s="227"/>
      <c r="V895" s="227"/>
    </row>
    <row r="896" spans="2:22" x14ac:dyDescent="0.2">
      <c r="B896" s="292" t="s">
        <v>324</v>
      </c>
      <c r="C896" s="254"/>
      <c r="D896" s="227"/>
      <c r="E896" s="227"/>
      <c r="F896" s="227"/>
      <c r="G896" s="227"/>
      <c r="H896" s="227"/>
      <c r="I896" s="246"/>
      <c r="J896" s="227"/>
      <c r="K896" s="227"/>
      <c r="L896" s="227"/>
      <c r="M896" s="227"/>
      <c r="N896" s="227"/>
      <c r="O896" s="227"/>
      <c r="P896" s="227"/>
      <c r="Q896" s="227"/>
      <c r="R896" s="227"/>
      <c r="S896" s="227"/>
      <c r="T896" s="227"/>
      <c r="U896" s="227"/>
      <c r="V896" s="227"/>
    </row>
    <row r="897" spans="2:22" x14ac:dyDescent="0.2">
      <c r="B897" s="227" t="s">
        <v>20</v>
      </c>
      <c r="C897" s="254" t="s">
        <v>5</v>
      </c>
      <c r="D897" s="227"/>
      <c r="E897" s="229" t="s">
        <v>271</v>
      </c>
      <c r="F897" s="227"/>
      <c r="G897" s="247"/>
      <c r="H897" s="253">
        <f>IF(H899=0,0,H898/H899)</f>
        <v>0</v>
      </c>
      <c r="I897" s="253">
        <f>IF(I899=0,0,I898/I899)</f>
        <v>0</v>
      </c>
      <c r="J897" s="253">
        <f>IF(J899=0,0,J898/J899)</f>
        <v>0</v>
      </c>
      <c r="K897" s="253">
        <f>IF(K899=0,0,K898/K899)</f>
        <v>0</v>
      </c>
      <c r="L897" s="253">
        <f>IF(L899=0,0,L898/L899)</f>
        <v>6.2406090514183266</v>
      </c>
      <c r="M897" s="227"/>
      <c r="N897" s="227"/>
      <c r="O897" s="227"/>
      <c r="P897" s="227"/>
      <c r="Q897" s="227"/>
      <c r="R897" s="227"/>
      <c r="S897" s="227"/>
      <c r="T897" s="227"/>
      <c r="U897" s="227"/>
      <c r="V897" s="227"/>
    </row>
    <row r="898" spans="2:22" x14ac:dyDescent="0.2">
      <c r="B898" s="227" t="s">
        <v>16</v>
      </c>
      <c r="C898" s="254" t="s">
        <v>0</v>
      </c>
      <c r="D898" s="227"/>
      <c r="E898" s="229" t="s">
        <v>264</v>
      </c>
      <c r="F898" s="227"/>
      <c r="G898" s="227"/>
      <c r="H898" s="247">
        <f>Assets!H248</f>
        <v>0</v>
      </c>
      <c r="I898" s="247">
        <f>Assets!I248</f>
        <v>0</v>
      </c>
      <c r="J898" s="247">
        <f>Assets!J248</f>
        <v>0</v>
      </c>
      <c r="K898" s="247">
        <f>Assets!K248</f>
        <v>0</v>
      </c>
      <c r="L898" s="247">
        <f>Assets!L248</f>
        <v>59435.85163636363</v>
      </c>
      <c r="M898" s="227"/>
      <c r="N898" s="227"/>
      <c r="O898" s="227"/>
      <c r="P898" s="227"/>
      <c r="Q898" s="227"/>
      <c r="R898" s="227"/>
      <c r="S898" s="227"/>
      <c r="T898" s="227"/>
      <c r="U898" s="227"/>
      <c r="V898" s="227"/>
    </row>
    <row r="899" spans="2:22" x14ac:dyDescent="0.2">
      <c r="B899" s="227" t="s">
        <v>15</v>
      </c>
      <c r="C899" s="254" t="s">
        <v>0</v>
      </c>
      <c r="D899" s="227"/>
      <c r="E899" s="229" t="s">
        <v>265</v>
      </c>
      <c r="F899" s="227"/>
      <c r="G899" s="227"/>
      <c r="H899" s="247">
        <f>Assets!H249</f>
        <v>0</v>
      </c>
      <c r="I899" s="247">
        <f>Assets!I249</f>
        <v>0</v>
      </c>
      <c r="J899" s="247">
        <f>Assets!J249</f>
        <v>0</v>
      </c>
      <c r="K899" s="247">
        <f>Assets!K249</f>
        <v>0</v>
      </c>
      <c r="L899" s="247">
        <f>Assets!L249</f>
        <v>9524.0466349763446</v>
      </c>
      <c r="M899" s="227"/>
      <c r="N899" s="227"/>
      <c r="O899" s="227"/>
      <c r="P899" s="227"/>
      <c r="Q899" s="227"/>
      <c r="R899" s="227"/>
      <c r="S899" s="227"/>
      <c r="T899" s="227"/>
      <c r="U899" s="227"/>
      <c r="V899" s="227"/>
    </row>
    <row r="900" spans="2:22" x14ac:dyDescent="0.2">
      <c r="B900" s="227" t="s">
        <v>14</v>
      </c>
      <c r="C900" s="254" t="s">
        <v>0</v>
      </c>
      <c r="D900" s="227"/>
      <c r="E900" s="229" t="s">
        <v>266</v>
      </c>
      <c r="F900" s="227"/>
      <c r="G900" s="227"/>
      <c r="H900" s="247">
        <v>0</v>
      </c>
      <c r="I900" s="247">
        <v>0</v>
      </c>
      <c r="J900" s="247">
        <v>0</v>
      </c>
      <c r="K900" s="247">
        <v>0</v>
      </c>
      <c r="L900" s="247">
        <v>0</v>
      </c>
      <c r="M900" s="227"/>
      <c r="N900" s="227"/>
      <c r="O900" s="227"/>
      <c r="P900" s="227"/>
      <c r="Q900" s="227"/>
      <c r="R900" s="227"/>
      <c r="S900" s="227"/>
      <c r="T900" s="227"/>
      <c r="U900" s="227"/>
      <c r="V900" s="227"/>
    </row>
    <row r="901" spans="2:22" x14ac:dyDescent="0.2">
      <c r="B901" s="227" t="s">
        <v>144</v>
      </c>
      <c r="C901" s="254" t="s">
        <v>0</v>
      </c>
      <c r="D901" s="227"/>
      <c r="E901" s="229" t="s">
        <v>268</v>
      </c>
      <c r="F901" s="227"/>
      <c r="G901" s="227"/>
      <c r="H901" s="247">
        <f>Assets!H251</f>
        <v>0</v>
      </c>
      <c r="I901" s="247">
        <f>Assets!I251</f>
        <v>0</v>
      </c>
      <c r="J901" s="247">
        <f>Assets!J251</f>
        <v>0</v>
      </c>
      <c r="K901" s="247">
        <f>Assets!K251</f>
        <v>59435.85163636363</v>
      </c>
      <c r="L901" s="247">
        <f>Assets!L251</f>
        <v>0</v>
      </c>
      <c r="M901" s="227"/>
      <c r="N901" s="227"/>
      <c r="O901" s="227"/>
      <c r="P901" s="227"/>
      <c r="Q901" s="227"/>
      <c r="R901" s="227"/>
      <c r="S901" s="227"/>
      <c r="T901" s="227"/>
      <c r="U901" s="227"/>
      <c r="V901" s="227"/>
    </row>
    <row r="902" spans="2:22" x14ac:dyDescent="0.2">
      <c r="B902" s="227" t="s">
        <v>12</v>
      </c>
      <c r="C902" s="254" t="s">
        <v>0</v>
      </c>
      <c r="D902" s="227"/>
      <c r="E902" s="229" t="s">
        <v>270</v>
      </c>
      <c r="F902" s="227"/>
      <c r="G902" s="227"/>
      <c r="H902" s="247">
        <f>Assets!H252</f>
        <v>0</v>
      </c>
      <c r="I902" s="247">
        <f>Assets!I252</f>
        <v>0</v>
      </c>
      <c r="J902" s="247">
        <f>Assets!J252</f>
        <v>0</v>
      </c>
      <c r="K902" s="247">
        <f>Assets!K252</f>
        <v>0</v>
      </c>
      <c r="L902" s="247">
        <f>Assets!L252</f>
        <v>0</v>
      </c>
      <c r="M902" s="227"/>
      <c r="N902" s="227"/>
      <c r="O902" s="227"/>
      <c r="P902" s="227"/>
      <c r="Q902" s="227"/>
      <c r="R902" s="227"/>
      <c r="S902" s="227"/>
      <c r="T902" s="227"/>
      <c r="U902" s="227"/>
      <c r="V902" s="227"/>
    </row>
    <row r="903" spans="2:22" s="233" customFormat="1" x14ac:dyDescent="0.2">
      <c r="B903" s="258" t="s">
        <v>11</v>
      </c>
      <c r="C903" s="263" t="s">
        <v>0</v>
      </c>
      <c r="D903" s="258"/>
      <c r="E903" s="233" t="s">
        <v>269</v>
      </c>
      <c r="F903" s="258"/>
      <c r="G903" s="258"/>
      <c r="H903" s="261">
        <f>Assets!H253</f>
        <v>0</v>
      </c>
      <c r="I903" s="261">
        <f>Assets!I253</f>
        <v>0</v>
      </c>
      <c r="J903" s="261">
        <f>Assets!J253</f>
        <v>0</v>
      </c>
      <c r="K903" s="261">
        <f>Assets!K253</f>
        <v>59435.85163636363</v>
      </c>
      <c r="L903" s="261">
        <f>Assets!L253</f>
        <v>50793.642562757668</v>
      </c>
      <c r="M903" s="227"/>
      <c r="N903" s="227"/>
      <c r="O903" s="227"/>
      <c r="P903" s="227"/>
      <c r="Q903" s="227"/>
      <c r="R903" s="227"/>
      <c r="S903" s="227"/>
      <c r="T903" s="227"/>
      <c r="U903" s="258"/>
      <c r="V903" s="258"/>
    </row>
    <row r="904" spans="2:22" x14ac:dyDescent="0.2">
      <c r="B904" s="227"/>
      <c r="C904" s="254"/>
      <c r="D904" s="227"/>
      <c r="E904" s="227"/>
      <c r="F904" s="227"/>
      <c r="G904" s="227"/>
      <c r="H904" s="227"/>
      <c r="I904" s="246"/>
      <c r="J904" s="227"/>
      <c r="K904" s="227"/>
      <c r="L904" s="227"/>
      <c r="M904" s="227"/>
      <c r="N904" s="227"/>
      <c r="O904" s="227"/>
      <c r="P904" s="227"/>
      <c r="Q904" s="227"/>
      <c r="R904" s="227"/>
      <c r="S904" s="227"/>
      <c r="T904" s="227"/>
      <c r="U904" s="227"/>
      <c r="V904" s="227"/>
    </row>
    <row r="905" spans="2:22" x14ac:dyDescent="0.2">
      <c r="B905" s="292" t="s">
        <v>323</v>
      </c>
      <c r="C905" s="254"/>
      <c r="D905" s="227"/>
      <c r="E905" s="227"/>
      <c r="F905" s="227"/>
      <c r="G905" s="227"/>
      <c r="H905" s="227"/>
      <c r="I905" s="246"/>
      <c r="J905" s="227"/>
      <c r="K905" s="227"/>
      <c r="L905" s="227"/>
      <c r="M905" s="227"/>
      <c r="N905" s="227"/>
      <c r="O905" s="227"/>
      <c r="P905" s="227"/>
      <c r="Q905" s="227"/>
      <c r="R905" s="227"/>
      <c r="S905" s="227"/>
      <c r="T905" s="227"/>
      <c r="U905" s="227"/>
      <c r="V905" s="227"/>
    </row>
    <row r="906" spans="2:22" x14ac:dyDescent="0.2">
      <c r="B906" s="227" t="s">
        <v>20</v>
      </c>
      <c r="C906" s="254" t="s">
        <v>5</v>
      </c>
      <c r="D906" s="293">
        <f>L897</f>
        <v>6.2406090514183266</v>
      </c>
      <c r="E906" s="229" t="s">
        <v>271</v>
      </c>
      <c r="F906" s="227"/>
      <c r="G906" s="247"/>
      <c r="H906" s="253"/>
      <c r="I906" s="253"/>
      <c r="J906" s="253"/>
      <c r="K906" s="253"/>
      <c r="L906" s="253"/>
      <c r="M906" s="253">
        <f>IF(L906="",MAX(D906-1,0),MAX(L906-1,0))</f>
        <v>5.2406090514183266</v>
      </c>
      <c r="N906" s="253">
        <f t="shared" ref="N906:S906" si="461">IF(M906="",MAX(E906-1,0),MAX(M906-1,0))</f>
        <v>4.2406090514183266</v>
      </c>
      <c r="O906" s="253">
        <f t="shared" si="461"/>
        <v>3.2406090514183266</v>
      </c>
      <c r="P906" s="253">
        <f t="shared" si="461"/>
        <v>2.2406090514183266</v>
      </c>
      <c r="Q906" s="253">
        <f t="shared" si="461"/>
        <v>1.2406090514183266</v>
      </c>
      <c r="R906" s="253">
        <f t="shared" si="461"/>
        <v>0.24060905141832656</v>
      </c>
      <c r="S906" s="253">
        <f t="shared" si="461"/>
        <v>0</v>
      </c>
      <c r="T906" s="227"/>
      <c r="U906" s="227"/>
      <c r="V906" s="227"/>
    </row>
    <row r="907" spans="2:22" x14ac:dyDescent="0.2">
      <c r="B907" s="227" t="s">
        <v>16</v>
      </c>
      <c r="C907" s="254" t="s">
        <v>0</v>
      </c>
      <c r="D907" s="294">
        <f t="shared" ref="D907:D912" si="462">L898</f>
        <v>59435.85163636363</v>
      </c>
      <c r="E907" s="229" t="s">
        <v>264</v>
      </c>
      <c r="F907" s="227"/>
      <c r="G907" s="227"/>
      <c r="H907" s="227"/>
      <c r="I907" s="256"/>
      <c r="J907" s="227"/>
      <c r="K907" s="227"/>
      <c r="L907" s="227"/>
      <c r="M907" s="247">
        <f>IF(L912="",D912,L912)</f>
        <v>50793.642562757668</v>
      </c>
      <c r="N907" s="247">
        <f t="shared" ref="N907:S907" si="463">IF(M912="",E912,M912)</f>
        <v>41101.325875060691</v>
      </c>
      <c r="O907" s="247">
        <f t="shared" si="463"/>
        <v>31409.009187363714</v>
      </c>
      <c r="P907" s="247">
        <f t="shared" si="463"/>
        <v>21716.692499666737</v>
      </c>
      <c r="Q907" s="247">
        <f t="shared" si="463"/>
        <v>12024.375811969761</v>
      </c>
      <c r="R907" s="247">
        <f t="shared" si="463"/>
        <v>2332.059124272786</v>
      </c>
      <c r="S907" s="247">
        <f t="shared" si="463"/>
        <v>0</v>
      </c>
      <c r="T907" s="227"/>
      <c r="U907" s="227"/>
      <c r="V907" s="227"/>
    </row>
    <row r="908" spans="2:22" x14ac:dyDescent="0.2">
      <c r="B908" s="227" t="s">
        <v>15</v>
      </c>
      <c r="C908" s="254" t="s">
        <v>0</v>
      </c>
      <c r="D908" s="294">
        <f t="shared" si="462"/>
        <v>9524.0466349763446</v>
      </c>
      <c r="E908" s="229" t="s">
        <v>265</v>
      </c>
      <c r="F908" s="227"/>
      <c r="G908" s="227"/>
      <c r="H908" s="227"/>
      <c r="I908" s="256"/>
      <c r="J908" s="227"/>
      <c r="K908" s="227"/>
      <c r="L908" s="227"/>
      <c r="M908" s="247">
        <f>IF(M906=0,0,MIN(M907/M906,M907))</f>
        <v>9692.3166876969772</v>
      </c>
      <c r="N908" s="247">
        <f t="shared" ref="N908:S908" si="464">IF(N906=0,0,MIN(N907/N906,N907))</f>
        <v>9692.3166876969754</v>
      </c>
      <c r="O908" s="247">
        <f t="shared" si="464"/>
        <v>9692.3166876969754</v>
      </c>
      <c r="P908" s="247">
        <f t="shared" si="464"/>
        <v>9692.3166876969754</v>
      </c>
      <c r="Q908" s="247">
        <f t="shared" si="464"/>
        <v>9692.3166876969754</v>
      </c>
      <c r="R908" s="247">
        <f t="shared" si="464"/>
        <v>2332.059124272786</v>
      </c>
      <c r="S908" s="247">
        <f t="shared" si="464"/>
        <v>0</v>
      </c>
      <c r="T908" s="227"/>
      <c r="U908" s="227"/>
      <c r="V908" s="227"/>
    </row>
    <row r="909" spans="2:22" x14ac:dyDescent="0.2">
      <c r="B909" s="227" t="s">
        <v>14</v>
      </c>
      <c r="C909" s="254" t="s">
        <v>0</v>
      </c>
      <c r="D909" s="294">
        <f t="shared" si="462"/>
        <v>0</v>
      </c>
      <c r="E909" s="229" t="s">
        <v>266</v>
      </c>
      <c r="F909" s="227"/>
      <c r="G909" s="227"/>
      <c r="H909" s="227"/>
      <c r="I909" s="256"/>
      <c r="J909" s="227"/>
      <c r="K909" s="227"/>
      <c r="L909" s="227"/>
      <c r="M909" s="247">
        <f>IF(M906&lt;=1,0,(M907-M910)*M$13)</f>
        <v>0</v>
      </c>
      <c r="N909" s="247">
        <f t="shared" ref="N909:S909" si="465">IF(N906&lt;=1,0,(N907-N910)*N$13)</f>
        <v>0</v>
      </c>
      <c r="O909" s="247">
        <f t="shared" si="465"/>
        <v>0</v>
      </c>
      <c r="P909" s="247">
        <f t="shared" si="465"/>
        <v>0</v>
      </c>
      <c r="Q909" s="247">
        <f t="shared" si="465"/>
        <v>0</v>
      </c>
      <c r="R909" s="247">
        <f t="shared" si="465"/>
        <v>0</v>
      </c>
      <c r="S909" s="247">
        <f t="shared" si="465"/>
        <v>0</v>
      </c>
      <c r="T909" s="227"/>
      <c r="U909" s="227"/>
      <c r="V909" s="227"/>
    </row>
    <row r="910" spans="2:22" x14ac:dyDescent="0.2">
      <c r="B910" s="227" t="s">
        <v>144</v>
      </c>
      <c r="C910" s="254" t="s">
        <v>0</v>
      </c>
      <c r="D910" s="294">
        <f t="shared" si="462"/>
        <v>0</v>
      </c>
      <c r="E910" s="229" t="s">
        <v>268</v>
      </c>
      <c r="F910" s="227"/>
      <c r="G910" s="227"/>
      <c r="H910" s="227"/>
      <c r="I910" s="256"/>
      <c r="J910" s="227"/>
      <c r="K910" s="227"/>
      <c r="L910" s="227"/>
      <c r="M910" s="247">
        <v>0</v>
      </c>
      <c r="N910" s="247">
        <v>0</v>
      </c>
      <c r="O910" s="247">
        <v>0</v>
      </c>
      <c r="P910" s="247">
        <v>0</v>
      </c>
      <c r="Q910" s="247">
        <v>0</v>
      </c>
      <c r="R910" s="247">
        <v>0</v>
      </c>
      <c r="S910" s="247">
        <v>0</v>
      </c>
      <c r="T910" s="227"/>
      <c r="U910" s="227"/>
      <c r="V910" s="227"/>
    </row>
    <row r="911" spans="2:22" x14ac:dyDescent="0.2">
      <c r="B911" s="227" t="s">
        <v>12</v>
      </c>
      <c r="C911" s="254" t="s">
        <v>0</v>
      </c>
      <c r="D911" s="294">
        <f t="shared" si="462"/>
        <v>0</v>
      </c>
      <c r="E911" s="229" t="s">
        <v>270</v>
      </c>
      <c r="F911" s="227"/>
      <c r="G911" s="227"/>
      <c r="H911" s="227"/>
      <c r="I911" s="256"/>
      <c r="J911" s="227"/>
      <c r="K911" s="227"/>
      <c r="L911" s="227"/>
      <c r="M911" s="247">
        <v>0</v>
      </c>
      <c r="N911" s="247">
        <v>0</v>
      </c>
      <c r="O911" s="247">
        <v>0</v>
      </c>
      <c r="P911" s="247">
        <v>0</v>
      </c>
      <c r="Q911" s="247">
        <v>0</v>
      </c>
      <c r="R911" s="247">
        <v>0</v>
      </c>
      <c r="S911" s="247">
        <v>0</v>
      </c>
      <c r="T911" s="227"/>
      <c r="U911" s="227"/>
      <c r="V911" s="227"/>
    </row>
    <row r="912" spans="2:22" s="233" customFormat="1" x14ac:dyDescent="0.2">
      <c r="B912" s="258" t="s">
        <v>11</v>
      </c>
      <c r="C912" s="263" t="s">
        <v>0</v>
      </c>
      <c r="D912" s="295">
        <f t="shared" si="462"/>
        <v>50793.642562757668</v>
      </c>
      <c r="E912" s="233" t="s">
        <v>269</v>
      </c>
      <c r="F912" s="258"/>
      <c r="G912" s="258"/>
      <c r="H912" s="258"/>
      <c r="I912" s="274"/>
      <c r="J912" s="258"/>
      <c r="K912" s="258"/>
      <c r="L912" s="258"/>
      <c r="M912" s="261">
        <f>M907-M908+M909+M910-M911</f>
        <v>41101.325875060691</v>
      </c>
      <c r="N912" s="261">
        <f t="shared" ref="N912:S912" si="466">N907-N908+N909+N910-N911</f>
        <v>31409.009187363714</v>
      </c>
      <c r="O912" s="261">
        <f t="shared" si="466"/>
        <v>21716.692499666737</v>
      </c>
      <c r="P912" s="261">
        <f t="shared" si="466"/>
        <v>12024.375811969761</v>
      </c>
      <c r="Q912" s="261">
        <f t="shared" si="466"/>
        <v>2332.059124272786</v>
      </c>
      <c r="R912" s="261">
        <f t="shared" si="466"/>
        <v>0</v>
      </c>
      <c r="S912" s="261">
        <f t="shared" si="466"/>
        <v>0</v>
      </c>
      <c r="T912" s="258"/>
      <c r="U912" s="258"/>
      <c r="V912" s="258"/>
    </row>
    <row r="913" spans="2:22" x14ac:dyDescent="0.2">
      <c r="B913" s="227"/>
      <c r="C913" s="254"/>
      <c r="D913" s="227"/>
      <c r="E913" s="227"/>
      <c r="F913" s="227"/>
      <c r="G913" s="227"/>
      <c r="H913" s="227"/>
      <c r="I913" s="246"/>
      <c r="J913" s="227"/>
      <c r="K913" s="227"/>
      <c r="L913" s="227"/>
      <c r="M913" s="227"/>
      <c r="N913" s="227"/>
      <c r="O913" s="227"/>
      <c r="P913" s="227"/>
      <c r="Q913" s="227"/>
      <c r="R913" s="227"/>
      <c r="S913" s="227"/>
      <c r="T913" s="227"/>
      <c r="U913" s="227"/>
      <c r="V913" s="227"/>
    </row>
    <row r="914" spans="2:22" x14ac:dyDescent="0.2">
      <c r="B914" s="272" t="s">
        <v>144</v>
      </c>
      <c r="C914" s="254"/>
      <c r="D914" s="227"/>
      <c r="E914" s="227"/>
      <c r="F914" s="227"/>
      <c r="G914" s="227"/>
      <c r="H914" s="227"/>
      <c r="I914" s="246"/>
      <c r="J914" s="227"/>
      <c r="K914" s="227"/>
      <c r="L914" s="227"/>
      <c r="M914" s="227"/>
      <c r="N914" s="227"/>
      <c r="O914" s="227"/>
      <c r="P914" s="227"/>
      <c r="Q914" s="227"/>
      <c r="R914" s="227"/>
      <c r="S914" s="227"/>
      <c r="T914" s="227"/>
      <c r="U914" s="227"/>
      <c r="V914" s="227"/>
    </row>
    <row r="915" spans="2:22" x14ac:dyDescent="0.2">
      <c r="B915" s="273"/>
      <c r="C915" s="254"/>
      <c r="D915" s="227"/>
      <c r="E915" s="227"/>
      <c r="F915" s="227"/>
      <c r="G915" s="227"/>
      <c r="H915" s="227"/>
      <c r="I915" s="246"/>
      <c r="J915" s="227"/>
      <c r="K915" s="227"/>
      <c r="L915" s="227"/>
      <c r="M915" s="227"/>
      <c r="N915" s="227"/>
      <c r="O915" s="227"/>
      <c r="P915" s="227"/>
      <c r="Q915" s="227"/>
      <c r="R915" s="227"/>
      <c r="S915" s="227"/>
      <c r="T915" s="227"/>
      <c r="U915" s="227"/>
      <c r="V915" s="227"/>
    </row>
    <row r="916" spans="2:22" x14ac:dyDescent="0.2">
      <c r="B916" s="227" t="s">
        <v>20</v>
      </c>
      <c r="C916" s="254" t="s">
        <v>5</v>
      </c>
      <c r="D916" s="227"/>
      <c r="E916" s="229" t="s">
        <v>271</v>
      </c>
      <c r="F916" s="227"/>
      <c r="G916" s="247"/>
      <c r="H916" s="253"/>
      <c r="I916" s="253"/>
      <c r="J916" s="253"/>
      <c r="K916" s="253"/>
      <c r="L916" s="253"/>
      <c r="M916" s="253">
        <f t="shared" ref="M916:S916" si="467">IF(M918=0,0,M917/M918)</f>
        <v>0</v>
      </c>
      <c r="N916" s="253">
        <f t="shared" si="467"/>
        <v>0</v>
      </c>
      <c r="O916" s="253">
        <f t="shared" si="467"/>
        <v>0</v>
      </c>
      <c r="P916" s="253">
        <f t="shared" si="467"/>
        <v>0</v>
      </c>
      <c r="Q916" s="253">
        <f t="shared" si="467"/>
        <v>0</v>
      </c>
      <c r="R916" s="253">
        <f t="shared" si="467"/>
        <v>0</v>
      </c>
      <c r="S916" s="253">
        <f t="shared" si="467"/>
        <v>0</v>
      </c>
      <c r="T916" s="227"/>
      <c r="U916" s="227"/>
      <c r="V916" s="227"/>
    </row>
    <row r="917" spans="2:22" x14ac:dyDescent="0.2">
      <c r="B917" s="227" t="s">
        <v>16</v>
      </c>
      <c r="C917" s="254" t="s">
        <v>0</v>
      </c>
      <c r="D917" s="227"/>
      <c r="E917" s="229" t="s">
        <v>264</v>
      </c>
      <c r="F917" s="227"/>
      <c r="G917" s="227"/>
      <c r="H917" s="227"/>
      <c r="I917" s="256"/>
      <c r="J917" s="227"/>
      <c r="K917" s="227"/>
      <c r="L917" s="227"/>
      <c r="M917" s="247">
        <f t="shared" ref="M917:S917" si="468">SUM(M936:M942)</f>
        <v>0</v>
      </c>
      <c r="N917" s="247">
        <f t="shared" si="468"/>
        <v>0</v>
      </c>
      <c r="O917" s="247">
        <f t="shared" si="468"/>
        <v>0</v>
      </c>
      <c r="P917" s="247">
        <f t="shared" si="468"/>
        <v>0</v>
      </c>
      <c r="Q917" s="247">
        <f t="shared" si="468"/>
        <v>0</v>
      </c>
      <c r="R917" s="247">
        <f t="shared" si="468"/>
        <v>0</v>
      </c>
      <c r="S917" s="247">
        <f t="shared" si="468"/>
        <v>0</v>
      </c>
      <c r="T917" s="227"/>
      <c r="U917" s="227"/>
      <c r="V917" s="227"/>
    </row>
    <row r="918" spans="2:22" x14ac:dyDescent="0.2">
      <c r="B918" s="227" t="s">
        <v>107</v>
      </c>
      <c r="C918" s="254" t="s">
        <v>0</v>
      </c>
      <c r="D918" s="227"/>
      <c r="E918" s="229" t="s">
        <v>265</v>
      </c>
      <c r="F918" s="227"/>
      <c r="G918" s="227"/>
      <c r="H918" s="227"/>
      <c r="I918" s="256"/>
      <c r="J918" s="227"/>
      <c r="K918" s="227"/>
      <c r="L918" s="227"/>
      <c r="M918" s="247">
        <f t="shared" ref="M918:S918" si="469">SUM(M945:M951)</f>
        <v>0</v>
      </c>
      <c r="N918" s="247">
        <f t="shared" si="469"/>
        <v>0</v>
      </c>
      <c r="O918" s="247">
        <f t="shared" si="469"/>
        <v>0</v>
      </c>
      <c r="P918" s="247">
        <f t="shared" si="469"/>
        <v>0</v>
      </c>
      <c r="Q918" s="247">
        <f t="shared" si="469"/>
        <v>0</v>
      </c>
      <c r="R918" s="247">
        <f t="shared" si="469"/>
        <v>0</v>
      </c>
      <c r="S918" s="247">
        <f t="shared" si="469"/>
        <v>0</v>
      </c>
      <c r="T918" s="227"/>
      <c r="U918" s="227"/>
      <c r="V918" s="227"/>
    </row>
    <row r="919" spans="2:22" x14ac:dyDescent="0.2">
      <c r="B919" s="227" t="s">
        <v>14</v>
      </c>
      <c r="C919" s="254" t="s">
        <v>0</v>
      </c>
      <c r="D919" s="227"/>
      <c r="E919" s="229" t="s">
        <v>266</v>
      </c>
      <c r="F919" s="227"/>
      <c r="G919" s="227"/>
      <c r="H919" s="227"/>
      <c r="I919" s="256"/>
      <c r="J919" s="227"/>
      <c r="K919" s="227"/>
      <c r="L919" s="227"/>
      <c r="M919" s="247">
        <f t="shared" ref="M919:S919" si="470">SUM(M954:M960)</f>
        <v>0</v>
      </c>
      <c r="N919" s="247">
        <f t="shared" si="470"/>
        <v>0</v>
      </c>
      <c r="O919" s="247">
        <f t="shared" si="470"/>
        <v>0</v>
      </c>
      <c r="P919" s="247">
        <f t="shared" si="470"/>
        <v>0</v>
      </c>
      <c r="Q919" s="247">
        <f t="shared" si="470"/>
        <v>0</v>
      </c>
      <c r="R919" s="247">
        <f t="shared" si="470"/>
        <v>0</v>
      </c>
      <c r="S919" s="247">
        <f t="shared" si="470"/>
        <v>0</v>
      </c>
      <c r="T919" s="227"/>
      <c r="U919" s="227"/>
      <c r="V919" s="227"/>
    </row>
    <row r="920" spans="2:22" x14ac:dyDescent="0.2">
      <c r="B920" s="227" t="s">
        <v>144</v>
      </c>
      <c r="C920" s="254" t="s">
        <v>0</v>
      </c>
      <c r="D920" s="227"/>
      <c r="E920" s="229" t="s">
        <v>268</v>
      </c>
      <c r="F920" s="227"/>
      <c r="G920" s="227"/>
      <c r="H920" s="227"/>
      <c r="I920" s="256"/>
      <c r="J920" s="227"/>
      <c r="K920" s="227"/>
      <c r="L920" s="227"/>
      <c r="M920" s="247">
        <f t="shared" ref="M920:S920" si="471">SUM(M963:M969)</f>
        <v>0</v>
      </c>
      <c r="N920" s="247">
        <f t="shared" si="471"/>
        <v>0</v>
      </c>
      <c r="O920" s="247">
        <f t="shared" si="471"/>
        <v>0</v>
      </c>
      <c r="P920" s="247">
        <f t="shared" si="471"/>
        <v>0</v>
      </c>
      <c r="Q920" s="247">
        <f t="shared" si="471"/>
        <v>0</v>
      </c>
      <c r="R920" s="247">
        <f t="shared" si="471"/>
        <v>0</v>
      </c>
      <c r="S920" s="247">
        <f t="shared" si="471"/>
        <v>0</v>
      </c>
      <c r="T920" s="227"/>
      <c r="U920" s="227"/>
      <c r="V920" s="227"/>
    </row>
    <row r="921" spans="2:22" x14ac:dyDescent="0.2">
      <c r="B921" s="227" t="s">
        <v>12</v>
      </c>
      <c r="C921" s="254" t="s">
        <v>0</v>
      </c>
      <c r="D921" s="227"/>
      <c r="E921" s="229" t="s">
        <v>270</v>
      </c>
      <c r="F921" s="227"/>
      <c r="G921" s="227"/>
      <c r="H921" s="227"/>
      <c r="I921" s="256"/>
      <c r="J921" s="227"/>
      <c r="K921" s="227"/>
      <c r="L921" s="227"/>
      <c r="M921" s="247">
        <f t="shared" ref="M921:S921" si="472">SUM(M972:M978)</f>
        <v>0</v>
      </c>
      <c r="N921" s="247">
        <f t="shared" si="472"/>
        <v>0</v>
      </c>
      <c r="O921" s="247">
        <f t="shared" si="472"/>
        <v>0</v>
      </c>
      <c r="P921" s="247">
        <f t="shared" si="472"/>
        <v>0</v>
      </c>
      <c r="Q921" s="247">
        <f t="shared" si="472"/>
        <v>0</v>
      </c>
      <c r="R921" s="247">
        <f t="shared" si="472"/>
        <v>0</v>
      </c>
      <c r="S921" s="247">
        <f t="shared" si="472"/>
        <v>0</v>
      </c>
      <c r="T921" s="227"/>
      <c r="U921" s="227"/>
      <c r="V921" s="227"/>
    </row>
    <row r="922" spans="2:22" s="233" customFormat="1" x14ac:dyDescent="0.2">
      <c r="B922" s="300" t="s">
        <v>11</v>
      </c>
      <c r="C922" s="298" t="s">
        <v>0</v>
      </c>
      <c r="D922" s="300"/>
      <c r="E922" s="297" t="s">
        <v>269</v>
      </c>
      <c r="F922" s="258"/>
      <c r="G922" s="258"/>
      <c r="H922" s="258"/>
      <c r="I922" s="274"/>
      <c r="J922" s="258"/>
      <c r="K922" s="258"/>
      <c r="L922" s="258"/>
      <c r="M922" s="261">
        <f t="shared" ref="M922:S922" si="473">SUM(M981:M987)</f>
        <v>0</v>
      </c>
      <c r="N922" s="261">
        <f t="shared" si="473"/>
        <v>0</v>
      </c>
      <c r="O922" s="261">
        <f t="shared" si="473"/>
        <v>0</v>
      </c>
      <c r="P922" s="261">
        <f t="shared" si="473"/>
        <v>0</v>
      </c>
      <c r="Q922" s="261">
        <f t="shared" si="473"/>
        <v>0</v>
      </c>
      <c r="R922" s="261">
        <f t="shared" si="473"/>
        <v>0</v>
      </c>
      <c r="S922" s="261">
        <f t="shared" si="473"/>
        <v>0</v>
      </c>
      <c r="T922" s="258"/>
      <c r="U922" s="258"/>
      <c r="V922" s="258"/>
    </row>
    <row r="923" spans="2:22" x14ac:dyDescent="0.2">
      <c r="B923" s="227"/>
      <c r="C923" s="254"/>
      <c r="D923" s="227"/>
      <c r="E923" s="227"/>
      <c r="F923" s="227"/>
      <c r="G923" s="227"/>
      <c r="H923" s="227"/>
      <c r="I923" s="246"/>
      <c r="J923" s="227"/>
      <c r="K923" s="227"/>
      <c r="L923" s="227"/>
      <c r="M923" s="227"/>
      <c r="N923" s="227"/>
      <c r="O923" s="227"/>
      <c r="P923" s="227"/>
      <c r="Q923" s="227"/>
      <c r="R923" s="227"/>
      <c r="S923" s="227"/>
      <c r="T923" s="227"/>
      <c r="U923" s="227"/>
      <c r="V923" s="227"/>
    </row>
    <row r="924" spans="2:22" x14ac:dyDescent="0.2">
      <c r="B924" s="232" t="s">
        <v>163</v>
      </c>
      <c r="C924" s="239" t="s">
        <v>89</v>
      </c>
      <c r="D924" s="264">
        <f>SUM(H924:S924)</f>
        <v>0</v>
      </c>
      <c r="E924" s="265"/>
      <c r="F924" s="227"/>
      <c r="G924" s="227"/>
      <c r="H924" s="227"/>
      <c r="I924" s="246"/>
      <c r="J924" s="227"/>
      <c r="K924" s="227"/>
      <c r="L924" s="227"/>
      <c r="M924" s="266">
        <f t="shared" ref="M924:S924" si="474">IF(ABS(M917-M918+M919+M920-M921-M922)&lt;0.001,0,1)</f>
        <v>0</v>
      </c>
      <c r="N924" s="266">
        <f t="shared" si="474"/>
        <v>0</v>
      </c>
      <c r="O924" s="266">
        <f t="shared" si="474"/>
        <v>0</v>
      </c>
      <c r="P924" s="266">
        <f t="shared" si="474"/>
        <v>0</v>
      </c>
      <c r="Q924" s="266">
        <f t="shared" si="474"/>
        <v>0</v>
      </c>
      <c r="R924" s="266">
        <f t="shared" si="474"/>
        <v>0</v>
      </c>
      <c r="S924" s="266">
        <f t="shared" si="474"/>
        <v>0</v>
      </c>
      <c r="T924" s="227"/>
      <c r="U924" s="227"/>
      <c r="V924" s="227"/>
    </row>
    <row r="925" spans="2:22" x14ac:dyDescent="0.2">
      <c r="B925" s="230"/>
      <c r="C925" s="254"/>
      <c r="D925" s="227"/>
      <c r="E925" s="227"/>
      <c r="F925" s="227"/>
      <c r="G925" s="227"/>
      <c r="H925" s="227"/>
      <c r="I925" s="227"/>
      <c r="J925" s="227"/>
      <c r="K925" s="227"/>
      <c r="L925" s="227"/>
      <c r="M925" s="227"/>
      <c r="N925" s="227"/>
      <c r="O925" s="227"/>
      <c r="P925" s="227"/>
      <c r="Q925" s="227"/>
      <c r="R925" s="227"/>
      <c r="S925" s="227"/>
      <c r="T925" s="227"/>
      <c r="U925" s="227"/>
      <c r="V925" s="227"/>
    </row>
    <row r="926" spans="2:22" x14ac:dyDescent="0.2">
      <c r="B926" s="275" t="s">
        <v>17</v>
      </c>
      <c r="C926" s="276"/>
      <c r="D926" s="277"/>
      <c r="E926" s="277"/>
      <c r="F926" s="277"/>
      <c r="G926" s="277"/>
      <c r="H926" s="277"/>
      <c r="I926" s="277"/>
      <c r="J926" s="277"/>
      <c r="K926" s="277"/>
      <c r="L926" s="277"/>
      <c r="M926" s="277"/>
      <c r="N926" s="277"/>
      <c r="O926" s="277"/>
      <c r="P926" s="277"/>
      <c r="Q926" s="277"/>
      <c r="R926" s="277"/>
      <c r="S926" s="278"/>
      <c r="T926" s="227"/>
      <c r="U926" s="227"/>
      <c r="V926" s="227"/>
    </row>
    <row r="927" spans="2:22" x14ac:dyDescent="0.2">
      <c r="B927" s="279">
        <f t="shared" ref="B927:B933" si="475">B796</f>
        <v>43921</v>
      </c>
      <c r="C927" s="280" t="s">
        <v>5</v>
      </c>
      <c r="D927" s="281">
        <f>Assets!$D$615</f>
        <v>15</v>
      </c>
      <c r="E927" s="256"/>
      <c r="F927" s="246"/>
      <c r="G927" s="246"/>
      <c r="H927" s="246"/>
      <c r="I927" s="256"/>
      <c r="J927" s="256"/>
      <c r="K927" s="246"/>
      <c r="L927" s="246"/>
      <c r="M927" s="256">
        <f>IF(M$4=EOMONTH($B927,12),$D927,MAX(L927-1,0))</f>
        <v>0</v>
      </c>
      <c r="N927" s="256">
        <f t="shared" ref="N927:N933" si="476">IF(N$4=EOMONTH($B927,12),$D927,MAX(M927-1,0))</f>
        <v>15</v>
      </c>
      <c r="O927" s="256">
        <f t="shared" ref="O927:O933" si="477">IF(O$4=EOMONTH($B927,12),$D927,MAX(N927-1,0))</f>
        <v>14</v>
      </c>
      <c r="P927" s="256">
        <f t="shared" ref="P927:P933" si="478">IF(P$4=EOMONTH($B927,12),$D927,MAX(O927-1,0))</f>
        <v>13</v>
      </c>
      <c r="Q927" s="256">
        <f t="shared" ref="Q927:Q933" si="479">IF(Q$4=EOMONTH($B927,12),$D927,MAX(P927-1,0))</f>
        <v>12</v>
      </c>
      <c r="R927" s="256">
        <f t="shared" ref="R927:R933" si="480">IF(R$4=EOMONTH($B927,12),$D927,MAX(Q927-1,0))</f>
        <v>11</v>
      </c>
      <c r="S927" s="282">
        <f t="shared" ref="S927:S933" si="481">IF(S$4=EOMONTH($B927,12),$D927,MAX(R927-1,0))</f>
        <v>10</v>
      </c>
      <c r="T927" s="227"/>
      <c r="U927" s="227"/>
      <c r="V927" s="227"/>
    </row>
    <row r="928" spans="2:22" x14ac:dyDescent="0.2">
      <c r="B928" s="279">
        <f t="shared" si="475"/>
        <v>44286</v>
      </c>
      <c r="C928" s="280" t="s">
        <v>5</v>
      </c>
      <c r="D928" s="281">
        <f>Assets!$D$615</f>
        <v>15</v>
      </c>
      <c r="E928" s="256"/>
      <c r="F928" s="246"/>
      <c r="G928" s="246"/>
      <c r="H928" s="246"/>
      <c r="I928" s="256"/>
      <c r="J928" s="256"/>
      <c r="K928" s="246"/>
      <c r="L928" s="246"/>
      <c r="M928" s="256">
        <f t="shared" ref="M928:M933" si="482">IF(M$4=EOMONTH($B928,12),$D928,MAX(L928-1,0))</f>
        <v>0</v>
      </c>
      <c r="N928" s="256">
        <f t="shared" si="476"/>
        <v>0</v>
      </c>
      <c r="O928" s="256">
        <f t="shared" si="477"/>
        <v>15</v>
      </c>
      <c r="P928" s="256">
        <f t="shared" si="478"/>
        <v>14</v>
      </c>
      <c r="Q928" s="256">
        <f t="shared" si="479"/>
        <v>13</v>
      </c>
      <c r="R928" s="256">
        <f t="shared" si="480"/>
        <v>12</v>
      </c>
      <c r="S928" s="282">
        <f t="shared" si="481"/>
        <v>11</v>
      </c>
      <c r="T928" s="227"/>
      <c r="U928" s="227"/>
      <c r="V928" s="227"/>
    </row>
    <row r="929" spans="2:22" x14ac:dyDescent="0.2">
      <c r="B929" s="279">
        <f t="shared" si="475"/>
        <v>44651</v>
      </c>
      <c r="C929" s="280" t="s">
        <v>5</v>
      </c>
      <c r="D929" s="281">
        <f>Assets!$D$615</f>
        <v>15</v>
      </c>
      <c r="E929" s="256"/>
      <c r="F929" s="246"/>
      <c r="G929" s="246"/>
      <c r="H929" s="246"/>
      <c r="I929" s="256"/>
      <c r="J929" s="256"/>
      <c r="K929" s="246"/>
      <c r="L929" s="246"/>
      <c r="M929" s="256">
        <f t="shared" si="482"/>
        <v>0</v>
      </c>
      <c r="N929" s="256">
        <f t="shared" si="476"/>
        <v>0</v>
      </c>
      <c r="O929" s="256">
        <f t="shared" si="477"/>
        <v>0</v>
      </c>
      <c r="P929" s="256">
        <f t="shared" si="478"/>
        <v>15</v>
      </c>
      <c r="Q929" s="256">
        <f t="shared" si="479"/>
        <v>14</v>
      </c>
      <c r="R929" s="256">
        <f t="shared" si="480"/>
        <v>13</v>
      </c>
      <c r="S929" s="282">
        <f t="shared" si="481"/>
        <v>12</v>
      </c>
      <c r="T929" s="227"/>
      <c r="U929" s="227"/>
      <c r="V929" s="227"/>
    </row>
    <row r="930" spans="2:22" x14ac:dyDescent="0.2">
      <c r="B930" s="279">
        <f t="shared" si="475"/>
        <v>45016</v>
      </c>
      <c r="C930" s="280" t="s">
        <v>5</v>
      </c>
      <c r="D930" s="281">
        <f>Assets!$D$615</f>
        <v>15</v>
      </c>
      <c r="E930" s="256"/>
      <c r="F930" s="246"/>
      <c r="G930" s="246"/>
      <c r="H930" s="246"/>
      <c r="I930" s="256"/>
      <c r="J930" s="256"/>
      <c r="K930" s="246"/>
      <c r="L930" s="246"/>
      <c r="M930" s="256">
        <f t="shared" si="482"/>
        <v>0</v>
      </c>
      <c r="N930" s="256">
        <f t="shared" si="476"/>
        <v>0</v>
      </c>
      <c r="O930" s="256">
        <f t="shared" si="477"/>
        <v>0</v>
      </c>
      <c r="P930" s="256">
        <f t="shared" si="478"/>
        <v>0</v>
      </c>
      <c r="Q930" s="256">
        <f t="shared" si="479"/>
        <v>15</v>
      </c>
      <c r="R930" s="256">
        <f t="shared" si="480"/>
        <v>14</v>
      </c>
      <c r="S930" s="282">
        <f t="shared" si="481"/>
        <v>13</v>
      </c>
      <c r="T930" s="227"/>
      <c r="U930" s="227"/>
      <c r="V930" s="227"/>
    </row>
    <row r="931" spans="2:22" x14ac:dyDescent="0.2">
      <c r="B931" s="279">
        <f t="shared" si="475"/>
        <v>45382</v>
      </c>
      <c r="C931" s="280" t="s">
        <v>5</v>
      </c>
      <c r="D931" s="281">
        <f>Assets!$D$615</f>
        <v>15</v>
      </c>
      <c r="E931" s="256"/>
      <c r="F931" s="246"/>
      <c r="G931" s="246"/>
      <c r="H931" s="246"/>
      <c r="I931" s="256"/>
      <c r="J931" s="256"/>
      <c r="K931" s="246"/>
      <c r="L931" s="246"/>
      <c r="M931" s="256">
        <f t="shared" si="482"/>
        <v>0</v>
      </c>
      <c r="N931" s="256">
        <f t="shared" si="476"/>
        <v>0</v>
      </c>
      <c r="O931" s="256">
        <f t="shared" si="477"/>
        <v>0</v>
      </c>
      <c r="P931" s="256">
        <f t="shared" si="478"/>
        <v>0</v>
      </c>
      <c r="Q931" s="256">
        <f t="shared" si="479"/>
        <v>0</v>
      </c>
      <c r="R931" s="256">
        <f t="shared" si="480"/>
        <v>15</v>
      </c>
      <c r="S931" s="282">
        <f t="shared" si="481"/>
        <v>14</v>
      </c>
      <c r="T931" s="227"/>
      <c r="U931" s="227"/>
      <c r="V931" s="227"/>
    </row>
    <row r="932" spans="2:22" x14ac:dyDescent="0.2">
      <c r="B932" s="279">
        <f t="shared" si="475"/>
        <v>45747</v>
      </c>
      <c r="C932" s="280" t="s">
        <v>5</v>
      </c>
      <c r="D932" s="281">
        <f>Assets!$D$615</f>
        <v>15</v>
      </c>
      <c r="E932" s="256"/>
      <c r="F932" s="246"/>
      <c r="G932" s="246"/>
      <c r="H932" s="246"/>
      <c r="I932" s="256"/>
      <c r="J932" s="256"/>
      <c r="K932" s="246"/>
      <c r="L932" s="246"/>
      <c r="M932" s="256">
        <f t="shared" si="482"/>
        <v>0</v>
      </c>
      <c r="N932" s="256">
        <f t="shared" si="476"/>
        <v>0</v>
      </c>
      <c r="O932" s="256">
        <f t="shared" si="477"/>
        <v>0</v>
      </c>
      <c r="P932" s="256">
        <f t="shared" si="478"/>
        <v>0</v>
      </c>
      <c r="Q932" s="256">
        <f t="shared" si="479"/>
        <v>0</v>
      </c>
      <c r="R932" s="256">
        <f t="shared" si="480"/>
        <v>0</v>
      </c>
      <c r="S932" s="282">
        <f t="shared" si="481"/>
        <v>15</v>
      </c>
      <c r="T932" s="227"/>
      <c r="U932" s="227"/>
      <c r="V932" s="227"/>
    </row>
    <row r="933" spans="2:22" x14ac:dyDescent="0.2">
      <c r="B933" s="279">
        <f t="shared" si="475"/>
        <v>46112</v>
      </c>
      <c r="C933" s="280" t="s">
        <v>5</v>
      </c>
      <c r="D933" s="281">
        <f>Assets!$D$615</f>
        <v>15</v>
      </c>
      <c r="E933" s="256"/>
      <c r="F933" s="246"/>
      <c r="G933" s="246"/>
      <c r="H933" s="246"/>
      <c r="I933" s="256"/>
      <c r="J933" s="256"/>
      <c r="K933" s="246"/>
      <c r="L933" s="246"/>
      <c r="M933" s="256">
        <f t="shared" si="482"/>
        <v>0</v>
      </c>
      <c r="N933" s="256">
        <f t="shared" si="476"/>
        <v>0</v>
      </c>
      <c r="O933" s="256">
        <f t="shared" si="477"/>
        <v>0</v>
      </c>
      <c r="P933" s="256">
        <f t="shared" si="478"/>
        <v>0</v>
      </c>
      <c r="Q933" s="256">
        <f t="shared" si="479"/>
        <v>0</v>
      </c>
      <c r="R933" s="256">
        <f t="shared" si="480"/>
        <v>0</v>
      </c>
      <c r="S933" s="282">
        <f t="shared" si="481"/>
        <v>0</v>
      </c>
      <c r="T933" s="227"/>
      <c r="U933" s="227"/>
      <c r="V933" s="227"/>
    </row>
    <row r="934" spans="2:22" x14ac:dyDescent="0.2">
      <c r="B934" s="283"/>
      <c r="C934" s="280"/>
      <c r="D934" s="246"/>
      <c r="E934" s="246"/>
      <c r="F934" s="246"/>
      <c r="G934" s="246"/>
      <c r="H934" s="246"/>
      <c r="I934" s="246"/>
      <c r="J934" s="246"/>
      <c r="K934" s="246"/>
      <c r="L934" s="246"/>
      <c r="M934" s="246"/>
      <c r="N934" s="246"/>
      <c r="O934" s="246"/>
      <c r="P934" s="246"/>
      <c r="Q934" s="246"/>
      <c r="R934" s="246"/>
      <c r="S934" s="284"/>
      <c r="T934" s="227"/>
      <c r="U934" s="227"/>
      <c r="V934" s="227"/>
    </row>
    <row r="935" spans="2:22" x14ac:dyDescent="0.2">
      <c r="B935" s="285" t="s">
        <v>16</v>
      </c>
      <c r="C935" s="280"/>
      <c r="D935" s="246"/>
      <c r="E935" s="246"/>
      <c r="F935" s="246"/>
      <c r="G935" s="246"/>
      <c r="H935" s="246"/>
      <c r="I935" s="246"/>
      <c r="J935" s="246"/>
      <c r="K935" s="246"/>
      <c r="L935" s="246"/>
      <c r="M935" s="246"/>
      <c r="N935" s="246"/>
      <c r="O935" s="246"/>
      <c r="P935" s="246"/>
      <c r="Q935" s="246"/>
      <c r="R935" s="246"/>
      <c r="S935" s="284"/>
      <c r="T935" s="227"/>
      <c r="U935" s="227"/>
      <c r="V935" s="227"/>
    </row>
    <row r="936" spans="2:22" x14ac:dyDescent="0.2">
      <c r="B936" s="279">
        <f t="shared" ref="B936:B942" si="483">B927</f>
        <v>43921</v>
      </c>
      <c r="C936" s="280" t="s">
        <v>0</v>
      </c>
      <c r="D936" s="246"/>
      <c r="E936" s="246"/>
      <c r="F936" s="246"/>
      <c r="G936" s="246"/>
      <c r="H936" s="246"/>
      <c r="I936" s="256"/>
      <c r="J936" s="256"/>
      <c r="K936" s="246"/>
      <c r="L936" s="246"/>
      <c r="M936" s="256">
        <f t="shared" ref="M936:M942" si="484">L981</f>
        <v>0</v>
      </c>
      <c r="N936" s="256">
        <f t="shared" ref="N936:N942" si="485">M981</f>
        <v>0</v>
      </c>
      <c r="O936" s="256">
        <f t="shared" ref="O936:O942" si="486">N981</f>
        <v>0</v>
      </c>
      <c r="P936" s="256">
        <f t="shared" ref="P936:P942" si="487">O981</f>
        <v>0</v>
      </c>
      <c r="Q936" s="256">
        <f t="shared" ref="Q936:Q942" si="488">P981</f>
        <v>0</v>
      </c>
      <c r="R936" s="256">
        <f t="shared" ref="R936:R942" si="489">Q981</f>
        <v>0</v>
      </c>
      <c r="S936" s="282">
        <f t="shared" ref="S936:S942" si="490">R981</f>
        <v>0</v>
      </c>
      <c r="T936" s="227"/>
      <c r="U936" s="227"/>
      <c r="V936" s="227"/>
    </row>
    <row r="937" spans="2:22" x14ac:dyDescent="0.2">
      <c r="B937" s="279">
        <f t="shared" si="483"/>
        <v>44286</v>
      </c>
      <c r="C937" s="280" t="s">
        <v>0</v>
      </c>
      <c r="D937" s="246"/>
      <c r="E937" s="246"/>
      <c r="F937" s="246"/>
      <c r="G937" s="246"/>
      <c r="H937" s="246"/>
      <c r="I937" s="256"/>
      <c r="J937" s="256"/>
      <c r="K937" s="246"/>
      <c r="L937" s="246"/>
      <c r="M937" s="256">
        <f t="shared" si="484"/>
        <v>0</v>
      </c>
      <c r="N937" s="256">
        <f t="shared" si="485"/>
        <v>0</v>
      </c>
      <c r="O937" s="256">
        <f t="shared" si="486"/>
        <v>0</v>
      </c>
      <c r="P937" s="256">
        <f t="shared" si="487"/>
        <v>0</v>
      </c>
      <c r="Q937" s="256">
        <f t="shared" si="488"/>
        <v>0</v>
      </c>
      <c r="R937" s="256">
        <f t="shared" si="489"/>
        <v>0</v>
      </c>
      <c r="S937" s="282">
        <f t="shared" si="490"/>
        <v>0</v>
      </c>
      <c r="T937" s="227"/>
      <c r="U937" s="227"/>
      <c r="V937" s="227"/>
    </row>
    <row r="938" spans="2:22" x14ac:dyDescent="0.2">
      <c r="B938" s="279">
        <f t="shared" si="483"/>
        <v>44651</v>
      </c>
      <c r="C938" s="280" t="s">
        <v>0</v>
      </c>
      <c r="D938" s="246"/>
      <c r="E938" s="246"/>
      <c r="F938" s="246"/>
      <c r="G938" s="246"/>
      <c r="H938" s="246"/>
      <c r="I938" s="256"/>
      <c r="J938" s="256"/>
      <c r="K938" s="246"/>
      <c r="L938" s="246"/>
      <c r="M938" s="256">
        <f t="shared" si="484"/>
        <v>0</v>
      </c>
      <c r="N938" s="256">
        <f t="shared" si="485"/>
        <v>0</v>
      </c>
      <c r="O938" s="256">
        <f t="shared" si="486"/>
        <v>0</v>
      </c>
      <c r="P938" s="256">
        <f t="shared" si="487"/>
        <v>0</v>
      </c>
      <c r="Q938" s="256">
        <f t="shared" si="488"/>
        <v>0</v>
      </c>
      <c r="R938" s="256">
        <f t="shared" si="489"/>
        <v>0</v>
      </c>
      <c r="S938" s="282">
        <f t="shared" si="490"/>
        <v>0</v>
      </c>
      <c r="T938" s="227"/>
      <c r="U938" s="227"/>
      <c r="V938" s="227"/>
    </row>
    <row r="939" spans="2:22" x14ac:dyDescent="0.2">
      <c r="B939" s="279">
        <f t="shared" si="483"/>
        <v>45016</v>
      </c>
      <c r="C939" s="280" t="s">
        <v>0</v>
      </c>
      <c r="D939" s="246"/>
      <c r="E939" s="246"/>
      <c r="F939" s="246"/>
      <c r="G939" s="246"/>
      <c r="H939" s="246"/>
      <c r="I939" s="256"/>
      <c r="J939" s="256"/>
      <c r="K939" s="246"/>
      <c r="L939" s="246"/>
      <c r="M939" s="256">
        <f t="shared" si="484"/>
        <v>0</v>
      </c>
      <c r="N939" s="256">
        <f t="shared" si="485"/>
        <v>0</v>
      </c>
      <c r="O939" s="256">
        <f t="shared" si="486"/>
        <v>0</v>
      </c>
      <c r="P939" s="256">
        <f t="shared" si="487"/>
        <v>0</v>
      </c>
      <c r="Q939" s="256">
        <f t="shared" si="488"/>
        <v>0</v>
      </c>
      <c r="R939" s="256">
        <f t="shared" si="489"/>
        <v>0</v>
      </c>
      <c r="S939" s="282">
        <f t="shared" si="490"/>
        <v>0</v>
      </c>
      <c r="T939" s="227"/>
      <c r="U939" s="227"/>
      <c r="V939" s="227"/>
    </row>
    <row r="940" spans="2:22" x14ac:dyDescent="0.2">
      <c r="B940" s="279">
        <f t="shared" si="483"/>
        <v>45382</v>
      </c>
      <c r="C940" s="280" t="s">
        <v>0</v>
      </c>
      <c r="D940" s="246"/>
      <c r="E940" s="246"/>
      <c r="F940" s="246"/>
      <c r="G940" s="246"/>
      <c r="H940" s="246"/>
      <c r="I940" s="256"/>
      <c r="J940" s="256"/>
      <c r="K940" s="246"/>
      <c r="L940" s="246"/>
      <c r="M940" s="256">
        <f t="shared" si="484"/>
        <v>0</v>
      </c>
      <c r="N940" s="256">
        <f t="shared" si="485"/>
        <v>0</v>
      </c>
      <c r="O940" s="256">
        <f t="shared" si="486"/>
        <v>0</v>
      </c>
      <c r="P940" s="256">
        <f t="shared" si="487"/>
        <v>0</v>
      </c>
      <c r="Q940" s="256">
        <f t="shared" si="488"/>
        <v>0</v>
      </c>
      <c r="R940" s="256">
        <f t="shared" si="489"/>
        <v>0</v>
      </c>
      <c r="S940" s="282">
        <f t="shared" si="490"/>
        <v>0</v>
      </c>
      <c r="T940" s="227"/>
      <c r="U940" s="227"/>
      <c r="V940" s="227"/>
    </row>
    <row r="941" spans="2:22" x14ac:dyDescent="0.2">
      <c r="B941" s="279">
        <f t="shared" si="483"/>
        <v>45747</v>
      </c>
      <c r="C941" s="280" t="s">
        <v>0</v>
      </c>
      <c r="D941" s="246"/>
      <c r="E941" s="246"/>
      <c r="F941" s="246"/>
      <c r="G941" s="246"/>
      <c r="H941" s="246"/>
      <c r="I941" s="256"/>
      <c r="J941" s="256"/>
      <c r="K941" s="246"/>
      <c r="L941" s="246"/>
      <c r="M941" s="256">
        <f t="shared" si="484"/>
        <v>0</v>
      </c>
      <c r="N941" s="256">
        <f t="shared" si="485"/>
        <v>0</v>
      </c>
      <c r="O941" s="256">
        <f t="shared" si="486"/>
        <v>0</v>
      </c>
      <c r="P941" s="256">
        <f t="shared" si="487"/>
        <v>0</v>
      </c>
      <c r="Q941" s="256">
        <f t="shared" si="488"/>
        <v>0</v>
      </c>
      <c r="R941" s="256">
        <f t="shared" si="489"/>
        <v>0</v>
      </c>
      <c r="S941" s="282">
        <f t="shared" si="490"/>
        <v>0</v>
      </c>
      <c r="T941" s="227"/>
      <c r="U941" s="227"/>
      <c r="V941" s="227"/>
    </row>
    <row r="942" spans="2:22" x14ac:dyDescent="0.2">
      <c r="B942" s="279">
        <f t="shared" si="483"/>
        <v>46112</v>
      </c>
      <c r="C942" s="280" t="s">
        <v>0</v>
      </c>
      <c r="D942" s="246"/>
      <c r="E942" s="246"/>
      <c r="F942" s="246"/>
      <c r="G942" s="246"/>
      <c r="H942" s="246"/>
      <c r="I942" s="256"/>
      <c r="J942" s="256"/>
      <c r="K942" s="246"/>
      <c r="L942" s="246"/>
      <c r="M942" s="256">
        <f t="shared" si="484"/>
        <v>0</v>
      </c>
      <c r="N942" s="256">
        <f t="shared" si="485"/>
        <v>0</v>
      </c>
      <c r="O942" s="256">
        <f t="shared" si="486"/>
        <v>0</v>
      </c>
      <c r="P942" s="256">
        <f t="shared" si="487"/>
        <v>0</v>
      </c>
      <c r="Q942" s="256">
        <f t="shared" si="488"/>
        <v>0</v>
      </c>
      <c r="R942" s="256">
        <f t="shared" si="489"/>
        <v>0</v>
      </c>
      <c r="S942" s="282">
        <f t="shared" si="490"/>
        <v>0</v>
      </c>
      <c r="T942" s="227"/>
      <c r="U942" s="227"/>
      <c r="V942" s="227"/>
    </row>
    <row r="943" spans="2:22" x14ac:dyDescent="0.2">
      <c r="B943" s="283"/>
      <c r="C943" s="280"/>
      <c r="D943" s="246"/>
      <c r="E943" s="246"/>
      <c r="F943" s="246"/>
      <c r="G943" s="246"/>
      <c r="H943" s="246"/>
      <c r="I943" s="246"/>
      <c r="J943" s="246"/>
      <c r="K943" s="246"/>
      <c r="L943" s="246"/>
      <c r="M943" s="246"/>
      <c r="N943" s="246"/>
      <c r="O943" s="246"/>
      <c r="P943" s="246"/>
      <c r="Q943" s="246"/>
      <c r="R943" s="246"/>
      <c r="S943" s="284"/>
      <c r="T943" s="227"/>
      <c r="U943" s="227"/>
      <c r="V943" s="227"/>
    </row>
    <row r="944" spans="2:22" x14ac:dyDescent="0.2">
      <c r="B944" s="285" t="s">
        <v>107</v>
      </c>
      <c r="C944" s="280"/>
      <c r="D944" s="246"/>
      <c r="E944" s="246"/>
      <c r="F944" s="246"/>
      <c r="G944" s="246"/>
      <c r="H944" s="246"/>
      <c r="I944" s="246"/>
      <c r="J944" s="246"/>
      <c r="K944" s="246"/>
      <c r="L944" s="246"/>
      <c r="M944" s="246"/>
      <c r="N944" s="246"/>
      <c r="O944" s="246"/>
      <c r="P944" s="246"/>
      <c r="Q944" s="246"/>
      <c r="R944" s="246"/>
      <c r="S944" s="284"/>
      <c r="T944" s="227"/>
      <c r="U944" s="227"/>
      <c r="V944" s="227"/>
    </row>
    <row r="945" spans="2:22" x14ac:dyDescent="0.2">
      <c r="B945" s="279">
        <f t="shared" ref="B945:B951" si="491">B936</f>
        <v>43921</v>
      </c>
      <c r="C945" s="280" t="s">
        <v>0</v>
      </c>
      <c r="D945" s="246"/>
      <c r="E945" s="246"/>
      <c r="F945" s="246"/>
      <c r="G945" s="246"/>
      <c r="H945" s="246"/>
      <c r="I945" s="256"/>
      <c r="J945" s="256"/>
      <c r="K945" s="246"/>
      <c r="L945" s="246"/>
      <c r="M945" s="256">
        <f>M936/MAX(M927,1)</f>
        <v>0</v>
      </c>
      <c r="N945" s="256">
        <f t="shared" ref="N945:S945" si="492">N936/MAX(N927,1)</f>
        <v>0</v>
      </c>
      <c r="O945" s="256">
        <f t="shared" si="492"/>
        <v>0</v>
      </c>
      <c r="P945" s="256">
        <f t="shared" si="492"/>
        <v>0</v>
      </c>
      <c r="Q945" s="256">
        <f t="shared" si="492"/>
        <v>0</v>
      </c>
      <c r="R945" s="256">
        <f t="shared" si="492"/>
        <v>0</v>
      </c>
      <c r="S945" s="282">
        <f t="shared" si="492"/>
        <v>0</v>
      </c>
      <c r="T945" s="227"/>
      <c r="U945" s="227"/>
      <c r="V945" s="227"/>
    </row>
    <row r="946" spans="2:22" x14ac:dyDescent="0.2">
      <c r="B946" s="279">
        <f t="shared" si="491"/>
        <v>44286</v>
      </c>
      <c r="C946" s="280" t="s">
        <v>0</v>
      </c>
      <c r="D946" s="246"/>
      <c r="E946" s="246"/>
      <c r="F946" s="246"/>
      <c r="G946" s="246"/>
      <c r="H946" s="246"/>
      <c r="I946" s="256"/>
      <c r="J946" s="256"/>
      <c r="K946" s="246"/>
      <c r="L946" s="246"/>
      <c r="M946" s="256">
        <f t="shared" ref="M946:S946" si="493">M937/MAX(M928,1)</f>
        <v>0</v>
      </c>
      <c r="N946" s="256">
        <f t="shared" si="493"/>
        <v>0</v>
      </c>
      <c r="O946" s="256">
        <f t="shared" si="493"/>
        <v>0</v>
      </c>
      <c r="P946" s="256">
        <f t="shared" si="493"/>
        <v>0</v>
      </c>
      <c r="Q946" s="256">
        <f t="shared" si="493"/>
        <v>0</v>
      </c>
      <c r="R946" s="256">
        <f t="shared" si="493"/>
        <v>0</v>
      </c>
      <c r="S946" s="282">
        <f t="shared" si="493"/>
        <v>0</v>
      </c>
      <c r="T946" s="227"/>
      <c r="U946" s="227"/>
      <c r="V946" s="227"/>
    </row>
    <row r="947" spans="2:22" x14ac:dyDescent="0.2">
      <c r="B947" s="279">
        <f t="shared" si="491"/>
        <v>44651</v>
      </c>
      <c r="C947" s="280" t="s">
        <v>0</v>
      </c>
      <c r="D947" s="246"/>
      <c r="E947" s="246"/>
      <c r="F947" s="246"/>
      <c r="G947" s="246"/>
      <c r="H947" s="246"/>
      <c r="I947" s="256"/>
      <c r="J947" s="256"/>
      <c r="K947" s="246"/>
      <c r="L947" s="246"/>
      <c r="M947" s="256">
        <f t="shared" ref="M947:S947" si="494">M938/MAX(M929,1)</f>
        <v>0</v>
      </c>
      <c r="N947" s="256">
        <f t="shared" si="494"/>
        <v>0</v>
      </c>
      <c r="O947" s="256">
        <f t="shared" si="494"/>
        <v>0</v>
      </c>
      <c r="P947" s="256">
        <f t="shared" si="494"/>
        <v>0</v>
      </c>
      <c r="Q947" s="256">
        <f t="shared" si="494"/>
        <v>0</v>
      </c>
      <c r="R947" s="256">
        <f t="shared" si="494"/>
        <v>0</v>
      </c>
      <c r="S947" s="282">
        <f t="shared" si="494"/>
        <v>0</v>
      </c>
      <c r="T947" s="227"/>
      <c r="U947" s="227"/>
      <c r="V947" s="227"/>
    </row>
    <row r="948" spans="2:22" x14ac:dyDescent="0.2">
      <c r="B948" s="279">
        <f t="shared" si="491"/>
        <v>45016</v>
      </c>
      <c r="C948" s="280" t="s">
        <v>0</v>
      </c>
      <c r="D948" s="246"/>
      <c r="E948" s="246"/>
      <c r="F948" s="246"/>
      <c r="G948" s="246"/>
      <c r="H948" s="246"/>
      <c r="I948" s="256"/>
      <c r="J948" s="256"/>
      <c r="K948" s="246"/>
      <c r="L948" s="246"/>
      <c r="M948" s="256">
        <f t="shared" ref="M948:S948" si="495">M939/MAX(M930,1)</f>
        <v>0</v>
      </c>
      <c r="N948" s="256">
        <f t="shared" si="495"/>
        <v>0</v>
      </c>
      <c r="O948" s="256">
        <f t="shared" si="495"/>
        <v>0</v>
      </c>
      <c r="P948" s="256">
        <f t="shared" si="495"/>
        <v>0</v>
      </c>
      <c r="Q948" s="256">
        <f t="shared" si="495"/>
        <v>0</v>
      </c>
      <c r="R948" s="256">
        <f t="shared" si="495"/>
        <v>0</v>
      </c>
      <c r="S948" s="282">
        <f t="shared" si="495"/>
        <v>0</v>
      </c>
      <c r="T948" s="227"/>
      <c r="U948" s="227"/>
      <c r="V948" s="227"/>
    </row>
    <row r="949" spans="2:22" x14ac:dyDescent="0.2">
      <c r="B949" s="279">
        <f t="shared" si="491"/>
        <v>45382</v>
      </c>
      <c r="C949" s="280" t="s">
        <v>0</v>
      </c>
      <c r="D949" s="246"/>
      <c r="E949" s="246"/>
      <c r="F949" s="246"/>
      <c r="G949" s="246"/>
      <c r="H949" s="246"/>
      <c r="I949" s="256"/>
      <c r="J949" s="256"/>
      <c r="K949" s="246"/>
      <c r="L949" s="246"/>
      <c r="M949" s="256">
        <f t="shared" ref="M949:S949" si="496">M940/MAX(M931,1)</f>
        <v>0</v>
      </c>
      <c r="N949" s="256">
        <f t="shared" si="496"/>
        <v>0</v>
      </c>
      <c r="O949" s="256">
        <f t="shared" si="496"/>
        <v>0</v>
      </c>
      <c r="P949" s="256">
        <f t="shared" si="496"/>
        <v>0</v>
      </c>
      <c r="Q949" s="256">
        <f t="shared" si="496"/>
        <v>0</v>
      </c>
      <c r="R949" s="256">
        <f t="shared" si="496"/>
        <v>0</v>
      </c>
      <c r="S949" s="282">
        <f t="shared" si="496"/>
        <v>0</v>
      </c>
      <c r="T949" s="227"/>
      <c r="U949" s="227"/>
      <c r="V949" s="227"/>
    </row>
    <row r="950" spans="2:22" x14ac:dyDescent="0.2">
      <c r="B950" s="279">
        <f t="shared" si="491"/>
        <v>45747</v>
      </c>
      <c r="C950" s="280" t="s">
        <v>0</v>
      </c>
      <c r="D950" s="246"/>
      <c r="E950" s="246"/>
      <c r="F950" s="246"/>
      <c r="G950" s="246"/>
      <c r="H950" s="246"/>
      <c r="I950" s="256"/>
      <c r="J950" s="256"/>
      <c r="K950" s="246"/>
      <c r="L950" s="246"/>
      <c r="M950" s="256">
        <f t="shared" ref="M950:S950" si="497">M941/MAX(M932,1)</f>
        <v>0</v>
      </c>
      <c r="N950" s="256">
        <f t="shared" si="497"/>
        <v>0</v>
      </c>
      <c r="O950" s="256">
        <f t="shared" si="497"/>
        <v>0</v>
      </c>
      <c r="P950" s="256">
        <f t="shared" si="497"/>
        <v>0</v>
      </c>
      <c r="Q950" s="256">
        <f t="shared" si="497"/>
        <v>0</v>
      </c>
      <c r="R950" s="256">
        <f t="shared" si="497"/>
        <v>0</v>
      </c>
      <c r="S950" s="282">
        <f t="shared" si="497"/>
        <v>0</v>
      </c>
      <c r="T950" s="227"/>
      <c r="U950" s="227"/>
      <c r="V950" s="227"/>
    </row>
    <row r="951" spans="2:22" x14ac:dyDescent="0.2">
      <c r="B951" s="279">
        <f t="shared" si="491"/>
        <v>46112</v>
      </c>
      <c r="C951" s="280" t="s">
        <v>0</v>
      </c>
      <c r="D951" s="246"/>
      <c r="E951" s="246"/>
      <c r="F951" s="246"/>
      <c r="G951" s="246"/>
      <c r="H951" s="246"/>
      <c r="I951" s="256"/>
      <c r="J951" s="256"/>
      <c r="K951" s="246"/>
      <c r="L951" s="246"/>
      <c r="M951" s="256">
        <f t="shared" ref="M951:S951" si="498">M942/MAX(M933,1)</f>
        <v>0</v>
      </c>
      <c r="N951" s="256">
        <f t="shared" si="498"/>
        <v>0</v>
      </c>
      <c r="O951" s="256">
        <f t="shared" si="498"/>
        <v>0</v>
      </c>
      <c r="P951" s="256">
        <f t="shared" si="498"/>
        <v>0</v>
      </c>
      <c r="Q951" s="256">
        <f t="shared" si="498"/>
        <v>0</v>
      </c>
      <c r="R951" s="256">
        <f t="shared" si="498"/>
        <v>0</v>
      </c>
      <c r="S951" s="282">
        <f t="shared" si="498"/>
        <v>0</v>
      </c>
      <c r="T951" s="227"/>
      <c r="U951" s="227"/>
      <c r="V951" s="227"/>
    </row>
    <row r="952" spans="2:22" x14ac:dyDescent="0.2">
      <c r="B952" s="283"/>
      <c r="C952" s="280"/>
      <c r="D952" s="246"/>
      <c r="E952" s="246"/>
      <c r="F952" s="246"/>
      <c r="G952" s="246"/>
      <c r="H952" s="246"/>
      <c r="I952" s="246"/>
      <c r="J952" s="246"/>
      <c r="K952" s="246"/>
      <c r="L952" s="246"/>
      <c r="M952" s="246"/>
      <c r="N952" s="246"/>
      <c r="O952" s="246"/>
      <c r="P952" s="246"/>
      <c r="Q952" s="246"/>
      <c r="R952" s="246"/>
      <c r="S952" s="284"/>
      <c r="T952" s="227"/>
      <c r="U952" s="227"/>
      <c r="V952" s="227"/>
    </row>
    <row r="953" spans="2:22" x14ac:dyDescent="0.2">
      <c r="B953" s="285" t="s">
        <v>14</v>
      </c>
      <c r="C953" s="280"/>
      <c r="D953" s="246"/>
      <c r="E953" s="246"/>
      <c r="F953" s="246"/>
      <c r="G953" s="246"/>
      <c r="H953" s="246"/>
      <c r="I953" s="246"/>
      <c r="J953" s="246"/>
      <c r="K953" s="246"/>
      <c r="L953" s="246"/>
      <c r="M953" s="246"/>
      <c r="N953" s="246"/>
      <c r="O953" s="246"/>
      <c r="P953" s="246"/>
      <c r="Q953" s="246"/>
      <c r="R953" s="246"/>
      <c r="S953" s="284"/>
      <c r="T953" s="227"/>
      <c r="U953" s="227"/>
      <c r="V953" s="227"/>
    </row>
    <row r="954" spans="2:22" x14ac:dyDescent="0.2">
      <c r="B954" s="279">
        <f t="shared" ref="B954:B960" si="499">B945</f>
        <v>43921</v>
      </c>
      <c r="C954" s="280" t="s">
        <v>0</v>
      </c>
      <c r="D954" s="246"/>
      <c r="E954" s="246"/>
      <c r="F954" s="246"/>
      <c r="G954" s="246"/>
      <c r="H954" s="246"/>
      <c r="I954" s="256"/>
      <c r="J954" s="256"/>
      <c r="K954" s="246"/>
      <c r="L954" s="246"/>
      <c r="M954" s="256">
        <f>IF(M927&lt;=1,0,(M936-M972)*M$13)</f>
        <v>0</v>
      </c>
      <c r="N954" s="256">
        <f t="shared" ref="N954:S954" si="500">IF(N927&lt;=1,0,(N936-N972)*N$13)</f>
        <v>0</v>
      </c>
      <c r="O954" s="256">
        <f t="shared" si="500"/>
        <v>0</v>
      </c>
      <c r="P954" s="256">
        <f t="shared" si="500"/>
        <v>0</v>
      </c>
      <c r="Q954" s="256">
        <f t="shared" si="500"/>
        <v>0</v>
      </c>
      <c r="R954" s="256">
        <f t="shared" si="500"/>
        <v>0</v>
      </c>
      <c r="S954" s="282">
        <f t="shared" si="500"/>
        <v>0</v>
      </c>
      <c r="T954" s="227"/>
      <c r="U954" s="227"/>
      <c r="V954" s="227"/>
    </row>
    <row r="955" spans="2:22" x14ac:dyDescent="0.2">
      <c r="B955" s="279">
        <f t="shared" si="499"/>
        <v>44286</v>
      </c>
      <c r="C955" s="280" t="s">
        <v>0</v>
      </c>
      <c r="D955" s="246"/>
      <c r="E955" s="246"/>
      <c r="F955" s="246"/>
      <c r="G955" s="246"/>
      <c r="H955" s="246"/>
      <c r="I955" s="256"/>
      <c r="J955" s="256"/>
      <c r="K955" s="246"/>
      <c r="L955" s="246"/>
      <c r="M955" s="256">
        <f t="shared" ref="M955:S955" si="501">IF(M928&lt;=1,0,(M937-M973)*M$13)</f>
        <v>0</v>
      </c>
      <c r="N955" s="256">
        <f t="shared" si="501"/>
        <v>0</v>
      </c>
      <c r="O955" s="256">
        <f t="shared" si="501"/>
        <v>0</v>
      </c>
      <c r="P955" s="256">
        <f t="shared" si="501"/>
        <v>0</v>
      </c>
      <c r="Q955" s="256">
        <f t="shared" si="501"/>
        <v>0</v>
      </c>
      <c r="R955" s="256">
        <f t="shared" si="501"/>
        <v>0</v>
      </c>
      <c r="S955" s="282">
        <f t="shared" si="501"/>
        <v>0</v>
      </c>
      <c r="T955" s="227"/>
      <c r="U955" s="227"/>
      <c r="V955" s="227"/>
    </row>
    <row r="956" spans="2:22" x14ac:dyDescent="0.2">
      <c r="B956" s="279">
        <f t="shared" si="499"/>
        <v>44651</v>
      </c>
      <c r="C956" s="280" t="s">
        <v>0</v>
      </c>
      <c r="D956" s="246"/>
      <c r="E956" s="246"/>
      <c r="F956" s="246"/>
      <c r="G956" s="246"/>
      <c r="H956" s="246"/>
      <c r="I956" s="256"/>
      <c r="J956" s="256"/>
      <c r="K956" s="246"/>
      <c r="L956" s="246"/>
      <c r="M956" s="256">
        <f t="shared" ref="M956:S956" si="502">IF(M929&lt;=1,0,(M938-M974)*M$13)</f>
        <v>0</v>
      </c>
      <c r="N956" s="256">
        <f t="shared" si="502"/>
        <v>0</v>
      </c>
      <c r="O956" s="256">
        <f t="shared" si="502"/>
        <v>0</v>
      </c>
      <c r="P956" s="256">
        <f t="shared" si="502"/>
        <v>0</v>
      </c>
      <c r="Q956" s="256">
        <f t="shared" si="502"/>
        <v>0</v>
      </c>
      <c r="R956" s="256">
        <f t="shared" si="502"/>
        <v>0</v>
      </c>
      <c r="S956" s="282">
        <f t="shared" si="502"/>
        <v>0</v>
      </c>
      <c r="T956" s="227"/>
      <c r="U956" s="227"/>
      <c r="V956" s="227"/>
    </row>
    <row r="957" spans="2:22" x14ac:dyDescent="0.2">
      <c r="B957" s="279">
        <f t="shared" si="499"/>
        <v>45016</v>
      </c>
      <c r="C957" s="280" t="s">
        <v>0</v>
      </c>
      <c r="D957" s="246"/>
      <c r="E957" s="246"/>
      <c r="F957" s="246"/>
      <c r="G957" s="246"/>
      <c r="H957" s="246"/>
      <c r="I957" s="256"/>
      <c r="J957" s="256"/>
      <c r="K957" s="246"/>
      <c r="L957" s="246"/>
      <c r="M957" s="256">
        <f t="shared" ref="M957:S957" si="503">IF(M930&lt;=1,0,(M939-M975)*M$13)</f>
        <v>0</v>
      </c>
      <c r="N957" s="256">
        <f t="shared" si="503"/>
        <v>0</v>
      </c>
      <c r="O957" s="256">
        <f t="shared" si="503"/>
        <v>0</v>
      </c>
      <c r="P957" s="256">
        <f t="shared" si="503"/>
        <v>0</v>
      </c>
      <c r="Q957" s="256">
        <f t="shared" si="503"/>
        <v>0</v>
      </c>
      <c r="R957" s="256">
        <f t="shared" si="503"/>
        <v>0</v>
      </c>
      <c r="S957" s="282">
        <f t="shared" si="503"/>
        <v>0</v>
      </c>
      <c r="T957" s="227"/>
      <c r="U957" s="227"/>
      <c r="V957" s="227"/>
    </row>
    <row r="958" spans="2:22" x14ac:dyDescent="0.2">
      <c r="B958" s="279">
        <f t="shared" si="499"/>
        <v>45382</v>
      </c>
      <c r="C958" s="280" t="s">
        <v>0</v>
      </c>
      <c r="D958" s="246"/>
      <c r="E958" s="246"/>
      <c r="F958" s="246"/>
      <c r="G958" s="246"/>
      <c r="H958" s="246"/>
      <c r="I958" s="256"/>
      <c r="J958" s="256"/>
      <c r="K958" s="246"/>
      <c r="L958" s="246"/>
      <c r="M958" s="256">
        <f t="shared" ref="M958:S958" si="504">IF(M931&lt;=1,0,(M940-M976)*M$13)</f>
        <v>0</v>
      </c>
      <c r="N958" s="256">
        <f t="shared" si="504"/>
        <v>0</v>
      </c>
      <c r="O958" s="256">
        <f t="shared" si="504"/>
        <v>0</v>
      </c>
      <c r="P958" s="256">
        <f t="shared" si="504"/>
        <v>0</v>
      </c>
      <c r="Q958" s="256">
        <f t="shared" si="504"/>
        <v>0</v>
      </c>
      <c r="R958" s="256">
        <f t="shared" si="504"/>
        <v>0</v>
      </c>
      <c r="S958" s="282">
        <f t="shared" si="504"/>
        <v>0</v>
      </c>
      <c r="T958" s="227"/>
      <c r="U958" s="227"/>
      <c r="V958" s="227"/>
    </row>
    <row r="959" spans="2:22" x14ac:dyDescent="0.2">
      <c r="B959" s="279">
        <f t="shared" si="499"/>
        <v>45747</v>
      </c>
      <c r="C959" s="280" t="s">
        <v>0</v>
      </c>
      <c r="D959" s="246"/>
      <c r="E959" s="246"/>
      <c r="F959" s="246"/>
      <c r="G959" s="246"/>
      <c r="H959" s="246"/>
      <c r="I959" s="256"/>
      <c r="J959" s="256"/>
      <c r="K959" s="246"/>
      <c r="L959" s="246"/>
      <c r="M959" s="256">
        <f t="shared" ref="M959:S959" si="505">IF(M932&lt;=1,0,(M941-M977)*M$13)</f>
        <v>0</v>
      </c>
      <c r="N959" s="256">
        <f t="shared" si="505"/>
        <v>0</v>
      </c>
      <c r="O959" s="256">
        <f t="shared" si="505"/>
        <v>0</v>
      </c>
      <c r="P959" s="256">
        <f t="shared" si="505"/>
        <v>0</v>
      </c>
      <c r="Q959" s="256">
        <f t="shared" si="505"/>
        <v>0</v>
      </c>
      <c r="R959" s="256">
        <f t="shared" si="505"/>
        <v>0</v>
      </c>
      <c r="S959" s="282">
        <f t="shared" si="505"/>
        <v>0</v>
      </c>
      <c r="T959" s="227"/>
      <c r="U959" s="227"/>
      <c r="V959" s="227"/>
    </row>
    <row r="960" spans="2:22" x14ac:dyDescent="0.2">
      <c r="B960" s="279">
        <f t="shared" si="499"/>
        <v>46112</v>
      </c>
      <c r="C960" s="280" t="s">
        <v>0</v>
      </c>
      <c r="D960" s="246"/>
      <c r="E960" s="246"/>
      <c r="F960" s="246"/>
      <c r="G960" s="246"/>
      <c r="H960" s="246"/>
      <c r="I960" s="256"/>
      <c r="J960" s="256"/>
      <c r="K960" s="246"/>
      <c r="L960" s="246"/>
      <c r="M960" s="256">
        <f t="shared" ref="M960:S960" si="506">IF(M933&lt;=1,0,(M942-M978)*M$13)</f>
        <v>0</v>
      </c>
      <c r="N960" s="256">
        <f t="shared" si="506"/>
        <v>0</v>
      </c>
      <c r="O960" s="256">
        <f t="shared" si="506"/>
        <v>0</v>
      </c>
      <c r="P960" s="256">
        <f t="shared" si="506"/>
        <v>0</v>
      </c>
      <c r="Q960" s="256">
        <f t="shared" si="506"/>
        <v>0</v>
      </c>
      <c r="R960" s="256">
        <f t="shared" si="506"/>
        <v>0</v>
      </c>
      <c r="S960" s="282">
        <f t="shared" si="506"/>
        <v>0</v>
      </c>
      <c r="T960" s="227"/>
      <c r="U960" s="227"/>
      <c r="V960" s="227"/>
    </row>
    <row r="961" spans="2:22" x14ac:dyDescent="0.2">
      <c r="B961" s="283"/>
      <c r="C961" s="280"/>
      <c r="D961" s="246"/>
      <c r="E961" s="246"/>
      <c r="F961" s="246"/>
      <c r="G961" s="246"/>
      <c r="H961" s="246"/>
      <c r="I961" s="246"/>
      <c r="J961" s="246"/>
      <c r="K961" s="246"/>
      <c r="L961" s="246"/>
      <c r="M961" s="246"/>
      <c r="N961" s="246"/>
      <c r="O961" s="246"/>
      <c r="P961" s="246"/>
      <c r="Q961" s="246"/>
      <c r="R961" s="246"/>
      <c r="S961" s="284"/>
      <c r="T961" s="227"/>
      <c r="U961" s="227"/>
      <c r="V961" s="227"/>
    </row>
    <row r="962" spans="2:22" x14ac:dyDescent="0.2">
      <c r="B962" s="285" t="s">
        <v>144</v>
      </c>
      <c r="C962" s="280"/>
      <c r="D962" s="246"/>
      <c r="E962" s="246"/>
      <c r="F962" s="246"/>
      <c r="G962" s="246"/>
      <c r="H962" s="246"/>
      <c r="I962" s="246"/>
      <c r="J962" s="246"/>
      <c r="K962" s="246"/>
      <c r="L962" s="246"/>
      <c r="M962" s="246"/>
      <c r="N962" s="246"/>
      <c r="O962" s="246"/>
      <c r="P962" s="246"/>
      <c r="Q962" s="246"/>
      <c r="R962" s="246"/>
      <c r="S962" s="284"/>
      <c r="T962" s="227"/>
      <c r="U962" s="227"/>
      <c r="V962" s="227"/>
    </row>
    <row r="963" spans="2:22" x14ac:dyDescent="0.2">
      <c r="B963" s="279">
        <f t="shared" ref="B963:B969" si="507">B954</f>
        <v>43921</v>
      </c>
      <c r="C963" s="280" t="s">
        <v>0</v>
      </c>
      <c r="D963" s="281">
        <f>INDEX($H$28:$S$28,MATCH(B963,$H$4:$S$4,0))</f>
        <v>0</v>
      </c>
      <c r="E963" s="256"/>
      <c r="F963" s="246"/>
      <c r="G963" s="246"/>
      <c r="H963" s="246"/>
      <c r="I963" s="256"/>
      <c r="J963" s="256"/>
      <c r="K963" s="246"/>
      <c r="L963" s="246"/>
      <c r="M963" s="256">
        <f t="shared" ref="M963:S969" si="508">($B963=M$4)*$D963</f>
        <v>0</v>
      </c>
      <c r="N963" s="256">
        <f t="shared" si="508"/>
        <v>0</v>
      </c>
      <c r="O963" s="256">
        <f t="shared" si="508"/>
        <v>0</v>
      </c>
      <c r="P963" s="256">
        <f t="shared" si="508"/>
        <v>0</v>
      </c>
      <c r="Q963" s="256">
        <f t="shared" si="508"/>
        <v>0</v>
      </c>
      <c r="R963" s="256">
        <f t="shared" si="508"/>
        <v>0</v>
      </c>
      <c r="S963" s="282">
        <f t="shared" si="508"/>
        <v>0</v>
      </c>
      <c r="T963" s="227"/>
      <c r="U963" s="227"/>
      <c r="V963" s="227"/>
    </row>
    <row r="964" spans="2:22" x14ac:dyDescent="0.2">
      <c r="B964" s="279">
        <f t="shared" si="507"/>
        <v>44286</v>
      </c>
      <c r="C964" s="280" t="s">
        <v>0</v>
      </c>
      <c r="D964" s="281">
        <f t="shared" ref="D964:D969" si="509">INDEX($H$28:$S$28,MATCH(B964,$H$4:$S$4,0))</f>
        <v>0</v>
      </c>
      <c r="E964" s="256"/>
      <c r="F964" s="246"/>
      <c r="G964" s="246"/>
      <c r="H964" s="246"/>
      <c r="I964" s="256"/>
      <c r="J964" s="256"/>
      <c r="K964" s="246"/>
      <c r="L964" s="246"/>
      <c r="M964" s="256">
        <f t="shared" si="508"/>
        <v>0</v>
      </c>
      <c r="N964" s="256">
        <f t="shared" si="508"/>
        <v>0</v>
      </c>
      <c r="O964" s="256">
        <f t="shared" si="508"/>
        <v>0</v>
      </c>
      <c r="P964" s="256">
        <f t="shared" si="508"/>
        <v>0</v>
      </c>
      <c r="Q964" s="256">
        <f t="shared" si="508"/>
        <v>0</v>
      </c>
      <c r="R964" s="256">
        <f t="shared" si="508"/>
        <v>0</v>
      </c>
      <c r="S964" s="282">
        <f t="shared" si="508"/>
        <v>0</v>
      </c>
      <c r="T964" s="227"/>
      <c r="U964" s="227"/>
      <c r="V964" s="227"/>
    </row>
    <row r="965" spans="2:22" x14ac:dyDescent="0.2">
      <c r="B965" s="279">
        <f t="shared" si="507"/>
        <v>44651</v>
      </c>
      <c r="C965" s="280" t="s">
        <v>0</v>
      </c>
      <c r="D965" s="281">
        <f t="shared" si="509"/>
        <v>0</v>
      </c>
      <c r="E965" s="256"/>
      <c r="F965" s="246"/>
      <c r="G965" s="246"/>
      <c r="H965" s="246"/>
      <c r="I965" s="256"/>
      <c r="J965" s="256"/>
      <c r="K965" s="246"/>
      <c r="L965" s="246"/>
      <c r="M965" s="256">
        <f t="shared" si="508"/>
        <v>0</v>
      </c>
      <c r="N965" s="256">
        <f t="shared" si="508"/>
        <v>0</v>
      </c>
      <c r="O965" s="256">
        <f t="shared" si="508"/>
        <v>0</v>
      </c>
      <c r="P965" s="256">
        <f t="shared" si="508"/>
        <v>0</v>
      </c>
      <c r="Q965" s="256">
        <f t="shared" si="508"/>
        <v>0</v>
      </c>
      <c r="R965" s="256">
        <f t="shared" si="508"/>
        <v>0</v>
      </c>
      <c r="S965" s="282">
        <f t="shared" si="508"/>
        <v>0</v>
      </c>
      <c r="T965" s="227"/>
      <c r="U965" s="227"/>
      <c r="V965" s="227"/>
    </row>
    <row r="966" spans="2:22" x14ac:dyDescent="0.2">
      <c r="B966" s="279">
        <f t="shared" si="507"/>
        <v>45016</v>
      </c>
      <c r="C966" s="280" t="s">
        <v>0</v>
      </c>
      <c r="D966" s="281">
        <f t="shared" si="509"/>
        <v>0</v>
      </c>
      <c r="E966" s="256"/>
      <c r="F966" s="246"/>
      <c r="G966" s="246"/>
      <c r="H966" s="246"/>
      <c r="I966" s="256"/>
      <c r="J966" s="256"/>
      <c r="K966" s="246"/>
      <c r="L966" s="246"/>
      <c r="M966" s="256">
        <f t="shared" si="508"/>
        <v>0</v>
      </c>
      <c r="N966" s="256">
        <f t="shared" si="508"/>
        <v>0</v>
      </c>
      <c r="O966" s="256">
        <f t="shared" si="508"/>
        <v>0</v>
      </c>
      <c r="P966" s="256">
        <f t="shared" si="508"/>
        <v>0</v>
      </c>
      <c r="Q966" s="256">
        <f t="shared" si="508"/>
        <v>0</v>
      </c>
      <c r="R966" s="256">
        <f t="shared" si="508"/>
        <v>0</v>
      </c>
      <c r="S966" s="282">
        <f t="shared" si="508"/>
        <v>0</v>
      </c>
      <c r="T966" s="227"/>
      <c r="U966" s="227"/>
      <c r="V966" s="227"/>
    </row>
    <row r="967" spans="2:22" x14ac:dyDescent="0.2">
      <c r="B967" s="279">
        <f t="shared" si="507"/>
        <v>45382</v>
      </c>
      <c r="C967" s="280" t="s">
        <v>0</v>
      </c>
      <c r="D967" s="281">
        <f t="shared" si="509"/>
        <v>0</v>
      </c>
      <c r="E967" s="256"/>
      <c r="F967" s="246"/>
      <c r="G967" s="246"/>
      <c r="H967" s="246"/>
      <c r="I967" s="256"/>
      <c r="J967" s="256"/>
      <c r="K967" s="246"/>
      <c r="L967" s="246"/>
      <c r="M967" s="256">
        <f t="shared" si="508"/>
        <v>0</v>
      </c>
      <c r="N967" s="256">
        <f t="shared" si="508"/>
        <v>0</v>
      </c>
      <c r="O967" s="256">
        <f t="shared" si="508"/>
        <v>0</v>
      </c>
      <c r="P967" s="256">
        <f t="shared" si="508"/>
        <v>0</v>
      </c>
      <c r="Q967" s="256">
        <f t="shared" si="508"/>
        <v>0</v>
      </c>
      <c r="R967" s="256">
        <f t="shared" si="508"/>
        <v>0</v>
      </c>
      <c r="S967" s="282">
        <f t="shared" si="508"/>
        <v>0</v>
      </c>
      <c r="T967" s="227"/>
      <c r="U967" s="227"/>
      <c r="V967" s="227"/>
    </row>
    <row r="968" spans="2:22" x14ac:dyDescent="0.2">
      <c r="B968" s="279">
        <f t="shared" si="507"/>
        <v>45747</v>
      </c>
      <c r="C968" s="280" t="s">
        <v>0</v>
      </c>
      <c r="D968" s="281">
        <f t="shared" si="509"/>
        <v>0</v>
      </c>
      <c r="E968" s="256"/>
      <c r="F968" s="246"/>
      <c r="G968" s="246"/>
      <c r="H968" s="246"/>
      <c r="I968" s="256"/>
      <c r="J968" s="256"/>
      <c r="K968" s="246"/>
      <c r="L968" s="246"/>
      <c r="M968" s="256">
        <f t="shared" si="508"/>
        <v>0</v>
      </c>
      <c r="N968" s="256">
        <f t="shared" si="508"/>
        <v>0</v>
      </c>
      <c r="O968" s="256">
        <f t="shared" si="508"/>
        <v>0</v>
      </c>
      <c r="P968" s="256">
        <f t="shared" si="508"/>
        <v>0</v>
      </c>
      <c r="Q968" s="256">
        <f t="shared" si="508"/>
        <v>0</v>
      </c>
      <c r="R968" s="256">
        <f t="shared" si="508"/>
        <v>0</v>
      </c>
      <c r="S968" s="282">
        <f t="shared" si="508"/>
        <v>0</v>
      </c>
      <c r="T968" s="227"/>
      <c r="U968" s="227"/>
      <c r="V968" s="227"/>
    </row>
    <row r="969" spans="2:22" x14ac:dyDescent="0.2">
      <c r="B969" s="279">
        <f t="shared" si="507"/>
        <v>46112</v>
      </c>
      <c r="C969" s="280" t="s">
        <v>0</v>
      </c>
      <c r="D969" s="281">
        <f t="shared" si="509"/>
        <v>0</v>
      </c>
      <c r="E969" s="256"/>
      <c r="F969" s="246"/>
      <c r="G969" s="246"/>
      <c r="H969" s="246"/>
      <c r="I969" s="256"/>
      <c r="J969" s="256"/>
      <c r="K969" s="246"/>
      <c r="L969" s="246"/>
      <c r="M969" s="256">
        <f t="shared" si="508"/>
        <v>0</v>
      </c>
      <c r="N969" s="256">
        <f t="shared" si="508"/>
        <v>0</v>
      </c>
      <c r="O969" s="256">
        <f t="shared" si="508"/>
        <v>0</v>
      </c>
      <c r="P969" s="256">
        <f t="shared" si="508"/>
        <v>0</v>
      </c>
      <c r="Q969" s="256">
        <f t="shared" si="508"/>
        <v>0</v>
      </c>
      <c r="R969" s="256">
        <f t="shared" si="508"/>
        <v>0</v>
      </c>
      <c r="S969" s="282">
        <f t="shared" si="508"/>
        <v>0</v>
      </c>
      <c r="T969" s="227"/>
      <c r="U969" s="227"/>
      <c r="V969" s="227"/>
    </row>
    <row r="970" spans="2:22" x14ac:dyDescent="0.2">
      <c r="B970" s="283"/>
      <c r="C970" s="280"/>
      <c r="D970" s="246"/>
      <c r="E970" s="246"/>
      <c r="F970" s="246"/>
      <c r="G970" s="246"/>
      <c r="H970" s="246"/>
      <c r="I970" s="246"/>
      <c r="J970" s="246"/>
      <c r="K970" s="246"/>
      <c r="L970" s="246"/>
      <c r="M970" s="246"/>
      <c r="N970" s="246"/>
      <c r="O970" s="246"/>
      <c r="P970" s="246"/>
      <c r="Q970" s="246"/>
      <c r="R970" s="246"/>
      <c r="S970" s="284"/>
      <c r="T970" s="227"/>
      <c r="U970" s="227"/>
      <c r="V970" s="227"/>
    </row>
    <row r="971" spans="2:22" x14ac:dyDescent="0.2">
      <c r="B971" s="285" t="s">
        <v>12</v>
      </c>
      <c r="C971" s="280"/>
      <c r="D971" s="246"/>
      <c r="E971" s="246"/>
      <c r="F971" s="246"/>
      <c r="G971" s="246"/>
      <c r="H971" s="246"/>
      <c r="I971" s="246"/>
      <c r="J971" s="246"/>
      <c r="K971" s="246"/>
      <c r="L971" s="246"/>
      <c r="M971" s="246"/>
      <c r="N971" s="246"/>
      <c r="O971" s="246"/>
      <c r="P971" s="246"/>
      <c r="Q971" s="246"/>
      <c r="R971" s="246"/>
      <c r="S971" s="284"/>
      <c r="T971" s="227"/>
      <c r="U971" s="227"/>
      <c r="V971" s="227"/>
    </row>
    <row r="972" spans="2:22" x14ac:dyDescent="0.2">
      <c r="B972" s="279">
        <f t="shared" ref="B972:B978" si="510">B963</f>
        <v>43921</v>
      </c>
      <c r="C972" s="280" t="s">
        <v>0</v>
      </c>
      <c r="D972" s="246"/>
      <c r="E972" s="246"/>
      <c r="F972" s="246"/>
      <c r="G972" s="246"/>
      <c r="H972" s="246"/>
      <c r="I972" s="256"/>
      <c r="J972" s="256"/>
      <c r="K972" s="246"/>
      <c r="L972" s="246"/>
      <c r="M972" s="256">
        <v>0</v>
      </c>
      <c r="N972" s="256">
        <v>0</v>
      </c>
      <c r="O972" s="256">
        <v>0</v>
      </c>
      <c r="P972" s="256">
        <v>0</v>
      </c>
      <c r="Q972" s="256">
        <v>0</v>
      </c>
      <c r="R972" s="256">
        <v>0</v>
      </c>
      <c r="S972" s="282">
        <v>0</v>
      </c>
      <c r="T972" s="227"/>
      <c r="U972" s="227"/>
      <c r="V972" s="227"/>
    </row>
    <row r="973" spans="2:22" x14ac:dyDescent="0.2">
      <c r="B973" s="279">
        <f t="shared" si="510"/>
        <v>44286</v>
      </c>
      <c r="C973" s="280" t="s">
        <v>0</v>
      </c>
      <c r="D973" s="246"/>
      <c r="E973" s="246"/>
      <c r="F973" s="246"/>
      <c r="G973" s="246"/>
      <c r="H973" s="246"/>
      <c r="I973" s="256"/>
      <c r="J973" s="256"/>
      <c r="K973" s="246"/>
      <c r="L973" s="246"/>
      <c r="M973" s="256">
        <v>0</v>
      </c>
      <c r="N973" s="256">
        <v>0</v>
      </c>
      <c r="O973" s="256">
        <v>0</v>
      </c>
      <c r="P973" s="256">
        <v>0</v>
      </c>
      <c r="Q973" s="256">
        <v>0</v>
      </c>
      <c r="R973" s="256">
        <v>0</v>
      </c>
      <c r="S973" s="282">
        <v>0</v>
      </c>
      <c r="T973" s="227"/>
      <c r="U973" s="227"/>
      <c r="V973" s="227"/>
    </row>
    <row r="974" spans="2:22" x14ac:dyDescent="0.2">
      <c r="B974" s="279">
        <f t="shared" si="510"/>
        <v>44651</v>
      </c>
      <c r="C974" s="280" t="s">
        <v>0</v>
      </c>
      <c r="D974" s="246"/>
      <c r="E974" s="246"/>
      <c r="F974" s="246"/>
      <c r="G974" s="246"/>
      <c r="H974" s="246"/>
      <c r="I974" s="256"/>
      <c r="J974" s="256"/>
      <c r="K974" s="246"/>
      <c r="L974" s="246"/>
      <c r="M974" s="256">
        <v>0</v>
      </c>
      <c r="N974" s="256">
        <v>0</v>
      </c>
      <c r="O974" s="256">
        <v>0</v>
      </c>
      <c r="P974" s="256">
        <v>0</v>
      </c>
      <c r="Q974" s="256">
        <v>0</v>
      </c>
      <c r="R974" s="256">
        <v>0</v>
      </c>
      <c r="S974" s="282">
        <v>0</v>
      </c>
      <c r="T974" s="227"/>
      <c r="U974" s="227"/>
      <c r="V974" s="227"/>
    </row>
    <row r="975" spans="2:22" x14ac:dyDescent="0.2">
      <c r="B975" s="279">
        <f t="shared" si="510"/>
        <v>45016</v>
      </c>
      <c r="C975" s="280" t="s">
        <v>0</v>
      </c>
      <c r="D975" s="246"/>
      <c r="E975" s="246"/>
      <c r="F975" s="246"/>
      <c r="G975" s="246"/>
      <c r="H975" s="246"/>
      <c r="I975" s="256"/>
      <c r="J975" s="256"/>
      <c r="K975" s="246"/>
      <c r="L975" s="246"/>
      <c r="M975" s="256">
        <v>0</v>
      </c>
      <c r="N975" s="256">
        <v>0</v>
      </c>
      <c r="O975" s="256">
        <v>0</v>
      </c>
      <c r="P975" s="256">
        <v>0</v>
      </c>
      <c r="Q975" s="256">
        <v>0</v>
      </c>
      <c r="R975" s="256">
        <v>0</v>
      </c>
      <c r="S975" s="282">
        <v>0</v>
      </c>
      <c r="T975" s="227"/>
      <c r="U975" s="227"/>
      <c r="V975" s="227"/>
    </row>
    <row r="976" spans="2:22" x14ac:dyDescent="0.2">
      <c r="B976" s="279">
        <f t="shared" si="510"/>
        <v>45382</v>
      </c>
      <c r="C976" s="280" t="s">
        <v>0</v>
      </c>
      <c r="D976" s="246"/>
      <c r="E976" s="246"/>
      <c r="F976" s="246"/>
      <c r="G976" s="246"/>
      <c r="H976" s="246"/>
      <c r="I976" s="256"/>
      <c r="J976" s="256"/>
      <c r="K976" s="246"/>
      <c r="L976" s="246"/>
      <c r="M976" s="256">
        <v>0</v>
      </c>
      <c r="N976" s="256">
        <v>0</v>
      </c>
      <c r="O976" s="256">
        <v>0</v>
      </c>
      <c r="P976" s="256">
        <v>0</v>
      </c>
      <c r="Q976" s="256">
        <v>0</v>
      </c>
      <c r="R976" s="256">
        <v>0</v>
      </c>
      <c r="S976" s="282">
        <v>0</v>
      </c>
      <c r="T976" s="227"/>
      <c r="U976" s="227"/>
      <c r="V976" s="227"/>
    </row>
    <row r="977" spans="2:22" x14ac:dyDescent="0.2">
      <c r="B977" s="279">
        <f t="shared" si="510"/>
        <v>45747</v>
      </c>
      <c r="C977" s="280" t="s">
        <v>0</v>
      </c>
      <c r="D977" s="246"/>
      <c r="E977" s="246"/>
      <c r="F977" s="246"/>
      <c r="G977" s="246"/>
      <c r="H977" s="246"/>
      <c r="I977" s="256"/>
      <c r="J977" s="256"/>
      <c r="K977" s="246"/>
      <c r="L977" s="246"/>
      <c r="M977" s="256">
        <v>0</v>
      </c>
      <c r="N977" s="256">
        <v>0</v>
      </c>
      <c r="O977" s="256">
        <v>0</v>
      </c>
      <c r="P977" s="256">
        <v>0</v>
      </c>
      <c r="Q977" s="256">
        <v>0</v>
      </c>
      <c r="R977" s="256">
        <v>0</v>
      </c>
      <c r="S977" s="282">
        <v>0</v>
      </c>
      <c r="T977" s="227"/>
      <c r="U977" s="227"/>
      <c r="V977" s="227"/>
    </row>
    <row r="978" spans="2:22" x14ac:dyDescent="0.2">
      <c r="B978" s="279">
        <f t="shared" si="510"/>
        <v>46112</v>
      </c>
      <c r="C978" s="280" t="s">
        <v>0</v>
      </c>
      <c r="D978" s="246"/>
      <c r="E978" s="246"/>
      <c r="F978" s="246"/>
      <c r="G978" s="246"/>
      <c r="H978" s="246"/>
      <c r="I978" s="256"/>
      <c r="J978" s="256"/>
      <c r="K978" s="246"/>
      <c r="L978" s="246"/>
      <c r="M978" s="256">
        <v>0</v>
      </c>
      <c r="N978" s="256">
        <v>0</v>
      </c>
      <c r="O978" s="256">
        <v>0</v>
      </c>
      <c r="P978" s="256">
        <v>0</v>
      </c>
      <c r="Q978" s="256">
        <v>0</v>
      </c>
      <c r="R978" s="256">
        <v>0</v>
      </c>
      <c r="S978" s="282">
        <v>0</v>
      </c>
      <c r="T978" s="227"/>
      <c r="U978" s="227"/>
      <c r="V978" s="227"/>
    </row>
    <row r="979" spans="2:22" x14ac:dyDescent="0.2">
      <c r="B979" s="283"/>
      <c r="C979" s="280"/>
      <c r="D979" s="246"/>
      <c r="E979" s="246"/>
      <c r="F979" s="246"/>
      <c r="G979" s="246"/>
      <c r="H979" s="246"/>
      <c r="I979" s="246"/>
      <c r="J979" s="246"/>
      <c r="K979" s="246"/>
      <c r="L979" s="246"/>
      <c r="M979" s="246"/>
      <c r="N979" s="246"/>
      <c r="O979" s="246"/>
      <c r="P979" s="246"/>
      <c r="Q979" s="246"/>
      <c r="R979" s="246"/>
      <c r="S979" s="284"/>
      <c r="T979" s="227"/>
      <c r="U979" s="227"/>
      <c r="V979" s="227"/>
    </row>
    <row r="980" spans="2:22" x14ac:dyDescent="0.2">
      <c r="B980" s="285" t="s">
        <v>11</v>
      </c>
      <c r="C980" s="280"/>
      <c r="D980" s="246"/>
      <c r="E980" s="246"/>
      <c r="F980" s="246"/>
      <c r="G980" s="246"/>
      <c r="H980" s="246"/>
      <c r="I980" s="246"/>
      <c r="J980" s="246"/>
      <c r="K980" s="246"/>
      <c r="L980" s="246"/>
      <c r="M980" s="246"/>
      <c r="N980" s="246"/>
      <c r="O980" s="246"/>
      <c r="P980" s="246"/>
      <c r="Q980" s="246"/>
      <c r="R980" s="246"/>
      <c r="S980" s="284"/>
      <c r="T980" s="227"/>
      <c r="U980" s="227"/>
      <c r="V980" s="227"/>
    </row>
    <row r="981" spans="2:22" x14ac:dyDescent="0.2">
      <c r="B981" s="279">
        <f t="shared" ref="B981:B987" si="511">B972</f>
        <v>43921</v>
      </c>
      <c r="C981" s="280" t="s">
        <v>0</v>
      </c>
      <c r="D981" s="246"/>
      <c r="E981" s="246"/>
      <c r="F981" s="246"/>
      <c r="G981" s="246"/>
      <c r="H981" s="246"/>
      <c r="I981" s="256"/>
      <c r="J981" s="256"/>
      <c r="K981" s="246"/>
      <c r="L981" s="246"/>
      <c r="M981" s="256">
        <f>M936-M945+M954+M963-M972</f>
        <v>0</v>
      </c>
      <c r="N981" s="256">
        <f t="shared" ref="N981:S981" si="512">N936-N945+N954+N963-N972</f>
        <v>0</v>
      </c>
      <c r="O981" s="256">
        <f t="shared" si="512"/>
        <v>0</v>
      </c>
      <c r="P981" s="256">
        <f t="shared" si="512"/>
        <v>0</v>
      </c>
      <c r="Q981" s="256">
        <f t="shared" si="512"/>
        <v>0</v>
      </c>
      <c r="R981" s="256">
        <f t="shared" si="512"/>
        <v>0</v>
      </c>
      <c r="S981" s="282">
        <f t="shared" si="512"/>
        <v>0</v>
      </c>
      <c r="T981" s="227"/>
      <c r="U981" s="227"/>
      <c r="V981" s="227"/>
    </row>
    <row r="982" spans="2:22" x14ac:dyDescent="0.2">
      <c r="B982" s="279">
        <f t="shared" si="511"/>
        <v>44286</v>
      </c>
      <c r="C982" s="280" t="s">
        <v>0</v>
      </c>
      <c r="D982" s="246"/>
      <c r="E982" s="246"/>
      <c r="F982" s="246"/>
      <c r="G982" s="246"/>
      <c r="H982" s="246"/>
      <c r="I982" s="256"/>
      <c r="J982" s="256"/>
      <c r="K982" s="246"/>
      <c r="L982" s="246"/>
      <c r="M982" s="256">
        <f t="shared" ref="M982:S982" si="513">M937-M946+M955+M964-M973</f>
        <v>0</v>
      </c>
      <c r="N982" s="256">
        <f t="shared" si="513"/>
        <v>0</v>
      </c>
      <c r="O982" s="256">
        <f t="shared" si="513"/>
        <v>0</v>
      </c>
      <c r="P982" s="256">
        <f t="shared" si="513"/>
        <v>0</v>
      </c>
      <c r="Q982" s="256">
        <f t="shared" si="513"/>
        <v>0</v>
      </c>
      <c r="R982" s="256">
        <f t="shared" si="513"/>
        <v>0</v>
      </c>
      <c r="S982" s="282">
        <f t="shared" si="513"/>
        <v>0</v>
      </c>
      <c r="T982" s="227"/>
      <c r="U982" s="227"/>
      <c r="V982" s="227"/>
    </row>
    <row r="983" spans="2:22" x14ac:dyDescent="0.2">
      <c r="B983" s="279">
        <f t="shared" si="511"/>
        <v>44651</v>
      </c>
      <c r="C983" s="280" t="s">
        <v>0</v>
      </c>
      <c r="D983" s="246"/>
      <c r="E983" s="246"/>
      <c r="F983" s="246"/>
      <c r="G983" s="246"/>
      <c r="H983" s="246"/>
      <c r="I983" s="256"/>
      <c r="J983" s="256"/>
      <c r="K983" s="246"/>
      <c r="L983" s="246"/>
      <c r="M983" s="256">
        <f t="shared" ref="M983:S983" si="514">M938-M947+M956+M965-M974</f>
        <v>0</v>
      </c>
      <c r="N983" s="256">
        <f t="shared" si="514"/>
        <v>0</v>
      </c>
      <c r="O983" s="256">
        <f t="shared" si="514"/>
        <v>0</v>
      </c>
      <c r="P983" s="256">
        <f t="shared" si="514"/>
        <v>0</v>
      </c>
      <c r="Q983" s="256">
        <f t="shared" si="514"/>
        <v>0</v>
      </c>
      <c r="R983" s="256">
        <f t="shared" si="514"/>
        <v>0</v>
      </c>
      <c r="S983" s="282">
        <f t="shared" si="514"/>
        <v>0</v>
      </c>
      <c r="T983" s="227"/>
      <c r="U983" s="227"/>
      <c r="V983" s="227"/>
    </row>
    <row r="984" spans="2:22" x14ac:dyDescent="0.2">
      <c r="B984" s="279">
        <f t="shared" si="511"/>
        <v>45016</v>
      </c>
      <c r="C984" s="280" t="s">
        <v>0</v>
      </c>
      <c r="D984" s="246"/>
      <c r="E984" s="246"/>
      <c r="F984" s="246"/>
      <c r="G984" s="246"/>
      <c r="H984" s="246"/>
      <c r="I984" s="256"/>
      <c r="J984" s="256"/>
      <c r="K984" s="246"/>
      <c r="L984" s="246"/>
      <c r="M984" s="256">
        <f t="shared" ref="M984:S984" si="515">M939-M948+M957+M966-M975</f>
        <v>0</v>
      </c>
      <c r="N984" s="256">
        <f t="shared" si="515"/>
        <v>0</v>
      </c>
      <c r="O984" s="256">
        <f t="shared" si="515"/>
        <v>0</v>
      </c>
      <c r="P984" s="256">
        <f t="shared" si="515"/>
        <v>0</v>
      </c>
      <c r="Q984" s="256">
        <f t="shared" si="515"/>
        <v>0</v>
      </c>
      <c r="R984" s="256">
        <f t="shared" si="515"/>
        <v>0</v>
      </c>
      <c r="S984" s="282">
        <f t="shared" si="515"/>
        <v>0</v>
      </c>
      <c r="T984" s="227"/>
      <c r="U984" s="227"/>
      <c r="V984" s="227"/>
    </row>
    <row r="985" spans="2:22" x14ac:dyDescent="0.2">
      <c r="B985" s="279">
        <f t="shared" si="511"/>
        <v>45382</v>
      </c>
      <c r="C985" s="280" t="s">
        <v>0</v>
      </c>
      <c r="D985" s="246"/>
      <c r="E985" s="246"/>
      <c r="F985" s="246"/>
      <c r="G985" s="246"/>
      <c r="H985" s="246"/>
      <c r="I985" s="256"/>
      <c r="J985" s="256"/>
      <c r="K985" s="246"/>
      <c r="L985" s="246"/>
      <c r="M985" s="256">
        <f t="shared" ref="M985:S985" si="516">M940-M949+M958+M967-M976</f>
        <v>0</v>
      </c>
      <c r="N985" s="256">
        <f t="shared" si="516"/>
        <v>0</v>
      </c>
      <c r="O985" s="256">
        <f t="shared" si="516"/>
        <v>0</v>
      </c>
      <c r="P985" s="256">
        <f t="shared" si="516"/>
        <v>0</v>
      </c>
      <c r="Q985" s="256">
        <f t="shared" si="516"/>
        <v>0</v>
      </c>
      <c r="R985" s="256">
        <f t="shared" si="516"/>
        <v>0</v>
      </c>
      <c r="S985" s="282">
        <f t="shared" si="516"/>
        <v>0</v>
      </c>
      <c r="T985" s="227"/>
      <c r="U985" s="227"/>
      <c r="V985" s="227"/>
    </row>
    <row r="986" spans="2:22" x14ac:dyDescent="0.2">
      <c r="B986" s="279">
        <f t="shared" si="511"/>
        <v>45747</v>
      </c>
      <c r="C986" s="280" t="s">
        <v>0</v>
      </c>
      <c r="D986" s="246"/>
      <c r="E986" s="246"/>
      <c r="F986" s="246"/>
      <c r="G986" s="246"/>
      <c r="H986" s="246"/>
      <c r="I986" s="256"/>
      <c r="J986" s="256"/>
      <c r="K986" s="246"/>
      <c r="L986" s="246"/>
      <c r="M986" s="256">
        <f t="shared" ref="M986:S986" si="517">M941-M950+M959+M968-M977</f>
        <v>0</v>
      </c>
      <c r="N986" s="256">
        <f t="shared" si="517"/>
        <v>0</v>
      </c>
      <c r="O986" s="256">
        <f t="shared" si="517"/>
        <v>0</v>
      </c>
      <c r="P986" s="256">
        <f t="shared" si="517"/>
        <v>0</v>
      </c>
      <c r="Q986" s="256">
        <f t="shared" si="517"/>
        <v>0</v>
      </c>
      <c r="R986" s="256">
        <f t="shared" si="517"/>
        <v>0</v>
      </c>
      <c r="S986" s="282">
        <f t="shared" si="517"/>
        <v>0</v>
      </c>
      <c r="T986" s="227"/>
      <c r="U986" s="227"/>
      <c r="V986" s="227"/>
    </row>
    <row r="987" spans="2:22" x14ac:dyDescent="0.2">
      <c r="B987" s="286">
        <f t="shared" si="511"/>
        <v>46112</v>
      </c>
      <c r="C987" s="287" t="s">
        <v>0</v>
      </c>
      <c r="D987" s="288"/>
      <c r="E987" s="288"/>
      <c r="F987" s="288"/>
      <c r="G987" s="288"/>
      <c r="H987" s="288"/>
      <c r="I987" s="289"/>
      <c r="J987" s="289"/>
      <c r="K987" s="288"/>
      <c r="L987" s="288"/>
      <c r="M987" s="289">
        <f t="shared" ref="M987:S987" si="518">M942-M951+M960+M969-M978</f>
        <v>0</v>
      </c>
      <c r="N987" s="289">
        <f t="shared" si="518"/>
        <v>0</v>
      </c>
      <c r="O987" s="289">
        <f t="shared" si="518"/>
        <v>0</v>
      </c>
      <c r="P987" s="289">
        <f t="shared" si="518"/>
        <v>0</v>
      </c>
      <c r="Q987" s="289">
        <f t="shared" si="518"/>
        <v>0</v>
      </c>
      <c r="R987" s="289">
        <f t="shared" si="518"/>
        <v>0</v>
      </c>
      <c r="S987" s="290">
        <f t="shared" si="518"/>
        <v>0</v>
      </c>
      <c r="T987" s="227"/>
      <c r="U987" s="227"/>
      <c r="V987" s="227"/>
    </row>
    <row r="988" spans="2:22" x14ac:dyDescent="0.2">
      <c r="B988" s="227"/>
      <c r="C988" s="254"/>
      <c r="D988" s="227"/>
      <c r="E988" s="227"/>
      <c r="F988" s="227"/>
      <c r="G988" s="227"/>
      <c r="H988" s="227"/>
      <c r="I988" s="227"/>
      <c r="J988" s="227"/>
      <c r="K988" s="227"/>
      <c r="L988" s="227"/>
      <c r="M988" s="227"/>
      <c r="N988" s="227"/>
      <c r="O988" s="227"/>
      <c r="P988" s="227"/>
      <c r="Q988" s="227"/>
      <c r="R988" s="227"/>
      <c r="S988" s="227"/>
      <c r="T988" s="227"/>
      <c r="U988" s="227"/>
      <c r="V988" s="227"/>
    </row>
    <row r="989" spans="2:22" x14ac:dyDescent="0.2">
      <c r="C989" s="291"/>
    </row>
  </sheetData>
  <sheetProtection algorithmName="SHA-512" hashValue="kx1++myA1ZNKR4XvX3ivklTXYSPRfez7nQKStWQhOFowciwuTg8RzHr3T42pHa7HUTM0uAKfJYze+wR0rvyU8w==" saltValue="E/O79UTEqJGgVeh8I1ZSuw==" spinCount="100000" sheet="1" objects="1" scenarios="1"/>
  <conditionalFormatting sqref="D179:E179 D42:E42">
    <cfRule type="cellIs" dxfId="154" priority="111" stopIfTrue="1" operator="equal">
      <formula>0</formula>
    </cfRule>
    <cfRule type="cellIs" dxfId="153" priority="112" stopIfTrue="1" operator="notEqual">
      <formula>0</formula>
    </cfRule>
  </conditionalFormatting>
  <conditionalFormatting sqref="H179:S179">
    <cfRule type="cellIs" dxfId="152" priority="113" stopIfTrue="1" operator="equal">
      <formula>0</formula>
    </cfRule>
    <cfRule type="cellIs" dxfId="151" priority="114" stopIfTrue="1" operator="notEqual">
      <formula>0</formula>
    </cfRule>
  </conditionalFormatting>
  <conditionalFormatting sqref="D193:E193">
    <cfRule type="cellIs" dxfId="150" priority="108" stopIfTrue="1" operator="equal">
      <formula>0</formula>
    </cfRule>
    <cfRule type="cellIs" dxfId="149" priority="109" stopIfTrue="1" operator="notEqual">
      <formula>0</formula>
    </cfRule>
  </conditionalFormatting>
  <conditionalFormatting sqref="N193:S193">
    <cfRule type="cellIs" dxfId="148" priority="106" stopIfTrue="1" operator="equal">
      <formula>0</formula>
    </cfRule>
    <cfRule type="cellIs" dxfId="147" priority="107" stopIfTrue="1" operator="notEqual">
      <formula>0</formula>
    </cfRule>
  </conditionalFormatting>
  <conditionalFormatting sqref="I42:S42">
    <cfRule type="cellIs" dxfId="146" priority="104" stopIfTrue="1" operator="equal">
      <formula>0</formula>
    </cfRule>
    <cfRule type="cellIs" dxfId="145" priority="105" stopIfTrue="1" operator="notEqual">
      <formula>0</formula>
    </cfRule>
  </conditionalFormatting>
  <conditionalFormatting sqref="D43:E43">
    <cfRule type="cellIs" dxfId="144" priority="102" stopIfTrue="1" operator="equal">
      <formula>0</formula>
    </cfRule>
    <cfRule type="cellIs" dxfId="143" priority="103" stopIfTrue="1" operator="notEqual">
      <formula>0</formula>
    </cfRule>
  </conditionalFormatting>
  <conditionalFormatting sqref="H43:S43">
    <cfRule type="cellIs" dxfId="142" priority="100" stopIfTrue="1" operator="equal">
      <formula>0</formula>
    </cfRule>
    <cfRule type="cellIs" dxfId="141" priority="101" stopIfTrue="1" operator="notEqual">
      <formula>0</formula>
    </cfRule>
  </conditionalFormatting>
  <conditionalFormatting sqref="D868:E868">
    <cfRule type="cellIs" dxfId="140" priority="97" stopIfTrue="1" operator="equal">
      <formula>0</formula>
    </cfRule>
    <cfRule type="cellIs" dxfId="139" priority="98" stopIfTrue="1" operator="notEqual">
      <formula>0</formula>
    </cfRule>
  </conditionalFormatting>
  <conditionalFormatting sqref="D268:E268">
    <cfRule type="cellIs" dxfId="138" priority="91" stopIfTrue="1" operator="equal">
      <formula>0</formula>
    </cfRule>
    <cfRule type="cellIs" dxfId="137" priority="92" stopIfTrue="1" operator="notEqual">
      <formula>0</formula>
    </cfRule>
  </conditionalFormatting>
  <conditionalFormatting sqref="N343:S343">
    <cfRule type="cellIs" dxfId="136" priority="51" stopIfTrue="1" operator="equal">
      <formula>0</formula>
    </cfRule>
    <cfRule type="cellIs" dxfId="135" priority="52" stopIfTrue="1" operator="notEqual">
      <formula>0</formula>
    </cfRule>
  </conditionalFormatting>
  <conditionalFormatting sqref="D343:E343">
    <cfRule type="cellIs" dxfId="134" priority="87" stopIfTrue="1" operator="equal">
      <formula>0</formula>
    </cfRule>
    <cfRule type="cellIs" dxfId="133" priority="88" stopIfTrue="1" operator="notEqual">
      <formula>0</formula>
    </cfRule>
  </conditionalFormatting>
  <conditionalFormatting sqref="D418:E418">
    <cfRule type="cellIs" dxfId="132" priority="83" stopIfTrue="1" operator="equal">
      <formula>0</formula>
    </cfRule>
    <cfRule type="cellIs" dxfId="131" priority="84" stopIfTrue="1" operator="notEqual">
      <formula>0</formula>
    </cfRule>
  </conditionalFormatting>
  <conditionalFormatting sqref="D493:E493">
    <cfRule type="cellIs" dxfId="130" priority="79" stopIfTrue="1" operator="equal">
      <formula>0</formula>
    </cfRule>
    <cfRule type="cellIs" dxfId="129" priority="80" stopIfTrue="1" operator="notEqual">
      <formula>0</formula>
    </cfRule>
  </conditionalFormatting>
  <conditionalFormatting sqref="D568:E568">
    <cfRule type="cellIs" dxfId="128" priority="75" stopIfTrue="1" operator="equal">
      <formula>0</formula>
    </cfRule>
    <cfRule type="cellIs" dxfId="127" priority="76" stopIfTrue="1" operator="notEqual">
      <formula>0</formula>
    </cfRule>
  </conditionalFormatting>
  <conditionalFormatting sqref="D643:E643">
    <cfRule type="cellIs" dxfId="126" priority="71" stopIfTrue="1" operator="equal">
      <formula>0</formula>
    </cfRule>
    <cfRule type="cellIs" dxfId="125" priority="72" stopIfTrue="1" operator="notEqual">
      <formula>0</formula>
    </cfRule>
  </conditionalFormatting>
  <conditionalFormatting sqref="D718:E718">
    <cfRule type="cellIs" dxfId="124" priority="67" stopIfTrue="1" operator="equal">
      <formula>0</formula>
    </cfRule>
    <cfRule type="cellIs" dxfId="123" priority="68" stopIfTrue="1" operator="notEqual">
      <formula>0</formula>
    </cfRule>
  </conditionalFormatting>
  <conditionalFormatting sqref="D793:E793">
    <cfRule type="cellIs" dxfId="122" priority="63" stopIfTrue="1" operator="equal">
      <formula>0</formula>
    </cfRule>
    <cfRule type="cellIs" dxfId="121" priority="64" stopIfTrue="1" operator="notEqual">
      <formula>0</formula>
    </cfRule>
  </conditionalFormatting>
  <conditionalFormatting sqref="C2">
    <cfRule type="expression" dxfId="120" priority="59">
      <formula>Model_check&lt;&gt;0</formula>
    </cfRule>
    <cfRule type="expression" dxfId="119" priority="60">
      <formula>Model_check=0</formula>
    </cfRule>
  </conditionalFormatting>
  <conditionalFormatting sqref="M193:S193">
    <cfRule type="cellIs" dxfId="118" priority="57" stopIfTrue="1" operator="equal">
      <formula>0</formula>
    </cfRule>
    <cfRule type="cellIs" dxfId="117" priority="58" stopIfTrue="1" operator="notEqual">
      <formula>0</formula>
    </cfRule>
  </conditionalFormatting>
  <conditionalFormatting sqref="N268:S268">
    <cfRule type="cellIs" dxfId="116" priority="55" stopIfTrue="1" operator="equal">
      <formula>0</formula>
    </cfRule>
    <cfRule type="cellIs" dxfId="115" priority="56" stopIfTrue="1" operator="notEqual">
      <formula>0</formula>
    </cfRule>
  </conditionalFormatting>
  <conditionalFormatting sqref="M268:S268">
    <cfRule type="cellIs" dxfId="114" priority="53" stopIfTrue="1" operator="equal">
      <formula>0</formula>
    </cfRule>
    <cfRule type="cellIs" dxfId="113" priority="54" stopIfTrue="1" operator="notEqual">
      <formula>0</formula>
    </cfRule>
  </conditionalFormatting>
  <conditionalFormatting sqref="M343:S343">
    <cfRule type="cellIs" dxfId="112" priority="49" stopIfTrue="1" operator="equal">
      <formula>0</formula>
    </cfRule>
    <cfRule type="cellIs" dxfId="111" priority="50" stopIfTrue="1" operator="notEqual">
      <formula>0</formula>
    </cfRule>
  </conditionalFormatting>
  <conditionalFormatting sqref="N418:S418">
    <cfRule type="cellIs" dxfId="110" priority="47" stopIfTrue="1" operator="equal">
      <formula>0</formula>
    </cfRule>
    <cfRule type="cellIs" dxfId="109" priority="48" stopIfTrue="1" operator="notEqual">
      <formula>0</formula>
    </cfRule>
  </conditionalFormatting>
  <conditionalFormatting sqref="M418:S418">
    <cfRule type="cellIs" dxfId="108" priority="45" stopIfTrue="1" operator="equal">
      <formula>0</formula>
    </cfRule>
    <cfRule type="cellIs" dxfId="107" priority="46" stopIfTrue="1" operator="notEqual">
      <formula>0</formula>
    </cfRule>
  </conditionalFormatting>
  <conditionalFormatting sqref="N493:S493">
    <cfRule type="cellIs" dxfId="106" priority="43" stopIfTrue="1" operator="equal">
      <formula>0</formula>
    </cfRule>
    <cfRule type="cellIs" dxfId="105" priority="44" stopIfTrue="1" operator="notEqual">
      <formula>0</formula>
    </cfRule>
  </conditionalFormatting>
  <conditionalFormatting sqref="M493:S493">
    <cfRule type="cellIs" dxfId="104" priority="41" stopIfTrue="1" operator="equal">
      <formula>0</formula>
    </cfRule>
    <cfRule type="cellIs" dxfId="103" priority="42" stopIfTrue="1" operator="notEqual">
      <formula>0</formula>
    </cfRule>
  </conditionalFormatting>
  <conditionalFormatting sqref="N568:S568">
    <cfRule type="cellIs" dxfId="102" priority="39" stopIfTrue="1" operator="equal">
      <formula>0</formula>
    </cfRule>
    <cfRule type="cellIs" dxfId="101" priority="40" stopIfTrue="1" operator="notEqual">
      <formula>0</formula>
    </cfRule>
  </conditionalFormatting>
  <conditionalFormatting sqref="M568:S568">
    <cfRule type="cellIs" dxfId="100" priority="37" stopIfTrue="1" operator="equal">
      <formula>0</formula>
    </cfRule>
    <cfRule type="cellIs" dxfId="99" priority="38" stopIfTrue="1" operator="notEqual">
      <formula>0</formula>
    </cfRule>
  </conditionalFormatting>
  <conditionalFormatting sqref="N643:S643">
    <cfRule type="cellIs" dxfId="98" priority="35" stopIfTrue="1" operator="equal">
      <formula>0</formula>
    </cfRule>
    <cfRule type="cellIs" dxfId="97" priority="36" stopIfTrue="1" operator="notEqual">
      <formula>0</formula>
    </cfRule>
  </conditionalFormatting>
  <conditionalFormatting sqref="M643:S643">
    <cfRule type="cellIs" dxfId="96" priority="33" stopIfTrue="1" operator="equal">
      <formula>0</formula>
    </cfRule>
    <cfRule type="cellIs" dxfId="95" priority="34" stopIfTrue="1" operator="notEqual">
      <formula>0</formula>
    </cfRule>
  </conditionalFormatting>
  <conditionalFormatting sqref="N718:S718">
    <cfRule type="cellIs" dxfId="94" priority="31" stopIfTrue="1" operator="equal">
      <formula>0</formula>
    </cfRule>
    <cfRule type="cellIs" dxfId="93" priority="32" stopIfTrue="1" operator="notEqual">
      <formula>0</formula>
    </cfRule>
  </conditionalFormatting>
  <conditionalFormatting sqref="M718:S718">
    <cfRule type="cellIs" dxfId="92" priority="29" stopIfTrue="1" operator="equal">
      <formula>0</formula>
    </cfRule>
    <cfRule type="cellIs" dxfId="91" priority="30" stopIfTrue="1" operator="notEqual">
      <formula>0</formula>
    </cfRule>
  </conditionalFormatting>
  <conditionalFormatting sqref="N793:S793">
    <cfRule type="cellIs" dxfId="90" priority="27" stopIfTrue="1" operator="equal">
      <formula>0</formula>
    </cfRule>
    <cfRule type="cellIs" dxfId="89" priority="28" stopIfTrue="1" operator="notEqual">
      <formula>0</formula>
    </cfRule>
  </conditionalFormatting>
  <conditionalFormatting sqref="M793:S793">
    <cfRule type="cellIs" dxfId="88" priority="25" stopIfTrue="1" operator="equal">
      <formula>0</formula>
    </cfRule>
    <cfRule type="cellIs" dxfId="87" priority="26" stopIfTrue="1" operator="notEqual">
      <formula>0</formula>
    </cfRule>
  </conditionalFormatting>
  <conditionalFormatting sqref="N868:S868">
    <cfRule type="cellIs" dxfId="86" priority="23" stopIfTrue="1" operator="equal">
      <formula>0</formula>
    </cfRule>
    <cfRule type="cellIs" dxfId="85" priority="24" stopIfTrue="1" operator="notEqual">
      <formula>0</formula>
    </cfRule>
  </conditionalFormatting>
  <conditionalFormatting sqref="M868:S868">
    <cfRule type="cellIs" dxfId="84" priority="21" stopIfTrue="1" operator="equal">
      <formula>0</formula>
    </cfRule>
    <cfRule type="cellIs" dxfId="83" priority="22" stopIfTrue="1" operator="notEqual">
      <formula>0</formula>
    </cfRule>
  </conditionalFormatting>
  <conditionalFormatting sqref="H42:S42">
    <cfRule type="cellIs" dxfId="82" priority="19" stopIfTrue="1" operator="equal">
      <formula>0</formula>
    </cfRule>
    <cfRule type="cellIs" dxfId="81" priority="20" stopIfTrue="1" operator="notEqual">
      <formula>0</formula>
    </cfRule>
  </conditionalFormatting>
  <conditionalFormatting sqref="D924:E924">
    <cfRule type="cellIs" dxfId="80" priority="17" stopIfTrue="1" operator="equal">
      <formula>0</formula>
    </cfRule>
    <cfRule type="cellIs" dxfId="79" priority="18" stopIfTrue="1" operator="notEqual">
      <formula>0</formula>
    </cfRule>
  </conditionalFormatting>
  <conditionalFormatting sqref="N924:S924">
    <cfRule type="cellIs" dxfId="78" priority="15" stopIfTrue="1" operator="equal">
      <formula>0</formula>
    </cfRule>
    <cfRule type="cellIs" dxfId="77" priority="16" stopIfTrue="1" operator="notEqual">
      <formula>0</formula>
    </cfRule>
  </conditionalFormatting>
  <conditionalFormatting sqref="M924:S924">
    <cfRule type="cellIs" dxfId="76" priority="13" stopIfTrue="1" operator="equal">
      <formula>0</formula>
    </cfRule>
    <cfRule type="cellIs" dxfId="75" priority="14" stopIfTrue="1" operator="notEqual">
      <formula>0</formula>
    </cfRule>
  </conditionalFormatting>
  <conditionalFormatting sqref="D894:E894">
    <cfRule type="cellIs" dxfId="74" priority="11" stopIfTrue="1" operator="equal">
      <formula>0</formula>
    </cfRule>
    <cfRule type="cellIs" dxfId="73" priority="12" stopIfTrue="1" operator="notEqual">
      <formula>0</formula>
    </cfRule>
  </conditionalFormatting>
  <conditionalFormatting sqref="N894:S894">
    <cfRule type="cellIs" dxfId="72" priority="9" stopIfTrue="1" operator="equal">
      <formula>0</formula>
    </cfRule>
    <cfRule type="cellIs" dxfId="71" priority="10" stopIfTrue="1" operator="notEqual">
      <formula>0</formula>
    </cfRule>
  </conditionalFormatting>
  <conditionalFormatting sqref="M894:S894">
    <cfRule type="cellIs" dxfId="70" priority="7" stopIfTrue="1" operator="equal">
      <formula>0</formula>
    </cfRule>
    <cfRule type="cellIs" dxfId="69" priority="8" stopIfTrue="1" operator="notEqual">
      <formula>0</formula>
    </cfRule>
  </conditionalFormatting>
  <conditionalFormatting sqref="D882:E882">
    <cfRule type="cellIs" dxfId="68" priority="5" stopIfTrue="1" operator="equal">
      <formula>0</formula>
    </cfRule>
    <cfRule type="cellIs" dxfId="67" priority="6" stopIfTrue="1" operator="notEqual">
      <formula>0</formula>
    </cfRule>
  </conditionalFormatting>
  <conditionalFormatting sqref="N882:S882">
    <cfRule type="cellIs" dxfId="66" priority="3" stopIfTrue="1" operator="equal">
      <formula>0</formula>
    </cfRule>
    <cfRule type="cellIs" dxfId="65" priority="4" stopIfTrue="1" operator="notEqual">
      <formula>0</formula>
    </cfRule>
  </conditionalFormatting>
  <conditionalFormatting sqref="M882:S882">
    <cfRule type="cellIs" dxfId="64" priority="1" stopIfTrue="1" operator="equal">
      <formula>0</formula>
    </cfRule>
    <cfRule type="cellIs" dxfId="63" priority="2" stopIfTrue="1" operator="notEqual">
      <formula>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7" manualBreakCount="7">
    <brk id="66" min="1" max="18" man="1"/>
    <brk id="128" min="1" max="18" man="1"/>
    <brk id="180" min="1" max="18" man="1"/>
    <brk id="239" min="1" max="18" man="1"/>
    <brk id="362" min="1" max="18" man="1"/>
    <brk id="680" min="1" max="18" man="1"/>
    <brk id="803" min="1" max="18" man="1"/>
  </rowBreaks>
  <extLst>
    <ext xmlns:x14="http://schemas.microsoft.com/office/spreadsheetml/2009/9/main" uri="{78C0D931-6437-407d-A8EE-F0AAD7539E65}">
      <x14:conditionalFormattings>
        <x14:conditionalFormatting xmlns:xm="http://schemas.microsoft.com/office/excel/2006/main">
          <x14:cfRule type="expression" priority="110" id="{124A58C1-0D6E-42F6-8E29-9293DFAE6A95}">
            <xm:f>'Global inputs'!$A1="MODEL ERROR"</xm:f>
            <x14:dxf>
              <fill>
                <patternFill>
                  <bgColor theme="1"/>
                </patternFill>
              </fill>
            </x14:dxf>
          </x14:cfRule>
          <xm:sqref>A1:XFD1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F34C-9655-40E4-AEB8-BAAAFF8D2B13}">
  <sheetPr codeName="Sheet3"/>
  <dimension ref="A2:V690"/>
  <sheetViews>
    <sheetView showGridLines="0" zoomScale="85" zoomScaleNormal="85" workbookViewId="0">
      <pane xSplit="6" ySplit="7" topLeftCell="G8" activePane="bottomRight" state="frozen"/>
      <selection activeCell="B13" sqref="B13"/>
      <selection pane="topRight" activeCell="B13" sqref="B13"/>
      <selection pane="bottomLeft" activeCell="B13" sqref="B13"/>
      <selection pane="bottomRight" activeCell="G8" sqref="G8"/>
    </sheetView>
  </sheetViews>
  <sheetFormatPr defaultColWidth="0" defaultRowHeight="12.75" outlineLevelRow="1" x14ac:dyDescent="0.2"/>
  <cols>
    <col min="1" max="1" width="2.75" style="229" customWidth="1"/>
    <col min="2" max="2" width="50.625" style="229" customWidth="1"/>
    <col min="3" max="5" width="15.75" style="229" customWidth="1"/>
    <col min="6" max="7" width="2.75" style="229" customWidth="1"/>
    <col min="8" max="8" width="10.75" style="229" customWidth="1"/>
    <col min="9" max="9" width="10.75" style="252" customWidth="1"/>
    <col min="10" max="19" width="10.75" style="229" customWidth="1"/>
    <col min="20" max="20" width="2.75" style="229" customWidth="1"/>
    <col min="21" max="16384" width="8.25" style="2" hidden="1"/>
  </cols>
  <sheetData>
    <row r="2" spans="1:22" s="227" customFormat="1" ht="15" customHeight="1" x14ac:dyDescent="0.25">
      <c r="B2" s="222" t="str">
        <f ca="1">MID(CELL("filename",B2),FIND("]",CELL("filename",B2))+1,255)</f>
        <v>RTAV</v>
      </c>
      <c r="C2" s="230" t="str">
        <f>'Global inputs'!$C$2</f>
        <v>Model: Ok</v>
      </c>
      <c r="D2" s="231"/>
      <c r="E2" s="231"/>
      <c r="F2" s="232"/>
      <c r="G2" s="232"/>
      <c r="H2" s="232"/>
      <c r="I2" s="232"/>
      <c r="J2" s="232"/>
      <c r="K2" s="232"/>
      <c r="L2" s="232"/>
      <c r="M2" s="232"/>
      <c r="N2" s="232"/>
      <c r="O2" s="232"/>
      <c r="P2" s="232"/>
      <c r="Q2" s="232"/>
      <c r="R2" s="232"/>
      <c r="S2" s="232"/>
    </row>
    <row r="3" spans="1:22" s="233" customFormat="1" ht="12" customHeight="1" x14ac:dyDescent="0.2">
      <c r="B3" s="234" t="s">
        <v>62</v>
      </c>
      <c r="C3" s="235"/>
      <c r="D3" s="236"/>
      <c r="E3" s="236"/>
      <c r="F3" s="234"/>
      <c r="G3" s="237"/>
      <c r="H3" s="223">
        <f>'Global inputs'!H3</f>
        <v>41730</v>
      </c>
      <c r="I3" s="223">
        <f>'Global inputs'!I3</f>
        <v>42095</v>
      </c>
      <c r="J3" s="223">
        <f>'Global inputs'!J3</f>
        <v>42461</v>
      </c>
      <c r="K3" s="223">
        <f>'Global inputs'!K3</f>
        <v>42826</v>
      </c>
      <c r="L3" s="223">
        <f>'Global inputs'!L3</f>
        <v>43191</v>
      </c>
      <c r="M3" s="223">
        <f>'Global inputs'!M3</f>
        <v>43556</v>
      </c>
      <c r="N3" s="223">
        <f>'Global inputs'!N3</f>
        <v>43922</v>
      </c>
      <c r="O3" s="223">
        <f>'Global inputs'!O3</f>
        <v>44287</v>
      </c>
      <c r="P3" s="223">
        <f>'Global inputs'!P3</f>
        <v>44652</v>
      </c>
      <c r="Q3" s="223">
        <f>'Global inputs'!Q3</f>
        <v>45017</v>
      </c>
      <c r="R3" s="223">
        <f>'Global inputs'!R3</f>
        <v>45383</v>
      </c>
      <c r="S3" s="223">
        <f>'Global inputs'!S3</f>
        <v>45748</v>
      </c>
    </row>
    <row r="4" spans="1:22" s="233" customFormat="1" ht="12" customHeight="1" x14ac:dyDescent="0.2">
      <c r="B4" s="234" t="s">
        <v>63</v>
      </c>
      <c r="C4" s="235"/>
      <c r="D4" s="238"/>
      <c r="E4" s="238"/>
      <c r="F4" s="234"/>
      <c r="G4" s="237"/>
      <c r="H4" s="223">
        <f>'Global inputs'!H4</f>
        <v>42094</v>
      </c>
      <c r="I4" s="223">
        <f>'Global inputs'!I4</f>
        <v>42460</v>
      </c>
      <c r="J4" s="223">
        <f>'Global inputs'!J4</f>
        <v>42825</v>
      </c>
      <c r="K4" s="223">
        <f>'Global inputs'!K4</f>
        <v>43190</v>
      </c>
      <c r="L4" s="223">
        <f>'Global inputs'!L4</f>
        <v>43555</v>
      </c>
      <c r="M4" s="223">
        <f>'Global inputs'!M4</f>
        <v>43921</v>
      </c>
      <c r="N4" s="223">
        <f>'Global inputs'!N4</f>
        <v>44286</v>
      </c>
      <c r="O4" s="223">
        <f>'Global inputs'!O4</f>
        <v>44651</v>
      </c>
      <c r="P4" s="223">
        <f>'Global inputs'!P4</f>
        <v>45016</v>
      </c>
      <c r="Q4" s="223">
        <f>'Global inputs'!Q4</f>
        <v>45382</v>
      </c>
      <c r="R4" s="223">
        <f>'Global inputs'!R4</f>
        <v>45747</v>
      </c>
      <c r="S4" s="223">
        <f>'Global inputs'!S4</f>
        <v>46112</v>
      </c>
    </row>
    <row r="5" spans="1:22" s="233" customFormat="1" ht="12" customHeight="1" x14ac:dyDescent="0.2">
      <c r="B5" s="234" t="s">
        <v>64</v>
      </c>
      <c r="C5" s="235"/>
      <c r="D5" s="238"/>
      <c r="E5" s="238"/>
      <c r="F5" s="234"/>
      <c r="G5" s="237"/>
      <c r="H5" s="224" t="str">
        <f>'Global inputs'!H5</f>
        <v>RY15</v>
      </c>
      <c r="I5" s="224" t="str">
        <f>'Global inputs'!I5</f>
        <v>RY16</v>
      </c>
      <c r="J5" s="224" t="str">
        <f>'Global inputs'!J5</f>
        <v>RY17</v>
      </c>
      <c r="K5" s="224" t="str">
        <f>'Global inputs'!K5</f>
        <v>RY18</v>
      </c>
      <c r="L5" s="224" t="str">
        <f>'Global inputs'!L5</f>
        <v>RY19</v>
      </c>
      <c r="M5" s="224" t="str">
        <f>'Global inputs'!M5</f>
        <v>RY20</v>
      </c>
      <c r="N5" s="224" t="str">
        <f>'Global inputs'!N5</f>
        <v>RY21</v>
      </c>
      <c r="O5" s="224" t="str">
        <f>'Global inputs'!O5</f>
        <v>RY22</v>
      </c>
      <c r="P5" s="224" t="str">
        <f>'Global inputs'!P5</f>
        <v>RY23</v>
      </c>
      <c r="Q5" s="224" t="str">
        <f>'Global inputs'!Q5</f>
        <v>RY24</v>
      </c>
      <c r="R5" s="224" t="str">
        <f>'Global inputs'!R5</f>
        <v>RY25</v>
      </c>
      <c r="S5" s="224" t="str">
        <f>'Global inputs'!S5</f>
        <v>RY26</v>
      </c>
    </row>
    <row r="6" spans="1:22" s="233" customFormat="1" ht="12" customHeight="1" x14ac:dyDescent="0.2">
      <c r="B6" s="234" t="s">
        <v>65</v>
      </c>
      <c r="C6" s="235"/>
      <c r="D6" s="238"/>
      <c r="E6" s="238"/>
      <c r="F6" s="234"/>
      <c r="G6" s="237"/>
      <c r="H6" s="225" t="s">
        <v>66</v>
      </c>
      <c r="I6" s="226"/>
      <c r="J6" s="226"/>
      <c r="K6" s="226"/>
      <c r="L6" s="226"/>
      <c r="M6" s="225" t="s">
        <v>67</v>
      </c>
      <c r="N6" s="226"/>
      <c r="O6" s="225" t="s">
        <v>68</v>
      </c>
      <c r="P6" s="226"/>
      <c r="Q6" s="226"/>
      <c r="R6" s="226"/>
      <c r="S6" s="226"/>
    </row>
    <row r="7" spans="1:22" s="229" customFormat="1" ht="12" customHeight="1" x14ac:dyDescent="0.2">
      <c r="B7" s="232"/>
      <c r="C7" s="239"/>
      <c r="D7" s="240"/>
      <c r="E7" s="240"/>
      <c r="F7" s="232"/>
      <c r="G7" s="232"/>
      <c r="H7" s="232"/>
      <c r="I7" s="232"/>
      <c r="J7" s="232"/>
      <c r="K7" s="232"/>
      <c r="L7" s="232"/>
      <c r="M7" s="232"/>
      <c r="N7" s="232"/>
      <c r="O7" s="232"/>
      <c r="P7" s="232"/>
      <c r="Q7" s="232"/>
      <c r="R7" s="232"/>
      <c r="S7" s="232"/>
    </row>
    <row r="8" spans="1:22" s="229" customFormat="1" ht="12" customHeight="1" x14ac:dyDescent="0.2">
      <c r="B8" s="232"/>
      <c r="C8" s="239"/>
      <c r="D8" s="240"/>
      <c r="E8" s="240"/>
      <c r="F8" s="232"/>
      <c r="G8" s="232"/>
      <c r="H8" s="232"/>
      <c r="I8" s="232"/>
      <c r="J8" s="232"/>
      <c r="K8" s="232"/>
      <c r="L8" s="232"/>
      <c r="M8" s="232"/>
      <c r="N8" s="232"/>
      <c r="O8" s="232"/>
      <c r="P8" s="232"/>
      <c r="Q8" s="232"/>
      <c r="R8" s="232"/>
      <c r="S8" s="232"/>
    </row>
    <row r="9" spans="1:22" s="227" customFormat="1" ht="12" customHeight="1" x14ac:dyDescent="0.2">
      <c r="A9" s="229"/>
      <c r="B9" s="241" t="s">
        <v>95</v>
      </c>
      <c r="C9" s="242" t="s">
        <v>10</v>
      </c>
      <c r="D9" s="296" t="s">
        <v>9</v>
      </c>
      <c r="E9" s="244" t="s">
        <v>173</v>
      </c>
      <c r="F9" s="232"/>
      <c r="G9" s="245"/>
      <c r="H9" s="245"/>
      <c r="I9" s="245"/>
      <c r="J9" s="245"/>
      <c r="K9" s="232"/>
      <c r="L9" s="232"/>
      <c r="M9" s="232"/>
      <c r="N9" s="232"/>
      <c r="O9" s="232"/>
      <c r="P9" s="232"/>
      <c r="Q9" s="232"/>
      <c r="R9" s="232"/>
      <c r="S9" s="232"/>
    </row>
    <row r="10" spans="1:22" s="229" customFormat="1" x14ac:dyDescent="0.2">
      <c r="I10" s="252"/>
      <c r="J10" s="247"/>
      <c r="K10" s="247"/>
      <c r="L10" s="227"/>
      <c r="M10" s="247"/>
      <c r="N10" s="247"/>
      <c r="O10" s="247"/>
      <c r="P10" s="247"/>
      <c r="Q10" s="247"/>
      <c r="R10" s="247"/>
      <c r="S10" s="247"/>
    </row>
    <row r="11" spans="1:22" s="229" customFormat="1" x14ac:dyDescent="0.2">
      <c r="B11" s="249" t="s">
        <v>144</v>
      </c>
      <c r="I11" s="252"/>
      <c r="L11" s="251"/>
      <c r="M11" s="251"/>
      <c r="N11" s="251"/>
      <c r="O11" s="251"/>
      <c r="P11" s="251"/>
      <c r="Q11" s="251"/>
      <c r="R11" s="251"/>
      <c r="S11" s="251"/>
    </row>
    <row r="12" spans="1:22" s="229" customFormat="1" x14ac:dyDescent="0.2">
      <c r="I12" s="252"/>
      <c r="L12" s="251"/>
      <c r="M12" s="253"/>
      <c r="N12" s="253"/>
      <c r="O12" s="253"/>
      <c r="P12" s="253"/>
      <c r="Q12" s="253"/>
      <c r="R12" s="253"/>
      <c r="S12" s="253"/>
    </row>
    <row r="13" spans="1:22" x14ac:dyDescent="0.2">
      <c r="B13" s="302">
        <f>Assets!B574</f>
        <v>0</v>
      </c>
      <c r="C13" s="239" t="s">
        <v>0</v>
      </c>
      <c r="D13" s="64">
        <f>Assets!D606</f>
        <v>0</v>
      </c>
      <c r="E13" s="303"/>
      <c r="I13" s="229"/>
      <c r="L13" s="251"/>
      <c r="M13" s="67">
        <f>Assets!M574</f>
        <v>2455027.6564975409</v>
      </c>
      <c r="N13" s="67">
        <f>Assets!N574</f>
        <v>2404041.7280172459</v>
      </c>
      <c r="O13" s="67">
        <f>Assets!O574</f>
        <v>4762803.1578215277</v>
      </c>
      <c r="P13" s="67">
        <f>Assets!P574</f>
        <v>65420.588737839542</v>
      </c>
      <c r="Q13" s="67">
        <f>Assets!Q574</f>
        <v>3745184.9379667272</v>
      </c>
      <c r="R13" s="67">
        <f>Assets!R574</f>
        <v>2039588.4012129444</v>
      </c>
      <c r="S13" s="67">
        <f>Assets!S574</f>
        <v>1462116.5186206147</v>
      </c>
      <c r="T13" s="227"/>
      <c r="U13" s="87"/>
      <c r="V13" s="87"/>
    </row>
    <row r="14" spans="1:22" x14ac:dyDescent="0.2">
      <c r="B14" s="302">
        <f>Assets!B575</f>
        <v>0.08</v>
      </c>
      <c r="C14" s="239" t="s">
        <v>0</v>
      </c>
      <c r="D14" s="64">
        <f>Assets!D607</f>
        <v>0.08</v>
      </c>
      <c r="E14" s="303"/>
      <c r="I14" s="229"/>
      <c r="L14" s="251"/>
      <c r="M14" s="67">
        <f>Assets!M575</f>
        <v>53312665.357382774</v>
      </c>
      <c r="N14" s="67">
        <f>Assets!N575</f>
        <v>71533046.197779715</v>
      </c>
      <c r="O14" s="67">
        <f>Assets!O575</f>
        <v>68660491.846931398</v>
      </c>
      <c r="P14" s="67">
        <f>Assets!P575</f>
        <v>67216786.004570618</v>
      </c>
      <c r="Q14" s="67">
        <f>Assets!Q575</f>
        <v>68823415.062805623</v>
      </c>
      <c r="R14" s="67">
        <f>Assets!R575</f>
        <v>70246749.916973293</v>
      </c>
      <c r="S14" s="67">
        <f>Assets!S575</f>
        <v>68062480.084749296</v>
      </c>
      <c r="T14" s="227"/>
      <c r="U14" s="87"/>
      <c r="V14" s="87"/>
    </row>
    <row r="15" spans="1:22" x14ac:dyDescent="0.2">
      <c r="B15" s="302">
        <f>Assets!B576</f>
        <v>0.1</v>
      </c>
      <c r="C15" s="239" t="s">
        <v>0</v>
      </c>
      <c r="D15" s="64">
        <f>Assets!D608</f>
        <v>0.1</v>
      </c>
      <c r="E15" s="303"/>
      <c r="I15" s="229"/>
      <c r="L15" s="251"/>
      <c r="M15" s="67">
        <f>Assets!M576</f>
        <v>2135125.3565935167</v>
      </c>
      <c r="N15" s="67">
        <f>Assets!N576</f>
        <v>2005265.4417258252</v>
      </c>
      <c r="O15" s="67">
        <f>Assets!O576</f>
        <v>2503007.4768152591</v>
      </c>
      <c r="P15" s="67">
        <f>Assets!P576</f>
        <v>2498036.9709816594</v>
      </c>
      <c r="Q15" s="67">
        <f>Assets!Q576</f>
        <v>3214278.7972830636</v>
      </c>
      <c r="R15" s="67">
        <f>Assets!R576</f>
        <v>3023019.7778552053</v>
      </c>
      <c r="S15" s="67">
        <f>Assets!S576</f>
        <v>2910975.7309174039</v>
      </c>
      <c r="T15" s="227"/>
      <c r="U15" s="87"/>
      <c r="V15" s="87"/>
    </row>
    <row r="16" spans="1:22" x14ac:dyDescent="0.2">
      <c r="B16" s="302">
        <f>Assets!B577</f>
        <v>0.13</v>
      </c>
      <c r="C16" s="239" t="s">
        <v>0</v>
      </c>
      <c r="D16" s="64">
        <f>Assets!D609</f>
        <v>0.13</v>
      </c>
      <c r="E16" s="303"/>
      <c r="I16" s="229"/>
      <c r="L16" s="251"/>
      <c r="M16" s="67">
        <f>Assets!M577</f>
        <v>403418.07629322907</v>
      </c>
      <c r="N16" s="67">
        <f>Assets!N577</f>
        <v>654195.69251841388</v>
      </c>
      <c r="O16" s="67">
        <f>Assets!O577</f>
        <v>343497.19463446789</v>
      </c>
      <c r="P16" s="67">
        <f>Assets!P577</f>
        <v>327102.94368919771</v>
      </c>
      <c r="Q16" s="67">
        <f>Assets!Q577</f>
        <v>327650.48843669292</v>
      </c>
      <c r="R16" s="67">
        <f>Assets!R577</f>
        <v>352978.7245623073</v>
      </c>
      <c r="S16" s="67">
        <f>Assets!S577</f>
        <v>374555.08959370939</v>
      </c>
      <c r="T16" s="227"/>
      <c r="U16" s="87"/>
      <c r="V16" s="87"/>
    </row>
    <row r="17" spans="1:22" x14ac:dyDescent="0.2">
      <c r="B17" s="302">
        <f>Assets!B578</f>
        <v>0.2</v>
      </c>
      <c r="C17" s="239" t="s">
        <v>0</v>
      </c>
      <c r="D17" s="64">
        <f>Assets!D610</f>
        <v>0.2</v>
      </c>
      <c r="E17" s="303"/>
      <c r="I17" s="229"/>
      <c r="L17" s="251"/>
      <c r="M17" s="67">
        <f>Assets!M578</f>
        <v>322734.46103458328</v>
      </c>
      <c r="N17" s="67">
        <f>Assets!N578</f>
        <v>523356.55401473108</v>
      </c>
      <c r="O17" s="67">
        <f>Assets!O578</f>
        <v>274797.75570757431</v>
      </c>
      <c r="P17" s="67">
        <f>Assets!P578</f>
        <v>261682.35495135817</v>
      </c>
      <c r="Q17" s="67">
        <f>Assets!Q578</f>
        <v>262120.39074935435</v>
      </c>
      <c r="R17" s="67">
        <f>Assets!R578</f>
        <v>282382.97964984586</v>
      </c>
      <c r="S17" s="67">
        <f>Assets!S578</f>
        <v>299643.56320556166</v>
      </c>
      <c r="T17" s="227"/>
      <c r="U17" s="87"/>
      <c r="V17" s="87"/>
    </row>
    <row r="18" spans="1:22" x14ac:dyDescent="0.2">
      <c r="B18" s="302">
        <f>Assets!B579</f>
        <v>0.5</v>
      </c>
      <c r="C18" s="239" t="s">
        <v>0</v>
      </c>
      <c r="D18" s="64">
        <f>Assets!D611</f>
        <v>0.5</v>
      </c>
      <c r="E18" s="303"/>
      <c r="I18" s="229"/>
      <c r="L18" s="251"/>
      <c r="M18" s="67">
        <f>Assets!M579</f>
        <v>3027288.7930774377</v>
      </c>
      <c r="N18" s="67">
        <f>Assets!N579</f>
        <v>3849603.2470598882</v>
      </c>
      <c r="O18" s="67">
        <f>Assets!O579</f>
        <v>8479227.7688686773</v>
      </c>
      <c r="P18" s="67">
        <f>Assets!P579</f>
        <v>2442286.2148207258</v>
      </c>
      <c r="Q18" s="67">
        <f>Assets!Q579</f>
        <v>2013284.2042281548</v>
      </c>
      <c r="R18" s="67">
        <f>Assets!R579</f>
        <v>1954546.6808703814</v>
      </c>
      <c r="S18" s="67">
        <f>Assets!S579</f>
        <v>2007116.075664253</v>
      </c>
      <c r="T18" s="227"/>
      <c r="U18" s="87"/>
      <c r="V18" s="87"/>
    </row>
    <row r="19" spans="1:22" x14ac:dyDescent="0.2">
      <c r="B19" s="302">
        <f>Assets!B580</f>
        <v>1</v>
      </c>
      <c r="C19" s="239" t="s">
        <v>0</v>
      </c>
      <c r="D19" s="64">
        <f>Assets!D612</f>
        <v>1</v>
      </c>
      <c r="E19" s="303"/>
      <c r="I19" s="229"/>
      <c r="L19" s="251"/>
      <c r="M19" s="67">
        <f>Assets!M580</f>
        <v>0</v>
      </c>
      <c r="N19" s="67">
        <f>Assets!N580</f>
        <v>0</v>
      </c>
      <c r="O19" s="67">
        <f>Assets!O580</f>
        <v>0</v>
      </c>
      <c r="P19" s="67">
        <f>Assets!P580</f>
        <v>0</v>
      </c>
      <c r="Q19" s="67">
        <f>Assets!Q580</f>
        <v>0</v>
      </c>
      <c r="R19" s="67">
        <f>Assets!R580</f>
        <v>0</v>
      </c>
      <c r="S19" s="67">
        <f>Assets!S580</f>
        <v>0</v>
      </c>
      <c r="T19" s="227"/>
      <c r="U19" s="87"/>
      <c r="V19" s="87"/>
    </row>
    <row r="20" spans="1:22" s="6" customFormat="1" x14ac:dyDescent="0.2">
      <c r="A20" s="233"/>
      <c r="B20" s="233" t="s">
        <v>1</v>
      </c>
      <c r="C20" s="259" t="s">
        <v>0</v>
      </c>
      <c r="D20" s="233"/>
      <c r="E20" s="233"/>
      <c r="F20" s="233"/>
      <c r="G20" s="233"/>
      <c r="H20" s="233"/>
      <c r="I20" s="233"/>
      <c r="J20" s="233"/>
      <c r="K20" s="233"/>
      <c r="L20" s="304"/>
      <c r="M20" s="261">
        <f t="shared" ref="M20:S20" si="0">SUM(M13:M19)</f>
        <v>61656259.700879082</v>
      </c>
      <c r="N20" s="261">
        <f t="shared" si="0"/>
        <v>80969508.861115798</v>
      </c>
      <c r="O20" s="305">
        <f t="shared" si="0"/>
        <v>85023825.200778902</v>
      </c>
      <c r="P20" s="305">
        <f t="shared" si="0"/>
        <v>72811315.077751398</v>
      </c>
      <c r="Q20" s="305">
        <f t="shared" si="0"/>
        <v>78385933.881469622</v>
      </c>
      <c r="R20" s="305">
        <f t="shared" si="0"/>
        <v>77899266.481123969</v>
      </c>
      <c r="S20" s="305">
        <f t="shared" si="0"/>
        <v>75116887.062750831</v>
      </c>
      <c r="T20" s="258"/>
      <c r="U20" s="53"/>
      <c r="V20" s="53"/>
    </row>
    <row r="21" spans="1:22" x14ac:dyDescent="0.2">
      <c r="L21" s="251"/>
      <c r="M21" s="253"/>
      <c r="N21" s="253"/>
      <c r="O21" s="253"/>
      <c r="P21" s="253"/>
      <c r="Q21" s="253"/>
      <c r="R21" s="253"/>
      <c r="S21" s="253"/>
    </row>
    <row r="22" spans="1:22" s="87" customFormat="1" ht="12" customHeight="1" x14ac:dyDescent="0.2">
      <c r="A22" s="229"/>
      <c r="B22" s="241" t="s">
        <v>19</v>
      </c>
      <c r="C22" s="242" t="s">
        <v>10</v>
      </c>
      <c r="D22" s="296" t="s">
        <v>9</v>
      </c>
      <c r="E22" s="244" t="s">
        <v>173</v>
      </c>
      <c r="F22" s="232"/>
      <c r="G22" s="245"/>
      <c r="H22" s="245"/>
      <c r="I22" s="245"/>
      <c r="J22" s="245"/>
      <c r="K22" s="232"/>
      <c r="L22" s="232"/>
      <c r="M22" s="232"/>
      <c r="N22" s="232"/>
      <c r="O22" s="232"/>
      <c r="P22" s="232"/>
      <c r="Q22" s="232"/>
      <c r="R22" s="232"/>
      <c r="S22" s="232"/>
      <c r="T22" s="227"/>
    </row>
    <row r="23" spans="1:22" x14ac:dyDescent="0.2">
      <c r="K23" s="248"/>
      <c r="L23" s="248"/>
      <c r="M23" s="248"/>
      <c r="N23" s="248"/>
      <c r="O23" s="248"/>
      <c r="P23" s="248"/>
      <c r="Q23" s="248"/>
      <c r="R23" s="248"/>
      <c r="S23" s="248"/>
    </row>
    <row r="24" spans="1:22" x14ac:dyDescent="0.2">
      <c r="B24" s="249" t="s">
        <v>141</v>
      </c>
      <c r="L24" s="251"/>
      <c r="M24" s="251"/>
      <c r="N24" s="251"/>
      <c r="O24" s="251"/>
      <c r="P24" s="251"/>
      <c r="Q24" s="251"/>
      <c r="R24" s="251"/>
      <c r="S24" s="251"/>
    </row>
    <row r="25" spans="1:22" x14ac:dyDescent="0.2">
      <c r="L25" s="248"/>
      <c r="M25" s="253"/>
      <c r="N25" s="253"/>
      <c r="O25" s="253"/>
      <c r="P25" s="253"/>
      <c r="Q25" s="253"/>
      <c r="R25" s="253"/>
      <c r="S25" s="253"/>
    </row>
    <row r="26" spans="1:22" x14ac:dyDescent="0.2">
      <c r="B26" s="229" t="s">
        <v>443</v>
      </c>
      <c r="C26" s="254" t="s">
        <v>0</v>
      </c>
      <c r="E26" s="229" t="s">
        <v>238</v>
      </c>
      <c r="H26" s="255"/>
      <c r="I26" s="256"/>
      <c r="J26" s="227"/>
      <c r="L26" s="248"/>
      <c r="M26" s="247">
        <f>M45+M647</f>
        <v>267228199.80555853</v>
      </c>
      <c r="N26" s="247">
        <f t="shared" ref="N26:S26" si="1">N45+N647</f>
        <v>303312859.42350423</v>
      </c>
      <c r="O26" s="247">
        <f t="shared" si="1"/>
        <v>354438481.00366455</v>
      </c>
      <c r="P26" s="247">
        <f t="shared" si="1"/>
        <v>404172446.94442797</v>
      </c>
      <c r="Q26" s="247">
        <f t="shared" si="1"/>
        <v>438041685.87695599</v>
      </c>
      <c r="R26" s="247">
        <f t="shared" si="1"/>
        <v>475932673.72137588</v>
      </c>
      <c r="S26" s="247">
        <f t="shared" si="1"/>
        <v>511261244.57129824</v>
      </c>
      <c r="T26" s="227"/>
      <c r="U26" s="87"/>
      <c r="V26" s="87"/>
    </row>
    <row r="27" spans="1:22" x14ac:dyDescent="0.2">
      <c r="B27" s="229" t="s">
        <v>7</v>
      </c>
      <c r="C27" s="254" t="s">
        <v>0</v>
      </c>
      <c r="E27" s="306" t="s">
        <v>182</v>
      </c>
      <c r="H27" s="255"/>
      <c r="I27" s="256"/>
      <c r="L27" s="248"/>
      <c r="M27" s="247">
        <f t="shared" ref="M27:S27" si="2">M46+M648</f>
        <v>25113817.5597337</v>
      </c>
      <c r="N27" s="247">
        <f t="shared" si="2"/>
        <v>29430406.507418562</v>
      </c>
      <c r="O27" s="247">
        <f t="shared" si="2"/>
        <v>34915900.164816424</v>
      </c>
      <c r="P27" s="247">
        <f t="shared" si="2"/>
        <v>38620260.823061071</v>
      </c>
      <c r="Q27" s="247">
        <f t="shared" si="2"/>
        <v>40218097.168539003</v>
      </c>
      <c r="R27" s="247">
        <f t="shared" si="2"/>
        <v>42288869.503696479</v>
      </c>
      <c r="S27" s="247">
        <f t="shared" si="2"/>
        <v>44492799.641090162</v>
      </c>
      <c r="T27" s="227"/>
      <c r="U27" s="87"/>
      <c r="V27" s="87"/>
    </row>
    <row r="28" spans="1:22" x14ac:dyDescent="0.2">
      <c r="B28" s="229" t="s">
        <v>105</v>
      </c>
      <c r="C28" s="254" t="s">
        <v>0</v>
      </c>
      <c r="H28" s="255"/>
      <c r="I28" s="256"/>
      <c r="L28" s="248"/>
      <c r="M28" s="247">
        <f t="shared" ref="M28:S28" si="3">M47+M649</f>
        <v>61656259.700879082</v>
      </c>
      <c r="N28" s="247">
        <f t="shared" si="3"/>
        <v>80969508.861115798</v>
      </c>
      <c r="O28" s="247">
        <f t="shared" si="3"/>
        <v>85023825.200778902</v>
      </c>
      <c r="P28" s="247">
        <f t="shared" si="3"/>
        <v>72811315.077751398</v>
      </c>
      <c r="Q28" s="247">
        <f t="shared" si="3"/>
        <v>78385933.881469622</v>
      </c>
      <c r="R28" s="247">
        <f t="shared" si="3"/>
        <v>77899266.481123969</v>
      </c>
      <c r="S28" s="247">
        <f t="shared" si="3"/>
        <v>75116887.062750831</v>
      </c>
      <c r="T28" s="227"/>
      <c r="U28" s="87"/>
      <c r="V28" s="87"/>
    </row>
    <row r="29" spans="1:22" x14ac:dyDescent="0.2">
      <c r="B29" s="229" t="s">
        <v>106</v>
      </c>
      <c r="C29" s="254" t="s">
        <v>0</v>
      </c>
      <c r="H29" s="307"/>
      <c r="I29" s="256"/>
      <c r="L29" s="248"/>
      <c r="M29" s="247">
        <f t="shared" ref="M29:S29" si="4">M48+M650</f>
        <v>457782.5231996256</v>
      </c>
      <c r="N29" s="247">
        <f t="shared" si="4"/>
        <v>413480.77353693685</v>
      </c>
      <c r="O29" s="247">
        <f t="shared" si="4"/>
        <v>373959.09519905649</v>
      </c>
      <c r="P29" s="247">
        <f t="shared" si="4"/>
        <v>321815.32216240396</v>
      </c>
      <c r="Q29" s="247">
        <f t="shared" si="4"/>
        <v>276848.86851078697</v>
      </c>
      <c r="R29" s="247">
        <f t="shared" si="4"/>
        <v>281826.1275050643</v>
      </c>
      <c r="S29" s="247">
        <f t="shared" si="4"/>
        <v>286638.71971965919</v>
      </c>
      <c r="T29" s="227"/>
      <c r="U29" s="87"/>
      <c r="V29" s="87"/>
    </row>
    <row r="30" spans="1:22" s="6" customFormat="1" x14ac:dyDescent="0.2">
      <c r="A30" s="233"/>
      <c r="B30" s="233" t="s">
        <v>442</v>
      </c>
      <c r="C30" s="263" t="s">
        <v>0</v>
      </c>
      <c r="D30" s="233"/>
      <c r="E30" s="233"/>
      <c r="F30" s="233"/>
      <c r="G30" s="233"/>
      <c r="H30" s="308"/>
      <c r="I30" s="274"/>
      <c r="J30" s="258"/>
      <c r="K30" s="233"/>
      <c r="L30" s="309"/>
      <c r="M30" s="261">
        <f t="shared" ref="M30:S30" si="5">M49+M651</f>
        <v>303312859.42350423</v>
      </c>
      <c r="N30" s="261">
        <f t="shared" si="5"/>
        <v>354438481.00366455</v>
      </c>
      <c r="O30" s="261">
        <f t="shared" si="5"/>
        <v>404172446.94442797</v>
      </c>
      <c r="P30" s="261">
        <f t="shared" si="5"/>
        <v>438041685.87695599</v>
      </c>
      <c r="Q30" s="261">
        <f t="shared" si="5"/>
        <v>475932673.72137588</v>
      </c>
      <c r="R30" s="261">
        <f t="shared" si="5"/>
        <v>511261244.57129824</v>
      </c>
      <c r="S30" s="261">
        <f t="shared" si="5"/>
        <v>541598693.27323914</v>
      </c>
      <c r="T30" s="258"/>
      <c r="U30" s="53"/>
      <c r="V30" s="53"/>
    </row>
    <row r="31" spans="1:22" x14ac:dyDescent="0.2">
      <c r="H31" s="255"/>
      <c r="L31" s="248"/>
      <c r="M31" s="227"/>
      <c r="N31" s="227"/>
      <c r="O31" s="227"/>
      <c r="P31" s="227"/>
      <c r="Q31" s="227"/>
      <c r="R31" s="227"/>
      <c r="S31" s="227"/>
      <c r="T31" s="227"/>
      <c r="U31" s="87"/>
      <c r="V31" s="87"/>
    </row>
    <row r="32" spans="1:22" x14ac:dyDescent="0.2">
      <c r="B32" s="232" t="s">
        <v>90</v>
      </c>
      <c r="C32" s="239" t="s">
        <v>89</v>
      </c>
      <c r="D32" s="264">
        <f>SUM(H32:S32)</f>
        <v>0</v>
      </c>
      <c r="E32" s="265"/>
      <c r="F32" s="227"/>
      <c r="G32" s="227"/>
      <c r="H32" s="307"/>
      <c r="I32" s="246"/>
      <c r="J32" s="227"/>
      <c r="K32" s="227"/>
      <c r="L32" s="247"/>
      <c r="M32" s="266">
        <f>IF(ABS(M28-Assets!M581)&lt;0.001,0,1)</f>
        <v>0</v>
      </c>
      <c r="N32" s="266">
        <f>IF(ABS(N28-Assets!N581)&lt;0.001,0,1)</f>
        <v>0</v>
      </c>
      <c r="O32" s="266">
        <f>IF(ABS(O28-Assets!O581)&lt;0.001,0,1)</f>
        <v>0</v>
      </c>
      <c r="P32" s="266">
        <f>IF(ABS(P28-Assets!P581)&lt;0.001,0,1)</f>
        <v>0</v>
      </c>
      <c r="Q32" s="266">
        <f>IF(ABS(Q28-Assets!Q581)&lt;0.001,0,1)</f>
        <v>0</v>
      </c>
      <c r="R32" s="266">
        <f>IF(ABS(R28-Assets!R581)&lt;0.001,0,1)</f>
        <v>0</v>
      </c>
      <c r="S32" s="266">
        <f>IF(ABS(S28-Assets!S581)&lt;0.001,0,1)</f>
        <v>0</v>
      </c>
      <c r="T32" s="227"/>
      <c r="U32" s="87"/>
      <c r="V32" s="87"/>
    </row>
    <row r="33" spans="1:22" x14ac:dyDescent="0.2">
      <c r="B33" s="232" t="s">
        <v>91</v>
      </c>
      <c r="C33" s="239" t="s">
        <v>89</v>
      </c>
      <c r="D33" s="264">
        <f>SUM(H33:S33)</f>
        <v>0</v>
      </c>
      <c r="E33" s="265"/>
      <c r="F33" s="227"/>
      <c r="G33" s="227"/>
      <c r="H33" s="307"/>
      <c r="I33" s="246"/>
      <c r="J33" s="227"/>
      <c r="K33" s="227"/>
      <c r="L33" s="247"/>
      <c r="M33" s="266">
        <f>IF(ABS(M29-Assets!M477)&lt;0.001,0,1)</f>
        <v>0</v>
      </c>
      <c r="N33" s="266">
        <f>IF(ABS(N29-Assets!N477)&lt;0.001,0,1)</f>
        <v>0</v>
      </c>
      <c r="O33" s="266">
        <f>IF(ABS(O29-Assets!O477)&lt;0.001,0,1)</f>
        <v>0</v>
      </c>
      <c r="P33" s="266">
        <f>IF(ABS(P29-Assets!P477)&lt;0.001,0,1)</f>
        <v>0</v>
      </c>
      <c r="Q33" s="266">
        <f>IF(ABS(Q29-Assets!Q477)&lt;0.001,0,1)</f>
        <v>0</v>
      </c>
      <c r="R33" s="266">
        <f>IF(ABS(R29-Assets!R477)&lt;0.001,0,1)</f>
        <v>0</v>
      </c>
      <c r="S33" s="266">
        <f>IF(ABS(S29-Assets!S477)&lt;0.001,0,1)</f>
        <v>0</v>
      </c>
      <c r="T33" s="227"/>
      <c r="U33" s="87"/>
      <c r="V33" s="87"/>
    </row>
    <row r="34" spans="1:22" x14ac:dyDescent="0.2">
      <c r="B34" s="227"/>
      <c r="C34" s="227"/>
      <c r="D34" s="227"/>
      <c r="E34" s="227"/>
      <c r="F34" s="227"/>
      <c r="G34" s="227"/>
      <c r="H34" s="307"/>
      <c r="I34" s="246"/>
      <c r="J34" s="227"/>
      <c r="L34" s="248"/>
      <c r="M34" s="227"/>
      <c r="N34" s="227"/>
      <c r="O34" s="227"/>
      <c r="P34" s="227"/>
      <c r="Q34" s="227"/>
      <c r="R34" s="227"/>
      <c r="S34" s="227"/>
      <c r="T34" s="227"/>
      <c r="U34" s="87"/>
      <c r="V34" s="87"/>
    </row>
    <row r="35" spans="1:22" x14ac:dyDescent="0.2">
      <c r="B35" s="249" t="s">
        <v>407</v>
      </c>
      <c r="L35" s="251"/>
      <c r="M35" s="251"/>
      <c r="N35" s="251"/>
      <c r="O35" s="251"/>
      <c r="P35" s="251"/>
      <c r="Q35" s="251"/>
      <c r="R35" s="251"/>
      <c r="S35" s="251"/>
    </row>
    <row r="36" spans="1:22" x14ac:dyDescent="0.2">
      <c r="L36" s="248"/>
      <c r="M36" s="253"/>
      <c r="N36" s="253"/>
      <c r="O36" s="253"/>
      <c r="P36" s="253"/>
      <c r="Q36" s="253"/>
      <c r="R36" s="253"/>
      <c r="S36" s="253"/>
    </row>
    <row r="37" spans="1:22" x14ac:dyDescent="0.2">
      <c r="B37" s="229" t="s">
        <v>8</v>
      </c>
      <c r="C37" s="254" t="s">
        <v>0</v>
      </c>
      <c r="E37" s="229" t="s">
        <v>237</v>
      </c>
      <c r="H37" s="255"/>
      <c r="I37" s="256"/>
      <c r="J37" s="227"/>
      <c r="L37" s="248"/>
      <c r="M37" s="247">
        <f>M26+(M341-M351)</f>
        <v>267250259.79670733</v>
      </c>
      <c r="N37" s="247">
        <f t="shared" ref="M37:S41" si="6">N26+(N341-N351)</f>
        <v>303330752.63683581</v>
      </c>
      <c r="O37" s="247">
        <f t="shared" si="6"/>
        <v>354453169.17740387</v>
      </c>
      <c r="P37" s="247">
        <f t="shared" si="6"/>
        <v>404184605.54049879</v>
      </c>
      <c r="Q37" s="247">
        <f t="shared" si="6"/>
        <v>438051810.70457375</v>
      </c>
      <c r="R37" s="247">
        <f t="shared" si="6"/>
        <v>475941141.84621775</v>
      </c>
      <c r="S37" s="247">
        <f t="shared" si="6"/>
        <v>511268350.57882303</v>
      </c>
      <c r="T37" s="227"/>
      <c r="U37" s="87"/>
      <c r="V37" s="87"/>
    </row>
    <row r="38" spans="1:22" x14ac:dyDescent="0.2">
      <c r="B38" s="229" t="s">
        <v>7</v>
      </c>
      <c r="C38" s="254" t="s">
        <v>0</v>
      </c>
      <c r="H38" s="255"/>
      <c r="I38" s="256"/>
      <c r="L38" s="248"/>
      <c r="M38" s="247">
        <f t="shared" si="6"/>
        <v>25117984.337550916</v>
      </c>
      <c r="N38" s="247">
        <f t="shared" si="6"/>
        <v>29433611.54701082</v>
      </c>
      <c r="O38" s="247">
        <f t="shared" si="6"/>
        <v>34918429.742484912</v>
      </c>
      <c r="P38" s="247">
        <f t="shared" si="6"/>
        <v>38622294.591514125</v>
      </c>
      <c r="Q38" s="247">
        <f t="shared" si="6"/>
        <v>40219753.871314958</v>
      </c>
      <c r="R38" s="247">
        <f t="shared" si="6"/>
        <v>42290231.621013552</v>
      </c>
      <c r="S38" s="247">
        <f t="shared" si="6"/>
        <v>44493927.023594268</v>
      </c>
      <c r="T38" s="227"/>
      <c r="U38" s="87"/>
      <c r="V38" s="87"/>
    </row>
    <row r="39" spans="1:22" x14ac:dyDescent="0.2">
      <c r="B39" s="229" t="s">
        <v>417</v>
      </c>
      <c r="C39" s="254" t="s">
        <v>0</v>
      </c>
      <c r="H39" s="255"/>
      <c r="I39" s="256"/>
      <c r="L39" s="248"/>
      <c r="M39" s="247">
        <f t="shared" si="6"/>
        <v>61656259.700879082</v>
      </c>
      <c r="N39" s="247">
        <f t="shared" si="6"/>
        <v>80969508.861115798</v>
      </c>
      <c r="O39" s="247">
        <f t="shared" si="6"/>
        <v>85023825.200778902</v>
      </c>
      <c r="P39" s="247">
        <f t="shared" si="6"/>
        <v>72811315.077751398</v>
      </c>
      <c r="Q39" s="247">
        <f t="shared" si="6"/>
        <v>78385933.881469622</v>
      </c>
      <c r="R39" s="247">
        <f t="shared" si="6"/>
        <v>77899266.481123969</v>
      </c>
      <c r="S39" s="247">
        <f t="shared" si="6"/>
        <v>75116887.062750831</v>
      </c>
      <c r="T39" s="227"/>
      <c r="U39" s="87"/>
      <c r="V39" s="87"/>
    </row>
    <row r="40" spans="1:22" x14ac:dyDescent="0.2">
      <c r="B40" s="229" t="s">
        <v>418</v>
      </c>
      <c r="C40" s="254" t="s">
        <v>0</v>
      </c>
      <c r="H40" s="307"/>
      <c r="I40" s="256"/>
      <c r="L40" s="248"/>
      <c r="M40" s="247">
        <f t="shared" si="6"/>
        <v>457782.5231996256</v>
      </c>
      <c r="N40" s="247">
        <f t="shared" si="6"/>
        <v>413480.77353693685</v>
      </c>
      <c r="O40" s="247">
        <f t="shared" si="6"/>
        <v>373959.09519905649</v>
      </c>
      <c r="P40" s="247">
        <f t="shared" si="6"/>
        <v>321815.32216240396</v>
      </c>
      <c r="Q40" s="247">
        <f t="shared" si="6"/>
        <v>276848.86851078697</v>
      </c>
      <c r="R40" s="247">
        <f t="shared" si="6"/>
        <v>281826.1275050643</v>
      </c>
      <c r="S40" s="247">
        <f t="shared" si="6"/>
        <v>286638.71971965919</v>
      </c>
      <c r="T40" s="227"/>
      <c r="U40" s="87"/>
      <c r="V40" s="87"/>
    </row>
    <row r="41" spans="1:22" s="6" customFormat="1" x14ac:dyDescent="0.2">
      <c r="A41" s="233"/>
      <c r="B41" s="233" t="s">
        <v>6</v>
      </c>
      <c r="C41" s="263" t="s">
        <v>0</v>
      </c>
      <c r="D41" s="233"/>
      <c r="E41" s="233"/>
      <c r="F41" s="233"/>
      <c r="G41" s="233"/>
      <c r="H41" s="308"/>
      <c r="I41" s="274"/>
      <c r="J41" s="258"/>
      <c r="K41" s="233"/>
      <c r="L41" s="309"/>
      <c r="M41" s="261">
        <f t="shared" si="6"/>
        <v>303330752.63683581</v>
      </c>
      <c r="N41" s="261">
        <f t="shared" si="6"/>
        <v>354453169.17740387</v>
      </c>
      <c r="O41" s="261">
        <f t="shared" si="6"/>
        <v>404184605.54049879</v>
      </c>
      <c r="P41" s="261">
        <f t="shared" si="6"/>
        <v>438051810.70457375</v>
      </c>
      <c r="Q41" s="261">
        <f t="shared" si="6"/>
        <v>475941141.84621775</v>
      </c>
      <c r="R41" s="261">
        <f t="shared" si="6"/>
        <v>511268350.57882303</v>
      </c>
      <c r="S41" s="261">
        <f t="shared" si="6"/>
        <v>541604671.89825976</v>
      </c>
      <c r="T41" s="258"/>
      <c r="U41" s="53"/>
      <c r="V41" s="53"/>
    </row>
    <row r="42" spans="1:22" x14ac:dyDescent="0.2">
      <c r="H42" s="255"/>
      <c r="L42" s="248"/>
      <c r="M42" s="227"/>
      <c r="N42" s="227"/>
      <c r="O42" s="227"/>
      <c r="P42" s="227"/>
      <c r="Q42" s="227"/>
      <c r="R42" s="227"/>
      <c r="S42" s="227"/>
      <c r="T42" s="227"/>
      <c r="U42" s="87"/>
      <c r="V42" s="87"/>
    </row>
    <row r="43" spans="1:22" x14ac:dyDescent="0.2">
      <c r="B43" s="268" t="s">
        <v>30</v>
      </c>
      <c r="C43" s="244" t="s">
        <v>10</v>
      </c>
      <c r="D43" s="269" t="s">
        <v>9</v>
      </c>
      <c r="E43" s="244" t="s">
        <v>173</v>
      </c>
      <c r="I43" s="229"/>
      <c r="L43" s="248"/>
    </row>
    <row r="44" spans="1:22" x14ac:dyDescent="0.2">
      <c r="L44" s="248"/>
      <c r="M44" s="248"/>
      <c r="N44" s="248"/>
      <c r="O44" s="248"/>
      <c r="P44" s="248"/>
      <c r="Q44" s="248"/>
      <c r="R44" s="248"/>
      <c r="S44" s="248"/>
    </row>
    <row r="45" spans="1:22" x14ac:dyDescent="0.2">
      <c r="B45" s="229" t="s">
        <v>408</v>
      </c>
      <c r="C45" s="254" t="s">
        <v>0</v>
      </c>
      <c r="D45" s="256"/>
      <c r="E45" s="256"/>
      <c r="F45" s="227"/>
      <c r="G45" s="227"/>
      <c r="H45" s="227"/>
      <c r="I45" s="256"/>
      <c r="J45" s="247"/>
      <c r="L45" s="248"/>
      <c r="M45" s="247">
        <f>SUM(M54:M122)</f>
        <v>267228199.80555853</v>
      </c>
      <c r="N45" s="247">
        <f t="shared" ref="N45:S45" si="7">SUM(N54:N122)</f>
        <v>244711180.42408201</v>
      </c>
      <c r="O45" s="247">
        <f t="shared" si="7"/>
        <v>224425748.0261912</v>
      </c>
      <c r="P45" s="247">
        <f t="shared" si="7"/>
        <v>206084798.06709394</v>
      </c>
      <c r="Q45" s="247">
        <f t="shared" si="7"/>
        <v>189476078.62622288</v>
      </c>
      <c r="R45" s="247">
        <f t="shared" si="7"/>
        <v>174404587.20070606</v>
      </c>
      <c r="S45" s="247">
        <f t="shared" si="7"/>
        <v>160661690.91470876</v>
      </c>
      <c r="T45" s="227"/>
      <c r="U45" s="87"/>
      <c r="V45" s="87"/>
    </row>
    <row r="46" spans="1:22" x14ac:dyDescent="0.2">
      <c r="B46" s="229" t="s">
        <v>7</v>
      </c>
      <c r="C46" s="254" t="s">
        <v>0</v>
      </c>
      <c r="D46" s="303"/>
      <c r="E46" s="303"/>
      <c r="F46" s="227"/>
      <c r="G46" s="227"/>
      <c r="H46" s="227"/>
      <c r="I46" s="256"/>
      <c r="J46" s="247"/>
      <c r="L46" s="248"/>
      <c r="M46" s="247">
        <f>SUM(M125:M193)</f>
        <v>22059236.858276837</v>
      </c>
      <c r="N46" s="247">
        <f t="shared" ref="N46:S46" si="8">SUM(N125:N193)</f>
        <v>19871951.624353852</v>
      </c>
      <c r="O46" s="247">
        <f t="shared" si="8"/>
        <v>17966990.863898195</v>
      </c>
      <c r="P46" s="247">
        <f t="shared" si="8"/>
        <v>16286904.118708739</v>
      </c>
      <c r="Q46" s="247">
        <f t="shared" si="8"/>
        <v>14794642.557006042</v>
      </c>
      <c r="R46" s="247">
        <f t="shared" si="8"/>
        <v>13461070.158492208</v>
      </c>
      <c r="S46" s="247">
        <f t="shared" si="8"/>
        <v>12259533.682506898</v>
      </c>
      <c r="T46" s="227"/>
      <c r="U46" s="87"/>
      <c r="V46" s="87"/>
    </row>
    <row r="47" spans="1:22" x14ac:dyDescent="0.2">
      <c r="B47" s="229" t="s">
        <v>105</v>
      </c>
      <c r="C47" s="254" t="s">
        <v>0</v>
      </c>
      <c r="D47" s="227"/>
      <c r="E47" s="227"/>
      <c r="F47" s="227"/>
      <c r="G47" s="227"/>
      <c r="H47" s="227"/>
      <c r="I47" s="256"/>
      <c r="J47" s="247"/>
      <c r="L47" s="248"/>
      <c r="M47" s="247"/>
      <c r="N47" s="247"/>
      <c r="O47" s="247"/>
      <c r="P47" s="247"/>
      <c r="Q47" s="247"/>
      <c r="R47" s="247"/>
      <c r="S47" s="247"/>
      <c r="T47" s="227"/>
      <c r="U47" s="87"/>
      <c r="V47" s="87"/>
    </row>
    <row r="48" spans="1:22" x14ac:dyDescent="0.2">
      <c r="B48" s="229" t="s">
        <v>106</v>
      </c>
      <c r="C48" s="254" t="s">
        <v>0</v>
      </c>
      <c r="D48" s="227"/>
      <c r="E48" s="227"/>
      <c r="F48" s="227"/>
      <c r="G48" s="227"/>
      <c r="H48" s="227"/>
      <c r="I48" s="256"/>
      <c r="J48" s="247"/>
      <c r="L48" s="248"/>
      <c r="M48" s="247">
        <f>SUM(M196:M264)</f>
        <v>457782.5231996256</v>
      </c>
      <c r="N48" s="247">
        <f t="shared" ref="N48:S48" si="9">SUM(N196:N264)</f>
        <v>413480.77353693685</v>
      </c>
      <c r="O48" s="247">
        <f t="shared" si="9"/>
        <v>373959.09519905649</v>
      </c>
      <c r="P48" s="247">
        <f t="shared" si="9"/>
        <v>321815.32216240396</v>
      </c>
      <c r="Q48" s="247">
        <f t="shared" si="9"/>
        <v>276848.86851078697</v>
      </c>
      <c r="R48" s="247">
        <f t="shared" si="9"/>
        <v>281826.1275050643</v>
      </c>
      <c r="S48" s="247">
        <f t="shared" si="9"/>
        <v>286638.71971965919</v>
      </c>
      <c r="T48" s="227"/>
      <c r="U48" s="87"/>
      <c r="V48" s="87"/>
    </row>
    <row r="49" spans="1:22" s="6" customFormat="1" x14ac:dyDescent="0.2">
      <c r="A49" s="233"/>
      <c r="B49" s="233" t="s">
        <v>6</v>
      </c>
      <c r="C49" s="263" t="s">
        <v>0</v>
      </c>
      <c r="D49" s="258"/>
      <c r="E49" s="258"/>
      <c r="F49" s="258"/>
      <c r="G49" s="258"/>
      <c r="H49" s="258"/>
      <c r="I49" s="274"/>
      <c r="J49" s="271"/>
      <c r="K49" s="233"/>
      <c r="L49" s="309"/>
      <c r="M49" s="261">
        <f>SUM(M267:M335)</f>
        <v>244711180.42408201</v>
      </c>
      <c r="N49" s="261">
        <f t="shared" ref="N49:S49" si="10">SUM(N267:N335)</f>
        <v>224425748.0261912</v>
      </c>
      <c r="O49" s="261">
        <f t="shared" si="10"/>
        <v>206084798.06709394</v>
      </c>
      <c r="P49" s="261">
        <f t="shared" si="10"/>
        <v>189476078.62622288</v>
      </c>
      <c r="Q49" s="261">
        <f t="shared" si="10"/>
        <v>174404587.20070606</v>
      </c>
      <c r="R49" s="261">
        <f t="shared" si="10"/>
        <v>160661690.91470876</v>
      </c>
      <c r="S49" s="261">
        <f t="shared" si="10"/>
        <v>148115518.51248214</v>
      </c>
      <c r="T49" s="271"/>
      <c r="U49" s="53"/>
      <c r="V49" s="53"/>
    </row>
    <row r="50" spans="1:22" x14ac:dyDescent="0.2">
      <c r="C50" s="280"/>
      <c r="D50" s="227"/>
      <c r="E50" s="227"/>
      <c r="F50" s="227"/>
      <c r="G50" s="227"/>
      <c r="H50" s="227"/>
      <c r="I50" s="246"/>
      <c r="J50" s="247"/>
      <c r="L50" s="248"/>
      <c r="M50" s="227"/>
      <c r="N50" s="227"/>
      <c r="O50" s="227"/>
      <c r="P50" s="227"/>
      <c r="Q50" s="227"/>
      <c r="R50" s="227"/>
      <c r="S50" s="227"/>
      <c r="T50" s="227"/>
      <c r="U50" s="87"/>
      <c r="V50" s="87"/>
    </row>
    <row r="51" spans="1:22" x14ac:dyDescent="0.2">
      <c r="B51" s="232" t="s">
        <v>92</v>
      </c>
      <c r="C51" s="239" t="s">
        <v>89</v>
      </c>
      <c r="D51" s="264">
        <f>SUM(H51:S51)</f>
        <v>0</v>
      </c>
      <c r="E51" s="265"/>
      <c r="F51" s="227"/>
      <c r="G51" s="227"/>
      <c r="H51" s="227"/>
      <c r="I51" s="246"/>
      <c r="J51" s="227"/>
      <c r="K51" s="227"/>
      <c r="L51" s="227"/>
      <c r="M51" s="266">
        <f>IF(ABS(M45-M46+M47-M48-M49)&lt;0.001,0,1)</f>
        <v>0</v>
      </c>
      <c r="N51" s="266">
        <f t="shared" ref="N51:S51" si="11">IF(ABS(N45-N46+N47-N48-N49)&lt;0.001,0,1)</f>
        <v>0</v>
      </c>
      <c r="O51" s="266">
        <f t="shared" si="11"/>
        <v>0</v>
      </c>
      <c r="P51" s="266">
        <f t="shared" si="11"/>
        <v>0</v>
      </c>
      <c r="Q51" s="266">
        <f t="shared" si="11"/>
        <v>0</v>
      </c>
      <c r="R51" s="266">
        <f t="shared" si="11"/>
        <v>0</v>
      </c>
      <c r="S51" s="266">
        <f t="shared" si="11"/>
        <v>0</v>
      </c>
      <c r="T51" s="227"/>
      <c r="U51" s="87"/>
      <c r="V51" s="87"/>
    </row>
    <row r="52" spans="1:22" x14ac:dyDescent="0.2">
      <c r="B52" s="230"/>
      <c r="C52" s="254"/>
      <c r="D52" s="227"/>
      <c r="E52" s="227"/>
      <c r="F52" s="227"/>
      <c r="G52" s="227"/>
      <c r="H52" s="227"/>
      <c r="I52" s="227"/>
      <c r="J52" s="227"/>
      <c r="K52" s="227"/>
      <c r="L52" s="227"/>
      <c r="M52" s="227"/>
      <c r="N52" s="227"/>
      <c r="O52" s="227"/>
      <c r="P52" s="227"/>
      <c r="Q52" s="227"/>
      <c r="R52" s="227"/>
      <c r="S52" s="227"/>
      <c r="T52" s="227"/>
      <c r="U52" s="87"/>
      <c r="V52" s="87"/>
    </row>
    <row r="53" spans="1:22" outlineLevel="1" x14ac:dyDescent="0.2">
      <c r="B53" s="275" t="s">
        <v>408</v>
      </c>
      <c r="C53" s="276"/>
      <c r="D53" s="277"/>
      <c r="E53" s="277"/>
      <c r="F53" s="277"/>
      <c r="G53" s="277"/>
      <c r="H53" s="277"/>
      <c r="I53" s="277"/>
      <c r="J53" s="277"/>
      <c r="K53" s="277"/>
      <c r="L53" s="277"/>
      <c r="M53" s="277"/>
      <c r="N53" s="277"/>
      <c r="O53" s="277"/>
      <c r="P53" s="277"/>
      <c r="Q53" s="277"/>
      <c r="R53" s="277"/>
      <c r="S53" s="278"/>
      <c r="T53" s="227"/>
      <c r="U53" s="87"/>
      <c r="V53" s="87"/>
    </row>
    <row r="54" spans="1:22" outlineLevel="1" x14ac:dyDescent="0.2">
      <c r="B54" s="279" t="str">
        <f>Assets!B263</f>
        <v>0000</v>
      </c>
      <c r="C54" s="280" t="s">
        <v>0</v>
      </c>
      <c r="D54" s="294">
        <f>Assets!D263</f>
        <v>9680319.6978885103</v>
      </c>
      <c r="E54" s="246"/>
      <c r="F54" s="246"/>
      <c r="G54" s="246"/>
      <c r="H54" s="246"/>
      <c r="I54" s="256"/>
      <c r="J54" s="256"/>
      <c r="K54" s="246"/>
      <c r="L54" s="246"/>
      <c r="M54" s="256">
        <f t="shared" ref="M54:S54" si="12">IF(L267="",$D54,L267)</f>
        <v>9680319.6978885103</v>
      </c>
      <c r="N54" s="256">
        <f t="shared" si="12"/>
        <v>9680319.6978885103</v>
      </c>
      <c r="O54" s="256">
        <f t="shared" si="12"/>
        <v>9680319.6978885103</v>
      </c>
      <c r="P54" s="256">
        <f t="shared" si="12"/>
        <v>9680319.6978885103</v>
      </c>
      <c r="Q54" s="256">
        <f t="shared" si="12"/>
        <v>9680319.6978885103</v>
      </c>
      <c r="R54" s="256">
        <f t="shared" si="12"/>
        <v>9680319.6978885103</v>
      </c>
      <c r="S54" s="282">
        <f t="shared" si="12"/>
        <v>9680319.6978885103</v>
      </c>
      <c r="T54" s="227"/>
      <c r="U54" s="87"/>
      <c r="V54" s="87"/>
    </row>
    <row r="55" spans="1:22" outlineLevel="1" x14ac:dyDescent="0.2">
      <c r="B55" s="279" t="str">
        <f>Assets!B264</f>
        <v>Z000</v>
      </c>
      <c r="C55" s="280" t="s">
        <v>0</v>
      </c>
      <c r="D55" s="294">
        <f>Assets!D264</f>
        <v>3925522.5685917144</v>
      </c>
      <c r="E55" s="246"/>
      <c r="F55" s="246"/>
      <c r="G55" s="246"/>
      <c r="H55" s="246"/>
      <c r="I55" s="256"/>
      <c r="J55" s="256"/>
      <c r="K55" s="246"/>
      <c r="L55" s="246"/>
      <c r="M55" s="256">
        <f t="shared" ref="M55:S55" si="13">IF(L268="",$D55,L268)</f>
        <v>3925522.5685917144</v>
      </c>
      <c r="N55" s="256">
        <f t="shared" si="13"/>
        <v>3925522.5685917144</v>
      </c>
      <c r="O55" s="256">
        <f t="shared" si="13"/>
        <v>3925522.5685917144</v>
      </c>
      <c r="P55" s="256">
        <f t="shared" si="13"/>
        <v>3925522.5685917144</v>
      </c>
      <c r="Q55" s="256">
        <f t="shared" si="13"/>
        <v>3925522.5685917144</v>
      </c>
      <c r="R55" s="256">
        <f t="shared" si="13"/>
        <v>3925522.5685917144</v>
      </c>
      <c r="S55" s="282">
        <f t="shared" si="13"/>
        <v>3925522.5685917144</v>
      </c>
      <c r="T55" s="227"/>
      <c r="U55" s="87"/>
      <c r="V55" s="87"/>
    </row>
    <row r="56" spans="1:22" outlineLevel="1" x14ac:dyDescent="0.2">
      <c r="B56" s="279" t="str">
        <f>Assets!B265</f>
        <v>Z001</v>
      </c>
      <c r="C56" s="280" t="s">
        <v>0</v>
      </c>
      <c r="D56" s="294">
        <f>Assets!D265</f>
        <v>47388.604999999996</v>
      </c>
      <c r="E56" s="246"/>
      <c r="F56" s="246"/>
      <c r="G56" s="246"/>
      <c r="H56" s="246"/>
      <c r="I56" s="256"/>
      <c r="J56" s="256"/>
      <c r="K56" s="246"/>
      <c r="L56" s="246"/>
      <c r="M56" s="256">
        <f t="shared" ref="M56:S56" si="14">IF(L269="",$D56,L269)</f>
        <v>47388.604999999996</v>
      </c>
      <c r="N56" s="256">
        <f t="shared" si="14"/>
        <v>46914.718949999995</v>
      </c>
      <c r="O56" s="256">
        <f t="shared" si="14"/>
        <v>46445.571760499995</v>
      </c>
      <c r="P56" s="256">
        <f t="shared" si="14"/>
        <v>45981.116042894995</v>
      </c>
      <c r="Q56" s="256">
        <f t="shared" si="14"/>
        <v>45521.304882466044</v>
      </c>
      <c r="R56" s="256">
        <f t="shared" si="14"/>
        <v>45066.091833641382</v>
      </c>
      <c r="S56" s="282">
        <f t="shared" si="14"/>
        <v>44615.430915304969</v>
      </c>
      <c r="T56" s="227"/>
      <c r="U56" s="87"/>
      <c r="V56" s="87"/>
    </row>
    <row r="57" spans="1:22" outlineLevel="1" x14ac:dyDescent="0.2">
      <c r="B57" s="279" t="str">
        <f>Assets!B266</f>
        <v>Z002</v>
      </c>
      <c r="C57" s="280" t="s">
        <v>0</v>
      </c>
      <c r="D57" s="294">
        <f>Assets!D266</f>
        <v>31817.469999999998</v>
      </c>
      <c r="E57" s="246"/>
      <c r="F57" s="246"/>
      <c r="G57" s="246"/>
      <c r="H57" s="246"/>
      <c r="I57" s="256"/>
      <c r="J57" s="256"/>
      <c r="K57" s="246"/>
      <c r="L57" s="246"/>
      <c r="M57" s="256">
        <f t="shared" ref="M57:S57" si="15">IF(L270="",$D57,L270)</f>
        <v>31817.469999999998</v>
      </c>
      <c r="N57" s="256">
        <f t="shared" si="15"/>
        <v>31181.120599999998</v>
      </c>
      <c r="O57" s="256">
        <f t="shared" si="15"/>
        <v>30557.498187999998</v>
      </c>
      <c r="P57" s="256">
        <f t="shared" si="15"/>
        <v>29946.348224239999</v>
      </c>
      <c r="Q57" s="256">
        <f t="shared" si="15"/>
        <v>29347.4212597552</v>
      </c>
      <c r="R57" s="256">
        <f t="shared" si="15"/>
        <v>28760.472834560096</v>
      </c>
      <c r="S57" s="282">
        <f t="shared" si="15"/>
        <v>28185.263377868894</v>
      </c>
      <c r="T57" s="227"/>
      <c r="U57" s="87"/>
      <c r="V57" s="87"/>
    </row>
    <row r="58" spans="1:22" outlineLevel="1" x14ac:dyDescent="0.2">
      <c r="B58" s="279" t="str">
        <f>Assets!B267</f>
        <v>Z003</v>
      </c>
      <c r="C58" s="280" t="s">
        <v>0</v>
      </c>
      <c r="D58" s="294">
        <f>Assets!D267</f>
        <v>0</v>
      </c>
      <c r="E58" s="246"/>
      <c r="F58" s="246"/>
      <c r="G58" s="246"/>
      <c r="H58" s="246"/>
      <c r="I58" s="256"/>
      <c r="J58" s="256"/>
      <c r="K58" s="246"/>
      <c r="L58" s="246"/>
      <c r="M58" s="256">
        <f t="shared" ref="M58:S58" si="16">IF(L271="",$D58,L271)</f>
        <v>0</v>
      </c>
      <c r="N58" s="256">
        <f t="shared" si="16"/>
        <v>0</v>
      </c>
      <c r="O58" s="256">
        <f t="shared" si="16"/>
        <v>0</v>
      </c>
      <c r="P58" s="256">
        <f t="shared" si="16"/>
        <v>0</v>
      </c>
      <c r="Q58" s="256">
        <f t="shared" si="16"/>
        <v>0</v>
      </c>
      <c r="R58" s="256">
        <f t="shared" si="16"/>
        <v>0</v>
      </c>
      <c r="S58" s="282">
        <f t="shared" si="16"/>
        <v>0</v>
      </c>
      <c r="T58" s="227"/>
      <c r="U58" s="87"/>
      <c r="V58" s="87"/>
    </row>
    <row r="59" spans="1:22" outlineLevel="1" x14ac:dyDescent="0.2">
      <c r="B59" s="279" t="str">
        <f>Assets!B268</f>
        <v>Z004</v>
      </c>
      <c r="C59" s="280" t="s">
        <v>0</v>
      </c>
      <c r="D59" s="294">
        <f>Assets!D268</f>
        <v>184.54500000000002</v>
      </c>
      <c r="E59" s="246"/>
      <c r="F59" s="246"/>
      <c r="G59" s="246"/>
      <c r="H59" s="246"/>
      <c r="I59" s="256"/>
      <c r="J59" s="256"/>
      <c r="K59" s="246"/>
      <c r="L59" s="246"/>
      <c r="M59" s="256">
        <f t="shared" ref="M59:S59" si="17">IF(L272="",$D59,L272)</f>
        <v>184.54500000000002</v>
      </c>
      <c r="N59" s="256">
        <f t="shared" si="17"/>
        <v>179.931375</v>
      </c>
      <c r="O59" s="256">
        <f t="shared" si="17"/>
        <v>175.43309062500001</v>
      </c>
      <c r="P59" s="256">
        <f t="shared" si="17"/>
        <v>171.04726335937499</v>
      </c>
      <c r="Q59" s="256">
        <f t="shared" si="17"/>
        <v>166.77108177539063</v>
      </c>
      <c r="R59" s="256">
        <f t="shared" si="17"/>
        <v>162.60180473100587</v>
      </c>
      <c r="S59" s="282">
        <f t="shared" si="17"/>
        <v>158.53675961273072</v>
      </c>
      <c r="T59" s="227"/>
      <c r="U59" s="87"/>
      <c r="V59" s="87"/>
    </row>
    <row r="60" spans="1:22" outlineLevel="1" x14ac:dyDescent="0.2">
      <c r="B60" s="279" t="str">
        <f>Assets!B269</f>
        <v>Z005</v>
      </c>
      <c r="C60" s="280" t="s">
        <v>0</v>
      </c>
      <c r="D60" s="294">
        <f>Assets!D269</f>
        <v>596366.82000000018</v>
      </c>
      <c r="E60" s="246"/>
      <c r="F60" s="246"/>
      <c r="G60" s="246"/>
      <c r="H60" s="246"/>
      <c r="I60" s="256"/>
      <c r="J60" s="256"/>
      <c r="K60" s="246"/>
      <c r="L60" s="246"/>
      <c r="M60" s="256">
        <f t="shared" ref="M60:S60" si="18">IF(L273="",$D60,L273)</f>
        <v>596366.82000000018</v>
      </c>
      <c r="N60" s="256">
        <f t="shared" si="18"/>
        <v>572512.14720000012</v>
      </c>
      <c r="O60" s="256">
        <f t="shared" si="18"/>
        <v>549611.66131200013</v>
      </c>
      <c r="P60" s="256">
        <f t="shared" si="18"/>
        <v>527627.19485952007</v>
      </c>
      <c r="Q60" s="256">
        <f t="shared" si="18"/>
        <v>506522.10706513928</v>
      </c>
      <c r="R60" s="256">
        <f t="shared" si="18"/>
        <v>486261.22278253373</v>
      </c>
      <c r="S60" s="282">
        <f t="shared" si="18"/>
        <v>466810.77387123241</v>
      </c>
      <c r="T60" s="227"/>
      <c r="U60" s="87"/>
      <c r="V60" s="87"/>
    </row>
    <row r="61" spans="1:22" outlineLevel="1" x14ac:dyDescent="0.2">
      <c r="B61" s="279" t="str">
        <f>Assets!B270</f>
        <v>Z006</v>
      </c>
      <c r="C61" s="280" t="s">
        <v>0</v>
      </c>
      <c r="D61" s="294">
        <f>Assets!D270</f>
        <v>202930.45499999999</v>
      </c>
      <c r="E61" s="246"/>
      <c r="F61" s="246"/>
      <c r="G61" s="246"/>
      <c r="H61" s="246"/>
      <c r="I61" s="256"/>
      <c r="J61" s="256"/>
      <c r="K61" s="246"/>
      <c r="L61" s="246"/>
      <c r="M61" s="256">
        <f t="shared" ref="M61:S61" si="19">IF(L274="",$D61,L274)</f>
        <v>202930.45499999999</v>
      </c>
      <c r="N61" s="256">
        <f t="shared" si="19"/>
        <v>193189.79316</v>
      </c>
      <c r="O61" s="256">
        <f t="shared" si="19"/>
        <v>183916.68308831999</v>
      </c>
      <c r="P61" s="256">
        <f t="shared" si="19"/>
        <v>175088.68230008063</v>
      </c>
      <c r="Q61" s="256">
        <f t="shared" si="19"/>
        <v>166684.42554967676</v>
      </c>
      <c r="R61" s="256">
        <f t="shared" si="19"/>
        <v>158683.57312329227</v>
      </c>
      <c r="S61" s="282">
        <f t="shared" si="19"/>
        <v>151066.76161337423</v>
      </c>
      <c r="T61" s="227"/>
      <c r="U61" s="87"/>
      <c r="V61" s="87"/>
    </row>
    <row r="62" spans="1:22" outlineLevel="1" x14ac:dyDescent="0.2">
      <c r="B62" s="279" t="str">
        <f>Assets!B271</f>
        <v>Z007</v>
      </c>
      <c r="C62" s="280" t="s">
        <v>0</v>
      </c>
      <c r="D62" s="294">
        <f>Assets!D271</f>
        <v>1596240.8150000004</v>
      </c>
      <c r="E62" s="246"/>
      <c r="F62" s="246"/>
      <c r="G62" s="246"/>
      <c r="H62" s="246"/>
      <c r="I62" s="256"/>
      <c r="J62" s="256"/>
      <c r="K62" s="246"/>
      <c r="L62" s="246"/>
      <c r="M62" s="256">
        <f t="shared" ref="M62:S62" si="20">IF(L275="",$D62,L275)</f>
        <v>1596240.8150000004</v>
      </c>
      <c r="N62" s="256">
        <f t="shared" si="20"/>
        <v>1516428.7742500005</v>
      </c>
      <c r="O62" s="256">
        <f t="shared" si="20"/>
        <v>1440607.3355375004</v>
      </c>
      <c r="P62" s="256">
        <f t="shared" si="20"/>
        <v>1368576.9687606255</v>
      </c>
      <c r="Q62" s="256">
        <f t="shared" si="20"/>
        <v>1300148.1203225942</v>
      </c>
      <c r="R62" s="256">
        <f t="shared" si="20"/>
        <v>1235140.7143064644</v>
      </c>
      <c r="S62" s="282">
        <f t="shared" si="20"/>
        <v>1173383.6785911412</v>
      </c>
      <c r="T62" s="227"/>
      <c r="U62" s="87"/>
      <c r="V62" s="87"/>
    </row>
    <row r="63" spans="1:22" outlineLevel="1" x14ac:dyDescent="0.2">
      <c r="B63" s="279" t="str">
        <f>Assets!B272</f>
        <v>Z008</v>
      </c>
      <c r="C63" s="280" t="s">
        <v>0</v>
      </c>
      <c r="D63" s="294">
        <f>Assets!D272</f>
        <v>22499.07</v>
      </c>
      <c r="E63" s="246"/>
      <c r="F63" s="246"/>
      <c r="G63" s="246"/>
      <c r="H63" s="246"/>
      <c r="I63" s="256"/>
      <c r="J63" s="256"/>
      <c r="K63" s="246"/>
      <c r="L63" s="246"/>
      <c r="M63" s="256">
        <f t="shared" ref="M63:S63" si="21">IF(L276="",$D63,L276)</f>
        <v>22499.07</v>
      </c>
      <c r="N63" s="256">
        <f t="shared" si="21"/>
        <v>21149.125800000002</v>
      </c>
      <c r="O63" s="256">
        <f t="shared" si="21"/>
        <v>19880.178252000002</v>
      </c>
      <c r="P63" s="256">
        <f t="shared" si="21"/>
        <v>18687.367556880003</v>
      </c>
      <c r="Q63" s="256">
        <f t="shared" si="21"/>
        <v>17566.125503467203</v>
      </c>
      <c r="R63" s="256">
        <f t="shared" si="21"/>
        <v>16512.157973259171</v>
      </c>
      <c r="S63" s="282">
        <f t="shared" si="21"/>
        <v>15521.428494863621</v>
      </c>
      <c r="T63" s="227"/>
      <c r="U63" s="87"/>
      <c r="V63" s="87"/>
    </row>
    <row r="64" spans="1:22" outlineLevel="1" x14ac:dyDescent="0.2">
      <c r="B64" s="279" t="str">
        <f>Assets!B273</f>
        <v>Z009</v>
      </c>
      <c r="C64" s="280" t="s">
        <v>0</v>
      </c>
      <c r="D64" s="294">
        <f>Assets!D273</f>
        <v>1744664.9804735084</v>
      </c>
      <c r="E64" s="246"/>
      <c r="F64" s="246"/>
      <c r="G64" s="246"/>
      <c r="H64" s="246"/>
      <c r="I64" s="256"/>
      <c r="J64" s="256"/>
      <c r="K64" s="246"/>
      <c r="L64" s="246"/>
      <c r="M64" s="256">
        <f t="shared" ref="M64:S64" si="22">IF(L277="",$D64,L277)</f>
        <v>1744664.9804735084</v>
      </c>
      <c r="N64" s="256">
        <f t="shared" si="22"/>
        <v>1629517.0917622568</v>
      </c>
      <c r="O64" s="256">
        <f t="shared" si="22"/>
        <v>1521968.9637059479</v>
      </c>
      <c r="P64" s="256">
        <f t="shared" si="22"/>
        <v>1421519.0121013552</v>
      </c>
      <c r="Q64" s="256">
        <f t="shared" si="22"/>
        <v>1327698.7573026659</v>
      </c>
      <c r="R64" s="256">
        <f t="shared" si="22"/>
        <v>1240070.63932069</v>
      </c>
      <c r="S64" s="282">
        <f t="shared" si="22"/>
        <v>1158225.9771255243</v>
      </c>
      <c r="T64" s="227"/>
      <c r="U64" s="87"/>
      <c r="V64" s="87"/>
    </row>
    <row r="65" spans="2:22" outlineLevel="1" x14ac:dyDescent="0.2">
      <c r="B65" s="279" t="str">
        <f>Assets!B274</f>
        <v>Z010</v>
      </c>
      <c r="C65" s="280" t="s">
        <v>0</v>
      </c>
      <c r="D65" s="294">
        <f>Assets!D274</f>
        <v>851865.72</v>
      </c>
      <c r="E65" s="246"/>
      <c r="F65" s="246"/>
      <c r="G65" s="246"/>
      <c r="H65" s="246"/>
      <c r="I65" s="256"/>
      <c r="J65" s="256"/>
      <c r="K65" s="246"/>
      <c r="L65" s="246"/>
      <c r="M65" s="256">
        <f t="shared" ref="M65:S65" si="23">IF(L278="",$D65,L278)</f>
        <v>851865.72</v>
      </c>
      <c r="N65" s="256">
        <f t="shared" si="23"/>
        <v>792235.11959999998</v>
      </c>
      <c r="O65" s="256">
        <f t="shared" si="23"/>
        <v>736778.66122799995</v>
      </c>
      <c r="P65" s="256">
        <f t="shared" si="23"/>
        <v>685204.15494203998</v>
      </c>
      <c r="Q65" s="256">
        <f t="shared" si="23"/>
        <v>637239.86409609718</v>
      </c>
      <c r="R65" s="256">
        <f t="shared" si="23"/>
        <v>592633.07360937039</v>
      </c>
      <c r="S65" s="282">
        <f t="shared" si="23"/>
        <v>551148.75845671445</v>
      </c>
      <c r="T65" s="227"/>
      <c r="U65" s="87"/>
      <c r="V65" s="87"/>
    </row>
    <row r="66" spans="2:22" outlineLevel="1" x14ac:dyDescent="0.2">
      <c r="B66" s="279" t="str">
        <f>Assets!B275</f>
        <v>Z011</v>
      </c>
      <c r="C66" s="280" t="s">
        <v>0</v>
      </c>
      <c r="D66" s="294">
        <f>Assets!D275</f>
        <v>0</v>
      </c>
      <c r="E66" s="246"/>
      <c r="F66" s="246"/>
      <c r="G66" s="246"/>
      <c r="H66" s="246"/>
      <c r="I66" s="256"/>
      <c r="J66" s="256"/>
      <c r="K66" s="246"/>
      <c r="L66" s="246"/>
      <c r="M66" s="256">
        <f t="shared" ref="M66:S66" si="24">IF(L279="",$D66,L279)</f>
        <v>0</v>
      </c>
      <c r="N66" s="256">
        <f t="shared" si="24"/>
        <v>0</v>
      </c>
      <c r="O66" s="256">
        <f t="shared" si="24"/>
        <v>0</v>
      </c>
      <c r="P66" s="256">
        <f t="shared" si="24"/>
        <v>0</v>
      </c>
      <c r="Q66" s="256">
        <f t="shared" si="24"/>
        <v>0</v>
      </c>
      <c r="R66" s="256">
        <f t="shared" si="24"/>
        <v>0</v>
      </c>
      <c r="S66" s="282">
        <f t="shared" si="24"/>
        <v>0</v>
      </c>
      <c r="T66" s="227"/>
      <c r="U66" s="87"/>
      <c r="V66" s="87"/>
    </row>
    <row r="67" spans="2:22" outlineLevel="1" x14ac:dyDescent="0.2">
      <c r="B67" s="279" t="str">
        <f>Assets!B276</f>
        <v>Z012</v>
      </c>
      <c r="C67" s="280" t="s">
        <v>0</v>
      </c>
      <c r="D67" s="294">
        <f>Assets!D276</f>
        <v>16657975.247499961</v>
      </c>
      <c r="E67" s="246"/>
      <c r="F67" s="246"/>
      <c r="G67" s="246"/>
      <c r="H67" s="246"/>
      <c r="I67" s="256"/>
      <c r="J67" s="256"/>
      <c r="K67" s="246"/>
      <c r="L67" s="246"/>
      <c r="M67" s="256">
        <f t="shared" ref="M67:S67" si="25">IF(L280="",$D67,L280)</f>
        <v>16657975.247499961</v>
      </c>
      <c r="N67" s="256">
        <f t="shared" si="25"/>
        <v>15408627.103937464</v>
      </c>
      <c r="O67" s="256">
        <f t="shared" si="25"/>
        <v>14252980.071142154</v>
      </c>
      <c r="P67" s="256">
        <f t="shared" si="25"/>
        <v>13184006.565806493</v>
      </c>
      <c r="Q67" s="256">
        <f t="shared" si="25"/>
        <v>12195206.073371006</v>
      </c>
      <c r="R67" s="256">
        <f t="shared" si="25"/>
        <v>11280565.617868181</v>
      </c>
      <c r="S67" s="282">
        <f t="shared" si="25"/>
        <v>10434523.196528068</v>
      </c>
      <c r="T67" s="227"/>
      <c r="U67" s="87"/>
      <c r="V67" s="87"/>
    </row>
    <row r="68" spans="2:22" outlineLevel="1" x14ac:dyDescent="0.2">
      <c r="B68" s="279" t="str">
        <f>Assets!B277</f>
        <v>Z013</v>
      </c>
      <c r="C68" s="280" t="s">
        <v>0</v>
      </c>
      <c r="D68" s="294">
        <f>Assets!D277</f>
        <v>677.32749999999999</v>
      </c>
      <c r="E68" s="246"/>
      <c r="F68" s="246"/>
      <c r="G68" s="246"/>
      <c r="H68" s="246"/>
      <c r="I68" s="256"/>
      <c r="J68" s="256"/>
      <c r="K68" s="246"/>
      <c r="L68" s="246"/>
      <c r="M68" s="256">
        <f t="shared" ref="M68:S68" si="26">IF(L281="",$D68,L281)</f>
        <v>677.32749999999999</v>
      </c>
      <c r="N68" s="256">
        <f t="shared" si="26"/>
        <v>624.49595499999998</v>
      </c>
      <c r="O68" s="256">
        <f t="shared" si="26"/>
        <v>575.78527051000003</v>
      </c>
      <c r="P68" s="256">
        <f t="shared" si="26"/>
        <v>530.87401941022006</v>
      </c>
      <c r="Q68" s="256">
        <f t="shared" si="26"/>
        <v>489.4658458962229</v>
      </c>
      <c r="R68" s="256">
        <f t="shared" si="26"/>
        <v>451.2875099163175</v>
      </c>
      <c r="S68" s="282">
        <f t="shared" si="26"/>
        <v>416.08708414284473</v>
      </c>
      <c r="T68" s="227"/>
      <c r="U68" s="87"/>
      <c r="V68" s="87"/>
    </row>
    <row r="69" spans="2:22" outlineLevel="1" x14ac:dyDescent="0.2">
      <c r="B69" s="279" t="str">
        <f>Assets!B278</f>
        <v>Z014</v>
      </c>
      <c r="C69" s="280" t="s">
        <v>0</v>
      </c>
      <c r="D69" s="294">
        <f>Assets!D278</f>
        <v>167961236.99932086</v>
      </c>
      <c r="E69" s="246"/>
      <c r="F69" s="246"/>
      <c r="G69" s="246"/>
      <c r="H69" s="246"/>
      <c r="I69" s="256"/>
      <c r="J69" s="256"/>
      <c r="K69" s="246"/>
      <c r="L69" s="246"/>
      <c r="M69" s="256">
        <f t="shared" ref="M69:S69" si="27">IF(L282="",$D69,L282)</f>
        <v>167961236.99932086</v>
      </c>
      <c r="N69" s="256">
        <f t="shared" si="27"/>
        <v>154524338.03937519</v>
      </c>
      <c r="O69" s="256">
        <f t="shared" si="27"/>
        <v>142162390.99622518</v>
      </c>
      <c r="P69" s="256">
        <f t="shared" si="27"/>
        <v>130789399.71652716</v>
      </c>
      <c r="Q69" s="256">
        <f t="shared" si="27"/>
        <v>120326247.73920499</v>
      </c>
      <c r="R69" s="256">
        <f t="shared" si="27"/>
        <v>110700147.92006859</v>
      </c>
      <c r="S69" s="282">
        <f t="shared" si="27"/>
        <v>101844136.08646311</v>
      </c>
      <c r="T69" s="227"/>
      <c r="U69" s="87"/>
      <c r="V69" s="87"/>
    </row>
    <row r="70" spans="2:22" outlineLevel="1" x14ac:dyDescent="0.2">
      <c r="B70" s="279" t="str">
        <f>Assets!B279</f>
        <v>Z015</v>
      </c>
      <c r="C70" s="280" t="s">
        <v>0</v>
      </c>
      <c r="D70" s="294">
        <f>Assets!D279</f>
        <v>13004333.751877081</v>
      </c>
      <c r="E70" s="246"/>
      <c r="F70" s="246"/>
      <c r="G70" s="246"/>
      <c r="H70" s="246"/>
      <c r="I70" s="256"/>
      <c r="J70" s="256"/>
      <c r="K70" s="246"/>
      <c r="L70" s="246"/>
      <c r="M70" s="256">
        <f t="shared" ref="M70:S70" si="28">IF(L283="",$D70,L283)</f>
        <v>13004333.751877081</v>
      </c>
      <c r="N70" s="256">
        <f t="shared" si="28"/>
        <v>11833943.714208143</v>
      </c>
      <c r="O70" s="256">
        <f t="shared" si="28"/>
        <v>10768888.779929411</v>
      </c>
      <c r="P70" s="256">
        <f t="shared" si="28"/>
        <v>9799688.7897357643</v>
      </c>
      <c r="Q70" s="256">
        <f t="shared" si="28"/>
        <v>8917716.7986595463</v>
      </c>
      <c r="R70" s="256">
        <f t="shared" si="28"/>
        <v>8115122.2867801869</v>
      </c>
      <c r="S70" s="282">
        <f t="shared" si="28"/>
        <v>7384761.2809699699</v>
      </c>
      <c r="T70" s="227"/>
      <c r="U70" s="87"/>
      <c r="V70" s="87"/>
    </row>
    <row r="71" spans="2:22" outlineLevel="1" x14ac:dyDescent="0.2">
      <c r="B71" s="279" t="str">
        <f>Assets!B280</f>
        <v>Z016</v>
      </c>
      <c r="C71" s="280" t="s">
        <v>0</v>
      </c>
      <c r="D71" s="294">
        <f>Assets!D280</f>
        <v>293324.21750000014</v>
      </c>
      <c r="E71" s="246"/>
      <c r="F71" s="246"/>
      <c r="G71" s="246"/>
      <c r="H71" s="246"/>
      <c r="I71" s="256"/>
      <c r="J71" s="256"/>
      <c r="K71" s="246"/>
      <c r="L71" s="246"/>
      <c r="M71" s="256">
        <f t="shared" ref="M71:S71" si="29">IF(L284="",$D71,L284)</f>
        <v>293324.21750000014</v>
      </c>
      <c r="N71" s="256">
        <f t="shared" si="29"/>
        <v>265810.40589850012</v>
      </c>
      <c r="O71" s="256">
        <f t="shared" si="29"/>
        <v>240877.3898252208</v>
      </c>
      <c r="P71" s="256">
        <f t="shared" si="29"/>
        <v>218283.09065961509</v>
      </c>
      <c r="Q71" s="256">
        <f t="shared" si="29"/>
        <v>197808.13675574318</v>
      </c>
      <c r="R71" s="256">
        <f t="shared" si="29"/>
        <v>179253.73352805446</v>
      </c>
      <c r="S71" s="282">
        <f t="shared" si="29"/>
        <v>162439.73332312296</v>
      </c>
      <c r="T71" s="227"/>
      <c r="U71" s="87"/>
      <c r="V71" s="87"/>
    </row>
    <row r="72" spans="2:22" outlineLevel="1" x14ac:dyDescent="0.2">
      <c r="B72" s="279" t="str">
        <f>Assets!B281</f>
        <v>Z017</v>
      </c>
      <c r="C72" s="280" t="s">
        <v>0</v>
      </c>
      <c r="D72" s="294">
        <f>Assets!D281</f>
        <v>4649420.6153200353</v>
      </c>
      <c r="E72" s="246"/>
      <c r="F72" s="246"/>
      <c r="G72" s="246"/>
      <c r="H72" s="246"/>
      <c r="I72" s="256"/>
      <c r="J72" s="256"/>
      <c r="K72" s="246"/>
      <c r="L72" s="246"/>
      <c r="M72" s="256">
        <f t="shared" ref="M72:S72" si="30">IF(L285="",$D72,L285)</f>
        <v>4649420.6153200353</v>
      </c>
      <c r="N72" s="256">
        <f t="shared" si="30"/>
        <v>4207725.6568646319</v>
      </c>
      <c r="O72" s="256">
        <f t="shared" si="30"/>
        <v>3807991.719462492</v>
      </c>
      <c r="P72" s="256">
        <f t="shared" si="30"/>
        <v>3446232.5061135553</v>
      </c>
      <c r="Q72" s="256">
        <f t="shared" si="30"/>
        <v>3118840.4180327677</v>
      </c>
      <c r="R72" s="256">
        <f t="shared" si="30"/>
        <v>2822550.5783196548</v>
      </c>
      <c r="S72" s="282">
        <f t="shared" si="30"/>
        <v>2554408.2733792877</v>
      </c>
      <c r="T72" s="227"/>
      <c r="U72" s="87"/>
      <c r="V72" s="87"/>
    </row>
    <row r="73" spans="2:22" outlineLevel="1" x14ac:dyDescent="0.2">
      <c r="B73" s="279" t="str">
        <f>Assets!B282</f>
        <v>Z018</v>
      </c>
      <c r="C73" s="280" t="s">
        <v>0</v>
      </c>
      <c r="D73" s="294">
        <f>Assets!D282</f>
        <v>23440735.230358228</v>
      </c>
      <c r="E73" s="246"/>
      <c r="F73" s="246"/>
      <c r="G73" s="246"/>
      <c r="H73" s="246"/>
      <c r="I73" s="256"/>
      <c r="J73" s="256"/>
      <c r="K73" s="246"/>
      <c r="L73" s="246"/>
      <c r="M73" s="256">
        <f t="shared" ref="M73:S73" si="31">IF(L286="",$D73,L286)</f>
        <v>23440735.230358228</v>
      </c>
      <c r="N73" s="256">
        <f t="shared" si="31"/>
        <v>20732642.125044212</v>
      </c>
      <c r="O73" s="256">
        <f t="shared" si="31"/>
        <v>18328827.707503032</v>
      </c>
      <c r="P73" s="256">
        <f t="shared" si="31"/>
        <v>16195301.152383685</v>
      </c>
      <c r="Q73" s="256">
        <f t="shared" si="31"/>
        <v>14318736.919592448</v>
      </c>
      <c r="R73" s="256">
        <f t="shared" si="31"/>
        <v>12667289.306800786</v>
      </c>
      <c r="S73" s="282">
        <f t="shared" si="31"/>
        <v>11169403.405842846</v>
      </c>
      <c r="T73" s="227"/>
      <c r="U73" s="87"/>
      <c r="V73" s="87"/>
    </row>
    <row r="74" spans="2:22" outlineLevel="1" x14ac:dyDescent="0.2">
      <c r="B74" s="279" t="str">
        <f>Assets!B283</f>
        <v>Z019</v>
      </c>
      <c r="C74" s="280" t="s">
        <v>0</v>
      </c>
      <c r="D74" s="294">
        <f>Assets!D283</f>
        <v>13428131.698121129</v>
      </c>
      <c r="E74" s="246"/>
      <c r="F74" s="246"/>
      <c r="G74" s="246"/>
      <c r="H74" s="246"/>
      <c r="I74" s="256"/>
      <c r="J74" s="256"/>
      <c r="K74" s="246"/>
      <c r="L74" s="246"/>
      <c r="M74" s="256">
        <f t="shared" ref="M74:S74" si="32">IF(L287="",$D74,L287)</f>
        <v>13428131.698121129</v>
      </c>
      <c r="N74" s="256">
        <f t="shared" si="32"/>
        <v>12085318.528309016</v>
      </c>
      <c r="O74" s="256">
        <f t="shared" si="32"/>
        <v>10876786.675478114</v>
      </c>
      <c r="P74" s="256">
        <f t="shared" si="32"/>
        <v>9789108.007930303</v>
      </c>
      <c r="Q74" s="256">
        <f t="shared" si="32"/>
        <v>8810197.2071372718</v>
      </c>
      <c r="R74" s="256">
        <f t="shared" si="32"/>
        <v>7929177.4864235446</v>
      </c>
      <c r="S74" s="282">
        <f t="shared" si="32"/>
        <v>7136259.7377811903</v>
      </c>
      <c r="T74" s="227"/>
      <c r="U74" s="87"/>
      <c r="V74" s="87"/>
    </row>
    <row r="75" spans="2:22" outlineLevel="1" x14ac:dyDescent="0.2">
      <c r="B75" s="279" t="str">
        <f>Assets!B284</f>
        <v>Z020</v>
      </c>
      <c r="C75" s="280" t="s">
        <v>0</v>
      </c>
      <c r="D75" s="294">
        <f>Assets!D284</f>
        <v>1089224.9350000005</v>
      </c>
      <c r="E75" s="246"/>
      <c r="F75" s="246"/>
      <c r="G75" s="246"/>
      <c r="H75" s="246"/>
      <c r="I75" s="256"/>
      <c r="J75" s="256"/>
      <c r="K75" s="246"/>
      <c r="L75" s="246"/>
      <c r="M75" s="256">
        <f t="shared" ref="M75:S75" si="33">IF(L288="",$D75,L288)</f>
        <v>1089224.9350000005</v>
      </c>
      <c r="N75" s="256">
        <f t="shared" si="33"/>
        <v>965053.29241000046</v>
      </c>
      <c r="O75" s="256">
        <f t="shared" si="33"/>
        <v>855037.21707526036</v>
      </c>
      <c r="P75" s="256">
        <f t="shared" si="33"/>
        <v>757562.97432868066</v>
      </c>
      <c r="Q75" s="256">
        <f t="shared" si="33"/>
        <v>671200.79525521107</v>
      </c>
      <c r="R75" s="256">
        <f t="shared" si="33"/>
        <v>594683.90459611698</v>
      </c>
      <c r="S75" s="282">
        <f t="shared" si="33"/>
        <v>526889.9394721596</v>
      </c>
      <c r="T75" s="227"/>
      <c r="U75" s="87"/>
      <c r="V75" s="87"/>
    </row>
    <row r="76" spans="2:22" outlineLevel="1" x14ac:dyDescent="0.2">
      <c r="B76" s="279" t="str">
        <f>Assets!B285</f>
        <v>Z021</v>
      </c>
      <c r="C76" s="280" t="s">
        <v>0</v>
      </c>
      <c r="D76" s="294">
        <f>Assets!D285</f>
        <v>1359443.2601473881</v>
      </c>
      <c r="E76" s="246"/>
      <c r="F76" s="246"/>
      <c r="G76" s="246"/>
      <c r="H76" s="246"/>
      <c r="I76" s="256"/>
      <c r="J76" s="256"/>
      <c r="K76" s="246"/>
      <c r="L76" s="246"/>
      <c r="M76" s="256">
        <f t="shared" ref="M76:S76" si="34">IF(L289="",$D76,L289)</f>
        <v>1359443.2601473881</v>
      </c>
      <c r="N76" s="256">
        <f t="shared" si="34"/>
        <v>1196310.0689297016</v>
      </c>
      <c r="O76" s="256">
        <f t="shared" si="34"/>
        <v>1052752.8606581374</v>
      </c>
      <c r="P76" s="256">
        <f t="shared" si="34"/>
        <v>926422.51737916085</v>
      </c>
      <c r="Q76" s="256">
        <f t="shared" si="34"/>
        <v>815251.81529366155</v>
      </c>
      <c r="R76" s="256">
        <f t="shared" si="34"/>
        <v>717421.59745842218</v>
      </c>
      <c r="S76" s="282">
        <f t="shared" si="34"/>
        <v>631331.00576341152</v>
      </c>
      <c r="T76" s="227"/>
      <c r="U76" s="87"/>
      <c r="V76" s="87"/>
    </row>
    <row r="77" spans="2:22" outlineLevel="1" x14ac:dyDescent="0.2">
      <c r="B77" s="279" t="str">
        <f>Assets!B286</f>
        <v>Z022</v>
      </c>
      <c r="C77" s="280" t="s">
        <v>0</v>
      </c>
      <c r="D77" s="294">
        <f>Assets!D286</f>
        <v>5883.96</v>
      </c>
      <c r="E77" s="246"/>
      <c r="F77" s="246"/>
      <c r="G77" s="246"/>
      <c r="H77" s="246"/>
      <c r="I77" s="256"/>
      <c r="J77" s="256"/>
      <c r="K77" s="246"/>
      <c r="L77" s="246"/>
      <c r="M77" s="256">
        <f t="shared" ref="M77:S77" si="35">IF(L290="",$D77,L290)</f>
        <v>5883.96</v>
      </c>
      <c r="N77" s="256">
        <f t="shared" si="35"/>
        <v>5148.4650000000001</v>
      </c>
      <c r="O77" s="256">
        <f t="shared" si="35"/>
        <v>4504.9068750000006</v>
      </c>
      <c r="P77" s="256">
        <f t="shared" si="35"/>
        <v>3941.7935156250005</v>
      </c>
      <c r="Q77" s="256">
        <f t="shared" si="35"/>
        <v>3449.0693261718752</v>
      </c>
      <c r="R77" s="256">
        <f t="shared" si="35"/>
        <v>3017.9356604003906</v>
      </c>
      <c r="S77" s="282">
        <f t="shared" si="35"/>
        <v>2640.6937028503417</v>
      </c>
      <c r="T77" s="227"/>
      <c r="U77" s="87"/>
      <c r="V77" s="87"/>
    </row>
    <row r="78" spans="2:22" outlineLevel="1" x14ac:dyDescent="0.2">
      <c r="B78" s="279" t="str">
        <f>Assets!B287</f>
        <v>Z023</v>
      </c>
      <c r="C78" s="280" t="s">
        <v>0</v>
      </c>
      <c r="D78" s="294">
        <f>Assets!D287</f>
        <v>109.28</v>
      </c>
      <c r="E78" s="246"/>
      <c r="F78" s="246"/>
      <c r="G78" s="246"/>
      <c r="H78" s="246"/>
      <c r="I78" s="256"/>
      <c r="J78" s="256"/>
      <c r="K78" s="246"/>
      <c r="L78" s="246"/>
      <c r="M78" s="256">
        <f t="shared" ref="M78:S78" si="36">IF(L291="",$D78,L291)</f>
        <v>109.28</v>
      </c>
      <c r="N78" s="256">
        <f t="shared" si="36"/>
        <v>93.860591999999997</v>
      </c>
      <c r="O78" s="256">
        <f t="shared" si="36"/>
        <v>80.616862468799994</v>
      </c>
      <c r="P78" s="256">
        <f t="shared" si="36"/>
        <v>69.241823174452321</v>
      </c>
      <c r="Q78" s="256">
        <f t="shared" si="36"/>
        <v>59.471801924537097</v>
      </c>
      <c r="R78" s="256">
        <f t="shared" si="36"/>
        <v>51.080330672984914</v>
      </c>
      <c r="S78" s="282">
        <f t="shared" si="36"/>
        <v>43.87289601502674</v>
      </c>
      <c r="T78" s="227"/>
      <c r="U78" s="87"/>
      <c r="V78" s="87"/>
    </row>
    <row r="79" spans="2:22" outlineLevel="1" x14ac:dyDescent="0.2">
      <c r="B79" s="279" t="str">
        <f>Assets!B288</f>
        <v>Z024</v>
      </c>
      <c r="C79" s="280" t="s">
        <v>0</v>
      </c>
      <c r="D79" s="294">
        <f>Assets!D288</f>
        <v>690.27250000000004</v>
      </c>
      <c r="E79" s="246"/>
      <c r="F79" s="246"/>
      <c r="G79" s="246"/>
      <c r="H79" s="246"/>
      <c r="I79" s="256"/>
      <c r="J79" s="256"/>
      <c r="K79" s="246"/>
      <c r="L79" s="246"/>
      <c r="M79" s="256">
        <f t="shared" ref="M79:S79" si="37">IF(L292="",$D79,L292)</f>
        <v>690.27250000000004</v>
      </c>
      <c r="N79" s="256">
        <f t="shared" si="37"/>
        <v>590.87326000000007</v>
      </c>
      <c r="O79" s="256">
        <f t="shared" si="37"/>
        <v>505.7875105600001</v>
      </c>
      <c r="P79" s="256">
        <f t="shared" si="37"/>
        <v>432.95410903936011</v>
      </c>
      <c r="Q79" s="256">
        <f t="shared" si="37"/>
        <v>370.60871733769227</v>
      </c>
      <c r="R79" s="256">
        <f t="shared" si="37"/>
        <v>317.24106204106459</v>
      </c>
      <c r="S79" s="282">
        <f t="shared" si="37"/>
        <v>271.55834910715129</v>
      </c>
      <c r="T79" s="227"/>
      <c r="U79" s="87"/>
      <c r="V79" s="87"/>
    </row>
    <row r="80" spans="2:22" outlineLevel="1" x14ac:dyDescent="0.2">
      <c r="B80" s="279" t="str">
        <f>Assets!B289</f>
        <v>Z025</v>
      </c>
      <c r="C80" s="280" t="s">
        <v>0</v>
      </c>
      <c r="D80" s="294">
        <f>Assets!D289</f>
        <v>232317.0625</v>
      </c>
      <c r="E80" s="246"/>
      <c r="F80" s="246"/>
      <c r="G80" s="246"/>
      <c r="H80" s="246"/>
      <c r="I80" s="256"/>
      <c r="J80" s="256"/>
      <c r="K80" s="246"/>
      <c r="L80" s="246"/>
      <c r="M80" s="256">
        <f t="shared" ref="M80:S80" si="38">IF(L293="",$D80,L293)</f>
        <v>232317.0625</v>
      </c>
      <c r="N80" s="256">
        <f t="shared" si="38"/>
        <v>197469.50312499999</v>
      </c>
      <c r="O80" s="256">
        <f t="shared" si="38"/>
        <v>167849.07765624998</v>
      </c>
      <c r="P80" s="256">
        <f t="shared" si="38"/>
        <v>142671.71600781247</v>
      </c>
      <c r="Q80" s="256">
        <f t="shared" si="38"/>
        <v>121270.9586066406</v>
      </c>
      <c r="R80" s="256">
        <f t="shared" si="38"/>
        <v>103080.31481564451</v>
      </c>
      <c r="S80" s="282">
        <f t="shared" si="38"/>
        <v>87618.267593297831</v>
      </c>
      <c r="T80" s="227"/>
      <c r="U80" s="87"/>
      <c r="V80" s="87"/>
    </row>
    <row r="81" spans="2:22" outlineLevel="1" x14ac:dyDescent="0.2">
      <c r="B81" s="279" t="str">
        <f>Assets!B290</f>
        <v>Z026</v>
      </c>
      <c r="C81" s="280" t="s">
        <v>0</v>
      </c>
      <c r="D81" s="294">
        <f>Assets!D290</f>
        <v>1615.1399999999999</v>
      </c>
      <c r="E81" s="246"/>
      <c r="F81" s="246"/>
      <c r="G81" s="246"/>
      <c r="H81" s="246"/>
      <c r="I81" s="256"/>
      <c r="J81" s="256"/>
      <c r="K81" s="246"/>
      <c r="L81" s="246"/>
      <c r="M81" s="256">
        <f t="shared" ref="M81:S81" si="39">IF(L294="",$D81,L294)</f>
        <v>1615.1399999999999</v>
      </c>
      <c r="N81" s="256">
        <f t="shared" si="39"/>
        <v>1364.7932999999998</v>
      </c>
      <c r="O81" s="256">
        <f t="shared" si="39"/>
        <v>1153.2503384999998</v>
      </c>
      <c r="P81" s="256">
        <f t="shared" si="39"/>
        <v>974.49653603249976</v>
      </c>
      <c r="Q81" s="256">
        <f t="shared" si="39"/>
        <v>823.44957294746223</v>
      </c>
      <c r="R81" s="256">
        <f t="shared" si="39"/>
        <v>695.8148891406056</v>
      </c>
      <c r="S81" s="282">
        <f t="shared" si="39"/>
        <v>587.9635813238117</v>
      </c>
      <c r="T81" s="227"/>
      <c r="U81" s="87"/>
      <c r="V81" s="87"/>
    </row>
    <row r="82" spans="2:22" outlineLevel="1" x14ac:dyDescent="0.2">
      <c r="B82" s="279" t="str">
        <f>Assets!B291</f>
        <v>Z027</v>
      </c>
      <c r="C82" s="280" t="s">
        <v>0</v>
      </c>
      <c r="D82" s="294">
        <f>Assets!D291</f>
        <v>262.5025</v>
      </c>
      <c r="E82" s="246"/>
      <c r="F82" s="246"/>
      <c r="G82" s="246"/>
      <c r="H82" s="246"/>
      <c r="I82" s="256"/>
      <c r="J82" s="256"/>
      <c r="K82" s="246"/>
      <c r="L82" s="246"/>
      <c r="M82" s="256">
        <f t="shared" ref="M82:S82" si="40">IF(L295="",$D82,L295)</f>
        <v>262.5025</v>
      </c>
      <c r="N82" s="256">
        <f t="shared" si="40"/>
        <v>218.16582775000001</v>
      </c>
      <c r="O82" s="256">
        <f t="shared" si="40"/>
        <v>181.317619443025</v>
      </c>
      <c r="P82" s="256">
        <f t="shared" si="40"/>
        <v>150.69307351909808</v>
      </c>
      <c r="Q82" s="256">
        <f t="shared" si="40"/>
        <v>125.24101340172241</v>
      </c>
      <c r="R82" s="256">
        <f t="shared" si="40"/>
        <v>104.0878062381715</v>
      </c>
      <c r="S82" s="282">
        <f t="shared" si="40"/>
        <v>86.507375764544335</v>
      </c>
      <c r="T82" s="227"/>
      <c r="U82" s="87"/>
      <c r="V82" s="87"/>
    </row>
    <row r="83" spans="2:22" outlineLevel="1" x14ac:dyDescent="0.2">
      <c r="B83" s="279" t="str">
        <f>Assets!B292</f>
        <v>Z028</v>
      </c>
      <c r="C83" s="280" t="s">
        <v>0</v>
      </c>
      <c r="D83" s="294">
        <f>Assets!D292</f>
        <v>50.2425</v>
      </c>
      <c r="E83" s="246"/>
      <c r="F83" s="246"/>
      <c r="G83" s="246"/>
      <c r="H83" s="246"/>
      <c r="I83" s="256"/>
      <c r="J83" s="256"/>
      <c r="K83" s="246"/>
      <c r="L83" s="246"/>
      <c r="M83" s="256">
        <f t="shared" ref="M83:S83" si="41">IF(L296="",$D83,L296)</f>
        <v>50.2425</v>
      </c>
      <c r="N83" s="256">
        <f t="shared" si="41"/>
        <v>41.349577500000002</v>
      </c>
      <c r="O83" s="256">
        <f t="shared" si="41"/>
        <v>34.030702282500002</v>
      </c>
      <c r="P83" s="256">
        <f t="shared" si="41"/>
        <v>28.007267978497502</v>
      </c>
      <c r="Q83" s="256">
        <f t="shared" si="41"/>
        <v>23.049981546303446</v>
      </c>
      <c r="R83" s="256">
        <f t="shared" si="41"/>
        <v>18.970134812607736</v>
      </c>
      <c r="S83" s="282">
        <f t="shared" si="41"/>
        <v>15.612420950776166</v>
      </c>
      <c r="T83" s="227"/>
      <c r="U83" s="87"/>
      <c r="V83" s="87"/>
    </row>
    <row r="84" spans="2:22" outlineLevel="1" x14ac:dyDescent="0.2">
      <c r="B84" s="279" t="str">
        <f>Assets!B293</f>
        <v>Z029</v>
      </c>
      <c r="C84" s="280" t="s">
        <v>0</v>
      </c>
      <c r="D84" s="294">
        <f>Assets!D293</f>
        <v>0</v>
      </c>
      <c r="E84" s="246"/>
      <c r="F84" s="246"/>
      <c r="G84" s="246"/>
      <c r="H84" s="246"/>
      <c r="I84" s="256"/>
      <c r="J84" s="256"/>
      <c r="K84" s="246"/>
      <c r="L84" s="246"/>
      <c r="M84" s="256">
        <f t="shared" ref="M84:S84" si="42">IF(L297="",$D84,L297)</f>
        <v>0</v>
      </c>
      <c r="N84" s="256">
        <f t="shared" si="42"/>
        <v>0</v>
      </c>
      <c r="O84" s="256">
        <f t="shared" si="42"/>
        <v>0</v>
      </c>
      <c r="P84" s="256">
        <f t="shared" si="42"/>
        <v>0</v>
      </c>
      <c r="Q84" s="256">
        <f t="shared" si="42"/>
        <v>0</v>
      </c>
      <c r="R84" s="256">
        <f t="shared" si="42"/>
        <v>0</v>
      </c>
      <c r="S84" s="282">
        <f t="shared" si="42"/>
        <v>0</v>
      </c>
      <c r="T84" s="227"/>
      <c r="U84" s="87"/>
      <c r="V84" s="87"/>
    </row>
    <row r="85" spans="2:22" outlineLevel="1" x14ac:dyDescent="0.2">
      <c r="B85" s="279" t="str">
        <f>Assets!B294</f>
        <v>Z030</v>
      </c>
      <c r="C85" s="280" t="s">
        <v>0</v>
      </c>
      <c r="D85" s="294">
        <f>Assets!D294</f>
        <v>3183.3325</v>
      </c>
      <c r="E85" s="246"/>
      <c r="F85" s="246"/>
      <c r="G85" s="246"/>
      <c r="H85" s="246"/>
      <c r="I85" s="256"/>
      <c r="J85" s="256"/>
      <c r="K85" s="246"/>
      <c r="L85" s="246"/>
      <c r="M85" s="256">
        <f t="shared" ref="M85:S85" si="43">IF(L298="",$D85,L298)</f>
        <v>3183.3325</v>
      </c>
      <c r="N85" s="256">
        <f t="shared" si="43"/>
        <v>2591.2326549999998</v>
      </c>
      <c r="O85" s="256">
        <f t="shared" si="43"/>
        <v>2109.2633811699998</v>
      </c>
      <c r="P85" s="256">
        <f t="shared" si="43"/>
        <v>1716.9403922723798</v>
      </c>
      <c r="Q85" s="256">
        <f t="shared" si="43"/>
        <v>1397.5894793097173</v>
      </c>
      <c r="R85" s="256">
        <f t="shared" si="43"/>
        <v>1137.6378361581098</v>
      </c>
      <c r="S85" s="282">
        <f t="shared" si="43"/>
        <v>926.03719863270146</v>
      </c>
      <c r="T85" s="227"/>
      <c r="U85" s="87"/>
      <c r="V85" s="87"/>
    </row>
    <row r="86" spans="2:22" outlineLevel="1" x14ac:dyDescent="0.2">
      <c r="B86" s="279" t="str">
        <f>Assets!B295</f>
        <v>Z031</v>
      </c>
      <c r="C86" s="280" t="s">
        <v>0</v>
      </c>
      <c r="D86" s="294">
        <f>Assets!D295</f>
        <v>47239.449209782426</v>
      </c>
      <c r="E86" s="246"/>
      <c r="F86" s="246"/>
      <c r="G86" s="246"/>
      <c r="H86" s="246"/>
      <c r="I86" s="256"/>
      <c r="J86" s="256"/>
      <c r="K86" s="246"/>
      <c r="L86" s="246"/>
      <c r="M86" s="256">
        <f t="shared" ref="M86:S86" si="44">IF(L299="",$D86,L299)</f>
        <v>47239.449209782426</v>
      </c>
      <c r="N86" s="256">
        <f t="shared" si="44"/>
        <v>37791.559367825939</v>
      </c>
      <c r="O86" s="256">
        <f t="shared" si="44"/>
        <v>30233.247494260751</v>
      </c>
      <c r="P86" s="256">
        <f t="shared" si="44"/>
        <v>24186.5979954086</v>
      </c>
      <c r="Q86" s="256">
        <f t="shared" si="44"/>
        <v>19349.278396326881</v>
      </c>
      <c r="R86" s="256">
        <f t="shared" si="44"/>
        <v>15479.422717061505</v>
      </c>
      <c r="S86" s="282">
        <f t="shared" si="44"/>
        <v>12383.538173649204</v>
      </c>
      <c r="T86" s="227"/>
      <c r="U86" s="87"/>
      <c r="V86" s="87"/>
    </row>
    <row r="87" spans="2:22" outlineLevel="1" x14ac:dyDescent="0.2">
      <c r="B87" s="279" t="str">
        <f>Assets!B296</f>
        <v>Z032</v>
      </c>
      <c r="C87" s="280" t="s">
        <v>0</v>
      </c>
      <c r="D87" s="294">
        <f>Assets!D296</f>
        <v>0</v>
      </c>
      <c r="E87" s="246"/>
      <c r="F87" s="246"/>
      <c r="G87" s="246"/>
      <c r="H87" s="246"/>
      <c r="I87" s="256"/>
      <c r="J87" s="256"/>
      <c r="K87" s="246"/>
      <c r="L87" s="246"/>
      <c r="M87" s="256">
        <f t="shared" ref="M87:S87" si="45">IF(L300="",$D87,L300)</f>
        <v>0</v>
      </c>
      <c r="N87" s="256">
        <f t="shared" si="45"/>
        <v>0</v>
      </c>
      <c r="O87" s="256">
        <f t="shared" si="45"/>
        <v>0</v>
      </c>
      <c r="P87" s="256">
        <f t="shared" si="45"/>
        <v>0</v>
      </c>
      <c r="Q87" s="256">
        <f t="shared" si="45"/>
        <v>0</v>
      </c>
      <c r="R87" s="256">
        <f t="shared" si="45"/>
        <v>0</v>
      </c>
      <c r="S87" s="282">
        <f t="shared" si="45"/>
        <v>0</v>
      </c>
      <c r="T87" s="227"/>
      <c r="U87" s="87"/>
      <c r="V87" s="87"/>
    </row>
    <row r="88" spans="2:22" outlineLevel="1" x14ac:dyDescent="0.2">
      <c r="B88" s="279" t="str">
        <f>Assets!B297</f>
        <v>Z033</v>
      </c>
      <c r="C88" s="280" t="s">
        <v>0</v>
      </c>
      <c r="D88" s="294">
        <f>Assets!D297</f>
        <v>47469.679999999993</v>
      </c>
      <c r="E88" s="246"/>
      <c r="F88" s="246"/>
      <c r="G88" s="246"/>
      <c r="H88" s="246"/>
      <c r="I88" s="256"/>
      <c r="J88" s="256"/>
      <c r="K88" s="246"/>
      <c r="L88" s="246"/>
      <c r="M88" s="256">
        <f t="shared" ref="M88:S88" si="46">IF(L301="",$D88,L301)</f>
        <v>47469.679999999993</v>
      </c>
      <c r="N88" s="256">
        <f t="shared" si="46"/>
        <v>37216.229119999996</v>
      </c>
      <c r="O88" s="256">
        <f t="shared" si="46"/>
        <v>29177.523630079995</v>
      </c>
      <c r="P88" s="256">
        <f t="shared" si="46"/>
        <v>22875.178525982716</v>
      </c>
      <c r="Q88" s="256">
        <f t="shared" si="46"/>
        <v>17934.13996437045</v>
      </c>
      <c r="R88" s="256">
        <f t="shared" si="46"/>
        <v>14060.365732066433</v>
      </c>
      <c r="S88" s="282">
        <f t="shared" si="46"/>
        <v>11023.326733940085</v>
      </c>
      <c r="T88" s="227"/>
      <c r="U88" s="87"/>
      <c r="V88" s="87"/>
    </row>
    <row r="89" spans="2:22" outlineLevel="1" x14ac:dyDescent="0.2">
      <c r="B89" s="279" t="str">
        <f>Assets!B298</f>
        <v>Z034</v>
      </c>
      <c r="C89" s="280" t="s">
        <v>0</v>
      </c>
      <c r="D89" s="294">
        <f>Assets!D298</f>
        <v>3680.08</v>
      </c>
      <c r="E89" s="246"/>
      <c r="F89" s="246"/>
      <c r="G89" s="246"/>
      <c r="H89" s="246"/>
      <c r="I89" s="256"/>
      <c r="J89" s="256"/>
      <c r="K89" s="246"/>
      <c r="L89" s="246"/>
      <c r="M89" s="256">
        <f t="shared" ref="M89:S89" si="47">IF(L302="",$D89,L302)</f>
        <v>3680.08</v>
      </c>
      <c r="N89" s="256">
        <f t="shared" si="47"/>
        <v>2870.4623999999999</v>
      </c>
      <c r="O89" s="256">
        <f t="shared" si="47"/>
        <v>2238.9606720000002</v>
      </c>
      <c r="P89" s="256">
        <f t="shared" si="47"/>
        <v>1746.3893241600001</v>
      </c>
      <c r="Q89" s="256">
        <f t="shared" si="47"/>
        <v>1362.1836728448002</v>
      </c>
      <c r="R89" s="256">
        <f t="shared" si="47"/>
        <v>1062.5032648189442</v>
      </c>
      <c r="S89" s="282">
        <f t="shared" si="47"/>
        <v>828.75254655877643</v>
      </c>
      <c r="T89" s="227"/>
      <c r="U89" s="87"/>
      <c r="V89" s="87"/>
    </row>
    <row r="90" spans="2:22" outlineLevel="1" x14ac:dyDescent="0.2">
      <c r="B90" s="279" t="str">
        <f>Assets!B299</f>
        <v>Z035</v>
      </c>
      <c r="C90" s="280" t="s">
        <v>0</v>
      </c>
      <c r="D90" s="294">
        <f>Assets!D299</f>
        <v>2983.7445561561653</v>
      </c>
      <c r="E90" s="246"/>
      <c r="F90" s="246"/>
      <c r="G90" s="246"/>
      <c r="H90" s="246"/>
      <c r="I90" s="256"/>
      <c r="J90" s="256"/>
      <c r="K90" s="246"/>
      <c r="L90" s="246"/>
      <c r="M90" s="256">
        <f t="shared" ref="M90:S90" si="48">IF(L303="",$D90,L303)</f>
        <v>2983.7445561561653</v>
      </c>
      <c r="N90" s="256">
        <f t="shared" si="48"/>
        <v>2267.6458626786857</v>
      </c>
      <c r="O90" s="256">
        <f t="shared" si="48"/>
        <v>1723.410855635801</v>
      </c>
      <c r="P90" s="256">
        <f t="shared" si="48"/>
        <v>1309.7922502832089</v>
      </c>
      <c r="Q90" s="256">
        <f t="shared" si="48"/>
        <v>995.4421102152387</v>
      </c>
      <c r="R90" s="256">
        <f t="shared" si="48"/>
        <v>756.53600376358145</v>
      </c>
      <c r="S90" s="282">
        <f t="shared" si="48"/>
        <v>574.96736286032194</v>
      </c>
      <c r="T90" s="227"/>
      <c r="U90" s="87"/>
      <c r="V90" s="87"/>
    </row>
    <row r="91" spans="2:22" outlineLevel="1" x14ac:dyDescent="0.2">
      <c r="B91" s="279" t="str">
        <f>Assets!B300</f>
        <v>Z036</v>
      </c>
      <c r="C91" s="280" t="s">
        <v>0</v>
      </c>
      <c r="D91" s="294">
        <f>Assets!D300</f>
        <v>2463786.142379364</v>
      </c>
      <c r="E91" s="246"/>
      <c r="F91" s="246"/>
      <c r="G91" s="246"/>
      <c r="H91" s="246"/>
      <c r="I91" s="256"/>
      <c r="J91" s="256"/>
      <c r="K91" s="246"/>
      <c r="L91" s="246"/>
      <c r="M91" s="256">
        <f t="shared" ref="M91:S91" si="49">IF(L304="",$D91,L304)</f>
        <v>2463786.142379364</v>
      </c>
      <c r="N91" s="256">
        <f t="shared" si="49"/>
        <v>1847839.606784523</v>
      </c>
      <c r="O91" s="256">
        <f t="shared" si="49"/>
        <v>1385879.7050883924</v>
      </c>
      <c r="P91" s="256">
        <f t="shared" si="49"/>
        <v>1039409.7788162943</v>
      </c>
      <c r="Q91" s="256">
        <f t="shared" si="49"/>
        <v>779557.33411222068</v>
      </c>
      <c r="R91" s="256">
        <f t="shared" si="49"/>
        <v>584668.00058416557</v>
      </c>
      <c r="S91" s="282">
        <f t="shared" si="49"/>
        <v>438501.00043812417</v>
      </c>
      <c r="T91" s="227"/>
      <c r="U91" s="87"/>
      <c r="V91" s="87"/>
    </row>
    <row r="92" spans="2:22" outlineLevel="1" x14ac:dyDescent="0.2">
      <c r="B92" s="279" t="str">
        <f>Assets!B301</f>
        <v>Z037</v>
      </c>
      <c r="C92" s="280" t="s">
        <v>0</v>
      </c>
      <c r="D92" s="294">
        <f>Assets!D301</f>
        <v>0</v>
      </c>
      <c r="E92" s="246"/>
      <c r="F92" s="246"/>
      <c r="G92" s="246"/>
      <c r="H92" s="246"/>
      <c r="I92" s="256"/>
      <c r="J92" s="256"/>
      <c r="K92" s="246"/>
      <c r="L92" s="246"/>
      <c r="M92" s="256">
        <f t="shared" ref="M92:S92" si="50">IF(L305="",$D92,L305)</f>
        <v>0</v>
      </c>
      <c r="N92" s="256">
        <f t="shared" si="50"/>
        <v>0</v>
      </c>
      <c r="O92" s="256">
        <f t="shared" si="50"/>
        <v>0</v>
      </c>
      <c r="P92" s="256">
        <f t="shared" si="50"/>
        <v>0</v>
      </c>
      <c r="Q92" s="256">
        <f t="shared" si="50"/>
        <v>0</v>
      </c>
      <c r="R92" s="256">
        <f t="shared" si="50"/>
        <v>0</v>
      </c>
      <c r="S92" s="282">
        <f t="shared" si="50"/>
        <v>0</v>
      </c>
      <c r="T92" s="227"/>
      <c r="U92" s="87"/>
      <c r="V92" s="87"/>
    </row>
    <row r="93" spans="2:22" outlineLevel="1" x14ac:dyDescent="0.2">
      <c r="B93" s="279" t="str">
        <f>Assets!B302</f>
        <v>Z038</v>
      </c>
      <c r="C93" s="280" t="s">
        <v>0</v>
      </c>
      <c r="D93" s="294">
        <f>Assets!D302</f>
        <v>2354.8525</v>
      </c>
      <c r="E93" s="246"/>
      <c r="F93" s="246"/>
      <c r="G93" s="246"/>
      <c r="H93" s="246"/>
      <c r="I93" s="256"/>
      <c r="J93" s="256"/>
      <c r="K93" s="246"/>
      <c r="L93" s="246"/>
      <c r="M93" s="256">
        <f t="shared" ref="M93:S93" si="51">IF(L306="",$D93,L306)</f>
        <v>2354.8525</v>
      </c>
      <c r="N93" s="256">
        <f t="shared" si="51"/>
        <v>1733.1714400000001</v>
      </c>
      <c r="O93" s="256">
        <f t="shared" si="51"/>
        <v>1275.6141798399999</v>
      </c>
      <c r="P93" s="256">
        <f t="shared" si="51"/>
        <v>938.85203636223991</v>
      </c>
      <c r="Q93" s="256">
        <f t="shared" si="51"/>
        <v>690.99509876260856</v>
      </c>
      <c r="R93" s="256">
        <f t="shared" si="51"/>
        <v>508.57239268927992</v>
      </c>
      <c r="S93" s="282">
        <f t="shared" si="51"/>
        <v>374.30928101930999</v>
      </c>
      <c r="T93" s="227"/>
      <c r="U93" s="87"/>
      <c r="V93" s="87"/>
    </row>
    <row r="94" spans="2:22" outlineLevel="1" x14ac:dyDescent="0.2">
      <c r="B94" s="279" t="str">
        <f>Assets!B303</f>
        <v>Z039</v>
      </c>
      <c r="C94" s="280" t="s">
        <v>0</v>
      </c>
      <c r="D94" s="294">
        <f>Assets!D303</f>
        <v>0</v>
      </c>
      <c r="E94" s="246"/>
      <c r="F94" s="246"/>
      <c r="G94" s="246"/>
      <c r="H94" s="246"/>
      <c r="I94" s="256"/>
      <c r="J94" s="256"/>
      <c r="K94" s="246"/>
      <c r="L94" s="246"/>
      <c r="M94" s="256">
        <f t="shared" ref="M94:S94" si="52">IF(L307="",$D94,L307)</f>
        <v>0</v>
      </c>
      <c r="N94" s="256">
        <f t="shared" si="52"/>
        <v>0</v>
      </c>
      <c r="O94" s="256">
        <f t="shared" si="52"/>
        <v>0</v>
      </c>
      <c r="P94" s="256">
        <f t="shared" si="52"/>
        <v>0</v>
      </c>
      <c r="Q94" s="256">
        <f t="shared" si="52"/>
        <v>0</v>
      </c>
      <c r="R94" s="256">
        <f t="shared" si="52"/>
        <v>0</v>
      </c>
      <c r="S94" s="282">
        <f t="shared" si="52"/>
        <v>0</v>
      </c>
      <c r="T94" s="227"/>
      <c r="U94" s="87"/>
      <c r="V94" s="87"/>
    </row>
    <row r="95" spans="2:22" outlineLevel="1" x14ac:dyDescent="0.2">
      <c r="B95" s="279" t="str">
        <f>Assets!B304</f>
        <v>Z040</v>
      </c>
      <c r="C95" s="280" t="s">
        <v>0</v>
      </c>
      <c r="D95" s="294">
        <f>Assets!D304</f>
        <v>0</v>
      </c>
      <c r="E95" s="246"/>
      <c r="F95" s="246"/>
      <c r="G95" s="246"/>
      <c r="H95" s="246"/>
      <c r="I95" s="256"/>
      <c r="J95" s="256"/>
      <c r="K95" s="246"/>
      <c r="L95" s="246"/>
      <c r="M95" s="256">
        <f t="shared" ref="M95:S95" si="53">IF(L308="",$D95,L308)</f>
        <v>0</v>
      </c>
      <c r="N95" s="256">
        <f t="shared" si="53"/>
        <v>0</v>
      </c>
      <c r="O95" s="256">
        <f t="shared" si="53"/>
        <v>0</v>
      </c>
      <c r="P95" s="256">
        <f t="shared" si="53"/>
        <v>0</v>
      </c>
      <c r="Q95" s="256">
        <f t="shared" si="53"/>
        <v>0</v>
      </c>
      <c r="R95" s="256">
        <f t="shared" si="53"/>
        <v>0</v>
      </c>
      <c r="S95" s="282">
        <f t="shared" si="53"/>
        <v>0</v>
      </c>
      <c r="T95" s="227"/>
      <c r="U95" s="87"/>
      <c r="V95" s="87"/>
    </row>
    <row r="96" spans="2:22" outlineLevel="1" x14ac:dyDescent="0.2">
      <c r="B96" s="279" t="str">
        <f>Assets!B305</f>
        <v>Z041</v>
      </c>
      <c r="C96" s="280" t="s">
        <v>0</v>
      </c>
      <c r="D96" s="294">
        <f>Assets!D305</f>
        <v>0</v>
      </c>
      <c r="E96" s="246"/>
      <c r="F96" s="246"/>
      <c r="G96" s="246"/>
      <c r="H96" s="246"/>
      <c r="I96" s="256"/>
      <c r="J96" s="256"/>
      <c r="K96" s="246"/>
      <c r="L96" s="246"/>
      <c r="M96" s="256">
        <f t="shared" ref="M96:S96" si="54">IF(L309="",$D96,L309)</f>
        <v>0</v>
      </c>
      <c r="N96" s="256">
        <f t="shared" si="54"/>
        <v>0</v>
      </c>
      <c r="O96" s="256">
        <f t="shared" si="54"/>
        <v>0</v>
      </c>
      <c r="P96" s="256">
        <f t="shared" si="54"/>
        <v>0</v>
      </c>
      <c r="Q96" s="256">
        <f t="shared" si="54"/>
        <v>0</v>
      </c>
      <c r="R96" s="256">
        <f t="shared" si="54"/>
        <v>0</v>
      </c>
      <c r="S96" s="282">
        <f t="shared" si="54"/>
        <v>0</v>
      </c>
      <c r="T96" s="227"/>
      <c r="U96" s="87"/>
      <c r="V96" s="87"/>
    </row>
    <row r="97" spans="2:22" outlineLevel="1" x14ac:dyDescent="0.2">
      <c r="B97" s="279" t="str">
        <f>Assets!B306</f>
        <v>Z042</v>
      </c>
      <c r="C97" s="280" t="s">
        <v>0</v>
      </c>
      <c r="D97" s="294">
        <f>Assets!D306</f>
        <v>18155.246204914132</v>
      </c>
      <c r="E97" s="246"/>
      <c r="F97" s="246"/>
      <c r="G97" s="246"/>
      <c r="H97" s="246"/>
      <c r="I97" s="256"/>
      <c r="J97" s="256"/>
      <c r="K97" s="246"/>
      <c r="L97" s="246"/>
      <c r="M97" s="256">
        <f t="shared" ref="M97:S97" si="55">IF(L310="",$D97,L310)</f>
        <v>18155.246204914132</v>
      </c>
      <c r="N97" s="256">
        <f t="shared" si="55"/>
        <v>10893.147722948479</v>
      </c>
      <c r="O97" s="256">
        <f t="shared" si="55"/>
        <v>6535.8886337690874</v>
      </c>
      <c r="P97" s="256">
        <f t="shared" si="55"/>
        <v>3921.5331802614523</v>
      </c>
      <c r="Q97" s="256">
        <f t="shared" si="55"/>
        <v>2352.9199081568713</v>
      </c>
      <c r="R97" s="256">
        <f t="shared" si="55"/>
        <v>1411.7519448941227</v>
      </c>
      <c r="S97" s="282">
        <f t="shared" si="55"/>
        <v>847.05116693647358</v>
      </c>
      <c r="T97" s="227"/>
      <c r="U97" s="87"/>
      <c r="V97" s="87"/>
    </row>
    <row r="98" spans="2:22" outlineLevel="1" x14ac:dyDescent="0.2">
      <c r="B98" s="279" t="str">
        <f>Assets!B307</f>
        <v>Z043</v>
      </c>
      <c r="C98" s="280" t="s">
        <v>0</v>
      </c>
      <c r="D98" s="294">
        <f>Assets!D307</f>
        <v>0</v>
      </c>
      <c r="E98" s="246"/>
      <c r="F98" s="246"/>
      <c r="G98" s="246"/>
      <c r="H98" s="246"/>
      <c r="I98" s="256"/>
      <c r="J98" s="256"/>
      <c r="K98" s="246"/>
      <c r="L98" s="246"/>
      <c r="M98" s="256">
        <f t="shared" ref="M98:S98" si="56">IF(L311="",$D98,L311)</f>
        <v>0</v>
      </c>
      <c r="N98" s="256">
        <f t="shared" si="56"/>
        <v>0</v>
      </c>
      <c r="O98" s="256">
        <f t="shared" si="56"/>
        <v>0</v>
      </c>
      <c r="P98" s="256">
        <f t="shared" si="56"/>
        <v>0</v>
      </c>
      <c r="Q98" s="256">
        <f t="shared" si="56"/>
        <v>0</v>
      </c>
      <c r="R98" s="256">
        <f t="shared" si="56"/>
        <v>0</v>
      </c>
      <c r="S98" s="282">
        <f t="shared" si="56"/>
        <v>0</v>
      </c>
      <c r="T98" s="227"/>
      <c r="U98" s="87"/>
      <c r="V98" s="87"/>
    </row>
    <row r="99" spans="2:22" outlineLevel="1" x14ac:dyDescent="0.2">
      <c r="B99" s="279" t="str">
        <f>Assets!B308</f>
        <v>Z044</v>
      </c>
      <c r="C99" s="280" t="s">
        <v>0</v>
      </c>
      <c r="D99" s="294">
        <f>Assets!D308</f>
        <v>0</v>
      </c>
      <c r="E99" s="246"/>
      <c r="F99" s="246"/>
      <c r="G99" s="246"/>
      <c r="H99" s="246"/>
      <c r="I99" s="256"/>
      <c r="J99" s="256"/>
      <c r="K99" s="246"/>
      <c r="L99" s="246"/>
      <c r="M99" s="256">
        <f t="shared" ref="M99:S99" si="57">IF(L312="",$D99,L312)</f>
        <v>0</v>
      </c>
      <c r="N99" s="256">
        <f t="shared" si="57"/>
        <v>0</v>
      </c>
      <c r="O99" s="256">
        <f t="shared" si="57"/>
        <v>0</v>
      </c>
      <c r="P99" s="256">
        <f t="shared" si="57"/>
        <v>0</v>
      </c>
      <c r="Q99" s="256">
        <f t="shared" si="57"/>
        <v>0</v>
      </c>
      <c r="R99" s="256">
        <f t="shared" si="57"/>
        <v>0</v>
      </c>
      <c r="S99" s="282">
        <f t="shared" si="57"/>
        <v>0</v>
      </c>
      <c r="T99" s="227"/>
      <c r="U99" s="87"/>
      <c r="V99" s="87"/>
    </row>
    <row r="100" spans="2:22" outlineLevel="1" x14ac:dyDescent="0.2">
      <c r="B100" s="279" t="str">
        <f>Assets!B309</f>
        <v>Z045</v>
      </c>
      <c r="C100" s="280" t="s">
        <v>0</v>
      </c>
      <c r="D100" s="294">
        <f>Assets!D309</f>
        <v>202554.38035651209</v>
      </c>
      <c r="E100" s="246"/>
      <c r="F100" s="246"/>
      <c r="G100" s="246"/>
      <c r="H100" s="246"/>
      <c r="I100" s="256"/>
      <c r="J100" s="256"/>
      <c r="K100" s="246"/>
      <c r="L100" s="246"/>
      <c r="M100" s="256">
        <f t="shared" ref="M100:S100" si="58">IF(L313="",$D100,L313)</f>
        <v>202554.38035651209</v>
      </c>
      <c r="N100" s="256">
        <f t="shared" si="58"/>
        <v>101277.19017825605</v>
      </c>
      <c r="O100" s="256">
        <f t="shared" si="58"/>
        <v>50638.595089128023</v>
      </c>
      <c r="P100" s="256">
        <f t="shared" si="58"/>
        <v>25319.297544564011</v>
      </c>
      <c r="Q100" s="256">
        <f t="shared" si="58"/>
        <v>12659.648772282006</v>
      </c>
      <c r="R100" s="256">
        <f t="shared" si="58"/>
        <v>6329.8243861410028</v>
      </c>
      <c r="S100" s="282">
        <f t="shared" si="58"/>
        <v>3164.9121930705014</v>
      </c>
      <c r="T100" s="227"/>
      <c r="U100" s="87"/>
      <c r="V100" s="87"/>
    </row>
    <row r="101" spans="2:22" outlineLevel="1" x14ac:dyDescent="0.2">
      <c r="B101" s="279" t="str">
        <f>Assets!B310</f>
        <v>Z046</v>
      </c>
      <c r="C101" s="280" t="s">
        <v>0</v>
      </c>
      <c r="D101" s="294">
        <f>Assets!D310</f>
        <v>0</v>
      </c>
      <c r="E101" s="246"/>
      <c r="F101" s="246"/>
      <c r="G101" s="246"/>
      <c r="H101" s="246"/>
      <c r="I101" s="256"/>
      <c r="J101" s="256"/>
      <c r="K101" s="246"/>
      <c r="L101" s="246"/>
      <c r="M101" s="256">
        <f t="shared" ref="M101:S101" si="59">IF(L314="",$D101,L314)</f>
        <v>0</v>
      </c>
      <c r="N101" s="256">
        <f t="shared" si="59"/>
        <v>0</v>
      </c>
      <c r="O101" s="256">
        <f t="shared" si="59"/>
        <v>0</v>
      </c>
      <c r="P101" s="256">
        <f t="shared" si="59"/>
        <v>0</v>
      </c>
      <c r="Q101" s="256">
        <f t="shared" si="59"/>
        <v>0</v>
      </c>
      <c r="R101" s="256">
        <f t="shared" si="59"/>
        <v>0</v>
      </c>
      <c r="S101" s="282">
        <f t="shared" si="59"/>
        <v>0</v>
      </c>
      <c r="T101" s="227"/>
      <c r="U101" s="87"/>
      <c r="V101" s="87"/>
    </row>
    <row r="102" spans="2:22" outlineLevel="1" x14ac:dyDescent="0.2">
      <c r="B102" s="279" t="str">
        <f>Assets!B311</f>
        <v>Z047</v>
      </c>
      <c r="C102" s="280" t="s">
        <v>0</v>
      </c>
      <c r="D102" s="294">
        <f>Assets!D311</f>
        <v>0</v>
      </c>
      <c r="E102" s="246"/>
      <c r="F102" s="246"/>
      <c r="G102" s="246"/>
      <c r="H102" s="246"/>
      <c r="I102" s="256"/>
      <c r="J102" s="256"/>
      <c r="K102" s="246"/>
      <c r="L102" s="246"/>
      <c r="M102" s="256">
        <f t="shared" ref="M102:S102" si="60">IF(L315="",$D102,L315)</f>
        <v>0</v>
      </c>
      <c r="N102" s="256">
        <f t="shared" si="60"/>
        <v>0</v>
      </c>
      <c r="O102" s="256">
        <f t="shared" si="60"/>
        <v>0</v>
      </c>
      <c r="P102" s="256">
        <f t="shared" si="60"/>
        <v>0</v>
      </c>
      <c r="Q102" s="256">
        <f t="shared" si="60"/>
        <v>0</v>
      </c>
      <c r="R102" s="256">
        <f t="shared" si="60"/>
        <v>0</v>
      </c>
      <c r="S102" s="282">
        <f t="shared" si="60"/>
        <v>0</v>
      </c>
      <c r="T102" s="227"/>
      <c r="U102" s="87"/>
      <c r="V102" s="87"/>
    </row>
    <row r="103" spans="2:22" outlineLevel="1" x14ac:dyDescent="0.2">
      <c r="B103" s="279" t="str">
        <f>Assets!B312</f>
        <v>Z048</v>
      </c>
      <c r="C103" s="280" t="s">
        <v>0</v>
      </c>
      <c r="D103" s="294">
        <f>Assets!D312</f>
        <v>0</v>
      </c>
      <c r="E103" s="246"/>
      <c r="F103" s="246"/>
      <c r="G103" s="246"/>
      <c r="H103" s="246"/>
      <c r="I103" s="256"/>
      <c r="J103" s="256"/>
      <c r="K103" s="246"/>
      <c r="L103" s="246"/>
      <c r="M103" s="256">
        <f t="shared" ref="M103:S103" si="61">IF(L316="",$D103,L316)</f>
        <v>0</v>
      </c>
      <c r="N103" s="256">
        <f t="shared" si="61"/>
        <v>0</v>
      </c>
      <c r="O103" s="256">
        <f t="shared" si="61"/>
        <v>0</v>
      </c>
      <c r="P103" s="256">
        <f t="shared" si="61"/>
        <v>0</v>
      </c>
      <c r="Q103" s="256">
        <f t="shared" si="61"/>
        <v>0</v>
      </c>
      <c r="R103" s="256">
        <f t="shared" si="61"/>
        <v>0</v>
      </c>
      <c r="S103" s="282">
        <f t="shared" si="61"/>
        <v>0</v>
      </c>
      <c r="T103" s="227"/>
      <c r="U103" s="87"/>
      <c r="V103" s="87"/>
    </row>
    <row r="104" spans="2:22" outlineLevel="1" x14ac:dyDescent="0.2">
      <c r="B104" s="279" t="str">
        <f>Assets!B313</f>
        <v>Z049</v>
      </c>
      <c r="C104" s="280" t="s">
        <v>0</v>
      </c>
      <c r="D104" s="294">
        <f>Assets!D313</f>
        <v>0</v>
      </c>
      <c r="E104" s="246"/>
      <c r="F104" s="246"/>
      <c r="G104" s="246"/>
      <c r="H104" s="246"/>
      <c r="I104" s="256"/>
      <c r="J104" s="256"/>
      <c r="K104" s="246"/>
      <c r="L104" s="246"/>
      <c r="M104" s="256">
        <f t="shared" ref="M104:S104" si="62">IF(L317="",$D104,L317)</f>
        <v>0</v>
      </c>
      <c r="N104" s="256">
        <f t="shared" si="62"/>
        <v>0</v>
      </c>
      <c r="O104" s="256">
        <f t="shared" si="62"/>
        <v>0</v>
      </c>
      <c r="P104" s="256">
        <f t="shared" si="62"/>
        <v>0</v>
      </c>
      <c r="Q104" s="256">
        <f t="shared" si="62"/>
        <v>0</v>
      </c>
      <c r="R104" s="256">
        <f t="shared" si="62"/>
        <v>0</v>
      </c>
      <c r="S104" s="282">
        <f t="shared" si="62"/>
        <v>0</v>
      </c>
      <c r="T104" s="227"/>
      <c r="U104" s="87"/>
      <c r="V104" s="87"/>
    </row>
    <row r="105" spans="2:22" outlineLevel="1" x14ac:dyDescent="0.2">
      <c r="B105" s="279" t="str">
        <f>Assets!B314</f>
        <v>Z050</v>
      </c>
      <c r="C105" s="280" t="s">
        <v>0</v>
      </c>
      <c r="D105" s="294">
        <f>Assets!D314</f>
        <v>0</v>
      </c>
      <c r="E105" s="246"/>
      <c r="F105" s="246"/>
      <c r="G105" s="246"/>
      <c r="H105" s="246"/>
      <c r="I105" s="256"/>
      <c r="J105" s="256"/>
      <c r="K105" s="246"/>
      <c r="L105" s="246"/>
      <c r="M105" s="256">
        <f t="shared" ref="M105:S105" si="63">IF(L318="",$D105,L318)</f>
        <v>0</v>
      </c>
      <c r="N105" s="256">
        <f t="shared" si="63"/>
        <v>0</v>
      </c>
      <c r="O105" s="256">
        <f t="shared" si="63"/>
        <v>0</v>
      </c>
      <c r="P105" s="256">
        <f t="shared" si="63"/>
        <v>0</v>
      </c>
      <c r="Q105" s="256">
        <f t="shared" si="63"/>
        <v>0</v>
      </c>
      <c r="R105" s="256">
        <f t="shared" si="63"/>
        <v>0</v>
      </c>
      <c r="S105" s="282">
        <f t="shared" si="63"/>
        <v>0</v>
      </c>
      <c r="T105" s="227"/>
      <c r="U105" s="87"/>
      <c r="V105" s="87"/>
    </row>
    <row r="106" spans="2:22" outlineLevel="1" x14ac:dyDescent="0.2">
      <c r="B106" s="279" t="str">
        <f>Assets!B315</f>
        <v>Z051</v>
      </c>
      <c r="C106" s="280" t="s">
        <v>0</v>
      </c>
      <c r="D106" s="294">
        <f>Assets!D315</f>
        <v>0</v>
      </c>
      <c r="E106" s="246"/>
      <c r="F106" s="246"/>
      <c r="G106" s="246"/>
      <c r="H106" s="246"/>
      <c r="I106" s="256"/>
      <c r="J106" s="256"/>
      <c r="K106" s="246"/>
      <c r="L106" s="246"/>
      <c r="M106" s="256">
        <f t="shared" ref="M106:S106" si="64">IF(L319="",$D106,L319)</f>
        <v>0</v>
      </c>
      <c r="N106" s="256">
        <f t="shared" si="64"/>
        <v>0</v>
      </c>
      <c r="O106" s="256">
        <f t="shared" si="64"/>
        <v>0</v>
      </c>
      <c r="P106" s="256">
        <f t="shared" si="64"/>
        <v>0</v>
      </c>
      <c r="Q106" s="256">
        <f t="shared" si="64"/>
        <v>0</v>
      </c>
      <c r="R106" s="256">
        <f t="shared" si="64"/>
        <v>0</v>
      </c>
      <c r="S106" s="282">
        <f t="shared" si="64"/>
        <v>0</v>
      </c>
      <c r="T106" s="227"/>
      <c r="U106" s="87"/>
      <c r="V106" s="87"/>
    </row>
    <row r="107" spans="2:22" outlineLevel="1" x14ac:dyDescent="0.2">
      <c r="B107" s="279" t="str">
        <f>Assets!B316</f>
        <v>Z052</v>
      </c>
      <c r="C107" s="280" t="s">
        <v>0</v>
      </c>
      <c r="D107" s="294">
        <f>Assets!D316</f>
        <v>2673.4</v>
      </c>
      <c r="E107" s="246"/>
      <c r="F107" s="246"/>
      <c r="G107" s="246"/>
      <c r="H107" s="246"/>
      <c r="I107" s="256"/>
      <c r="J107" s="256"/>
      <c r="K107" s="246"/>
      <c r="L107" s="246"/>
      <c r="M107" s="256">
        <f t="shared" ref="M107:S107" si="65">IF(L320="",$D107,L320)</f>
        <v>2673.4</v>
      </c>
      <c r="N107" s="256">
        <f t="shared" si="65"/>
        <v>0</v>
      </c>
      <c r="O107" s="256">
        <f t="shared" si="65"/>
        <v>0</v>
      </c>
      <c r="P107" s="256">
        <f t="shared" si="65"/>
        <v>0</v>
      </c>
      <c r="Q107" s="256">
        <f t="shared" si="65"/>
        <v>0</v>
      </c>
      <c r="R107" s="256">
        <f t="shared" si="65"/>
        <v>0</v>
      </c>
      <c r="S107" s="282">
        <f t="shared" si="65"/>
        <v>0</v>
      </c>
      <c r="T107" s="227"/>
      <c r="U107" s="87"/>
      <c r="V107" s="87"/>
    </row>
    <row r="108" spans="2:22" outlineLevel="1" x14ac:dyDescent="0.2">
      <c r="B108" s="279" t="str">
        <f>Assets!B317</f>
        <v>Z053</v>
      </c>
      <c r="C108" s="280" t="s">
        <v>0</v>
      </c>
      <c r="D108" s="294">
        <f>Assets!D317</f>
        <v>573633.54249999975</v>
      </c>
      <c r="E108" s="246"/>
      <c r="F108" s="246"/>
      <c r="G108" s="246"/>
      <c r="H108" s="246"/>
      <c r="I108" s="256"/>
      <c r="J108" s="256"/>
      <c r="K108" s="246"/>
      <c r="L108" s="246"/>
      <c r="M108" s="256">
        <f t="shared" ref="M108:S108" si="66">IF(L321="",$D108,L321)</f>
        <v>573633.54249999975</v>
      </c>
      <c r="N108" s="256">
        <f t="shared" si="66"/>
        <v>537781.44609374972</v>
      </c>
      <c r="O108" s="256">
        <f t="shared" si="66"/>
        <v>504170.10571289039</v>
      </c>
      <c r="P108" s="256">
        <f t="shared" si="66"/>
        <v>472659.47410583473</v>
      </c>
      <c r="Q108" s="256">
        <f t="shared" si="66"/>
        <v>443118.25697422004</v>
      </c>
      <c r="R108" s="256">
        <f t="shared" si="66"/>
        <v>415423.36591333128</v>
      </c>
      <c r="S108" s="282">
        <f t="shared" si="66"/>
        <v>389459.40554374806</v>
      </c>
      <c r="T108" s="227"/>
      <c r="U108" s="87"/>
      <c r="V108" s="87"/>
    </row>
    <row r="109" spans="2:22" outlineLevel="1" x14ac:dyDescent="0.2">
      <c r="B109" s="279" t="str">
        <f>Assets!B318</f>
        <v>Z054</v>
      </c>
      <c r="C109" s="280" t="s">
        <v>0</v>
      </c>
      <c r="D109" s="294">
        <f>Assets!D318</f>
        <v>653633.5053960568</v>
      </c>
      <c r="E109" s="246"/>
      <c r="F109" s="246"/>
      <c r="G109" s="246"/>
      <c r="H109" s="246"/>
      <c r="I109" s="256"/>
      <c r="J109" s="256"/>
      <c r="K109" s="246"/>
      <c r="L109" s="246"/>
      <c r="M109" s="256">
        <f t="shared" ref="M109:S109" si="67">IF(L322="",$D109,L322)</f>
        <v>653633.5053960568</v>
      </c>
      <c r="N109" s="256">
        <f t="shared" si="67"/>
        <v>568661.14969456941</v>
      </c>
      <c r="O109" s="256">
        <f t="shared" si="67"/>
        <v>494735.20023427537</v>
      </c>
      <c r="P109" s="256">
        <f t="shared" si="67"/>
        <v>430419.62420381955</v>
      </c>
      <c r="Q109" s="256">
        <f t="shared" si="67"/>
        <v>374465.073057323</v>
      </c>
      <c r="R109" s="256">
        <f t="shared" si="67"/>
        <v>325784.61355987098</v>
      </c>
      <c r="S109" s="282">
        <f t="shared" si="67"/>
        <v>283432.61379708775</v>
      </c>
      <c r="T109" s="227"/>
      <c r="U109" s="87"/>
      <c r="V109" s="87"/>
    </row>
    <row r="110" spans="2:22" outlineLevel="1" x14ac:dyDescent="0.2">
      <c r="B110" s="279" t="str">
        <f>Assets!B319</f>
        <v>Z055</v>
      </c>
      <c r="C110" s="280" t="s">
        <v>0</v>
      </c>
      <c r="D110" s="294">
        <f>Assets!D319</f>
        <v>66477.862815619985</v>
      </c>
      <c r="E110" s="246"/>
      <c r="F110" s="246"/>
      <c r="G110" s="246"/>
      <c r="H110" s="246"/>
      <c r="I110" s="256"/>
      <c r="J110" s="256"/>
      <c r="K110" s="246"/>
      <c r="L110" s="246"/>
      <c r="M110" s="256">
        <f t="shared" ref="M110:S110" si="68">IF(L323="",$D110,L323)</f>
        <v>66477.862815619985</v>
      </c>
      <c r="N110" s="256">
        <f t="shared" si="68"/>
        <v>56107.316216383268</v>
      </c>
      <c r="O110" s="256">
        <f t="shared" si="68"/>
        <v>47354.574886627481</v>
      </c>
      <c r="P110" s="256">
        <f t="shared" si="68"/>
        <v>39967.261204313596</v>
      </c>
      <c r="Q110" s="256">
        <f t="shared" si="68"/>
        <v>33732.368456440672</v>
      </c>
      <c r="R110" s="256">
        <f t="shared" si="68"/>
        <v>28470.118977235928</v>
      </c>
      <c r="S110" s="282">
        <f t="shared" si="68"/>
        <v>24028.780416787122</v>
      </c>
      <c r="T110" s="227"/>
      <c r="U110" s="87"/>
      <c r="V110" s="87"/>
    </row>
    <row r="111" spans="2:22" outlineLevel="1" x14ac:dyDescent="0.2">
      <c r="B111" s="279" t="str">
        <f>Assets!B320</f>
        <v>Z056</v>
      </c>
      <c r="C111" s="280" t="s">
        <v>0</v>
      </c>
      <c r="D111" s="294">
        <f>Assets!D320</f>
        <v>274444.43563279911</v>
      </c>
      <c r="E111" s="246"/>
      <c r="F111" s="246"/>
      <c r="G111" s="246"/>
      <c r="H111" s="246"/>
      <c r="I111" s="256"/>
      <c r="J111" s="256"/>
      <c r="K111" s="246"/>
      <c r="L111" s="246"/>
      <c r="M111" s="256">
        <f t="shared" ref="M111:S111" si="69">IF(L324="",$D111,L324)</f>
        <v>274444.43563279911</v>
      </c>
      <c r="N111" s="256">
        <f t="shared" si="69"/>
        <v>230533.32593155126</v>
      </c>
      <c r="O111" s="256">
        <f t="shared" si="69"/>
        <v>193647.99378250306</v>
      </c>
      <c r="P111" s="256">
        <f t="shared" si="69"/>
        <v>162664.31477730258</v>
      </c>
      <c r="Q111" s="256">
        <f t="shared" si="69"/>
        <v>136638.02441293417</v>
      </c>
      <c r="R111" s="256">
        <f t="shared" si="69"/>
        <v>114775.9405068647</v>
      </c>
      <c r="S111" s="282">
        <f t="shared" si="69"/>
        <v>96411.790025766357</v>
      </c>
      <c r="T111" s="227"/>
      <c r="U111" s="87"/>
      <c r="V111" s="87"/>
    </row>
    <row r="112" spans="2:22" outlineLevel="1" x14ac:dyDescent="0.2">
      <c r="B112" s="279" t="str">
        <f>Assets!B321</f>
        <v>Z057</v>
      </c>
      <c r="C112" s="280" t="s">
        <v>0</v>
      </c>
      <c r="D112" s="294">
        <f>Assets!D321</f>
        <v>1683.8372348330888</v>
      </c>
      <c r="E112" s="246"/>
      <c r="F112" s="246"/>
      <c r="G112" s="246"/>
      <c r="H112" s="246"/>
      <c r="I112" s="256"/>
      <c r="J112" s="256"/>
      <c r="K112" s="246"/>
      <c r="L112" s="246"/>
      <c r="M112" s="256">
        <f t="shared" ref="M112:S112" si="70">IF(L325="",$D112,L325)</f>
        <v>1683.8372348330888</v>
      </c>
      <c r="N112" s="256">
        <f t="shared" si="70"/>
        <v>1360.5404857451358</v>
      </c>
      <c r="O112" s="256">
        <f t="shared" si="70"/>
        <v>1099.3167124820698</v>
      </c>
      <c r="P112" s="256">
        <f t="shared" si="70"/>
        <v>888.24790368551237</v>
      </c>
      <c r="Q112" s="256">
        <f t="shared" si="70"/>
        <v>717.70430617789395</v>
      </c>
      <c r="R112" s="256">
        <f t="shared" si="70"/>
        <v>579.90507939173835</v>
      </c>
      <c r="S112" s="282">
        <f t="shared" si="70"/>
        <v>468.56330414852459</v>
      </c>
      <c r="T112" s="227"/>
      <c r="U112" s="87"/>
      <c r="V112" s="87"/>
    </row>
    <row r="113" spans="2:22" outlineLevel="1" x14ac:dyDescent="0.2">
      <c r="B113" s="279" t="str">
        <f>Assets!B322</f>
        <v>Z058</v>
      </c>
      <c r="C113" s="280" t="s">
        <v>0</v>
      </c>
      <c r="D113" s="294">
        <f>Assets!D322</f>
        <v>1971270.4008265403</v>
      </c>
      <c r="E113" s="246"/>
      <c r="F113" s="246"/>
      <c r="G113" s="246"/>
      <c r="H113" s="246"/>
      <c r="I113" s="256"/>
      <c r="J113" s="256"/>
      <c r="K113" s="246"/>
      <c r="L113" s="246"/>
      <c r="M113" s="256">
        <f t="shared" ref="M113:S113" si="71">IF(L326="",$D113,L326)</f>
        <v>1971270.4008265403</v>
      </c>
      <c r="N113" s="256">
        <f t="shared" si="71"/>
        <v>1379889.2805785784</v>
      </c>
      <c r="O113" s="256">
        <f t="shared" si="71"/>
        <v>965922.49640500487</v>
      </c>
      <c r="P113" s="256">
        <f t="shared" si="71"/>
        <v>676145.74748350342</v>
      </c>
      <c r="Q113" s="256">
        <f t="shared" si="71"/>
        <v>473302.02323845238</v>
      </c>
      <c r="R113" s="256">
        <f t="shared" si="71"/>
        <v>331311.41626691667</v>
      </c>
      <c r="S113" s="282">
        <f t="shared" si="71"/>
        <v>231917.99138684169</v>
      </c>
      <c r="T113" s="227"/>
      <c r="U113" s="87"/>
      <c r="V113" s="87"/>
    </row>
    <row r="114" spans="2:22" outlineLevel="1" x14ac:dyDescent="0.2">
      <c r="B114" s="279" t="str">
        <f>Assets!B323</f>
        <v>Z059</v>
      </c>
      <c r="C114" s="280" t="s">
        <v>0</v>
      </c>
      <c r="D114" s="294">
        <f>Assets!D323</f>
        <v>0</v>
      </c>
      <c r="E114" s="246"/>
      <c r="F114" s="246"/>
      <c r="G114" s="246"/>
      <c r="H114" s="246"/>
      <c r="I114" s="256"/>
      <c r="J114" s="256"/>
      <c r="K114" s="246"/>
      <c r="L114" s="246"/>
      <c r="M114" s="256">
        <f t="shared" ref="M114:S114" si="72">IF(L327="",$D114,L327)</f>
        <v>0</v>
      </c>
      <c r="N114" s="256">
        <f t="shared" si="72"/>
        <v>0</v>
      </c>
      <c r="O114" s="256">
        <f t="shared" si="72"/>
        <v>0</v>
      </c>
      <c r="P114" s="256">
        <f t="shared" si="72"/>
        <v>0</v>
      </c>
      <c r="Q114" s="256">
        <f t="shared" si="72"/>
        <v>0</v>
      </c>
      <c r="R114" s="256">
        <f t="shared" si="72"/>
        <v>0</v>
      </c>
      <c r="S114" s="282">
        <f t="shared" si="72"/>
        <v>0</v>
      </c>
      <c r="T114" s="227"/>
      <c r="U114" s="87"/>
      <c r="V114" s="87"/>
    </row>
    <row r="115" spans="2:22" outlineLevel="1" x14ac:dyDescent="0.2">
      <c r="B115" s="279" t="str">
        <f>Assets!B324</f>
        <v>Z060</v>
      </c>
      <c r="C115" s="280" t="s">
        <v>0</v>
      </c>
      <c r="D115" s="294">
        <f>Assets!D324</f>
        <v>7479.2499999999991</v>
      </c>
      <c r="E115" s="246"/>
      <c r="F115" s="246"/>
      <c r="G115" s="246"/>
      <c r="H115" s="246"/>
      <c r="I115" s="256"/>
      <c r="J115" s="256"/>
      <c r="K115" s="246"/>
      <c r="L115" s="246"/>
      <c r="M115" s="256">
        <f t="shared" ref="M115:S115" si="73">IF(L328="",$D115,L328)</f>
        <v>7479.2499999999991</v>
      </c>
      <c r="N115" s="256">
        <f t="shared" si="73"/>
        <v>2468.1524999999992</v>
      </c>
      <c r="O115" s="256">
        <f t="shared" si="73"/>
        <v>814.49032499999976</v>
      </c>
      <c r="P115" s="256">
        <f t="shared" si="73"/>
        <v>268.78180724999993</v>
      </c>
      <c r="Q115" s="256">
        <f t="shared" si="73"/>
        <v>88.697996392499959</v>
      </c>
      <c r="R115" s="256">
        <f t="shared" si="73"/>
        <v>29.270338809524986</v>
      </c>
      <c r="S115" s="282">
        <f t="shared" si="73"/>
        <v>9.6592118071432438</v>
      </c>
      <c r="T115" s="227"/>
      <c r="U115" s="87"/>
      <c r="V115" s="87"/>
    </row>
    <row r="116" spans="2:22" outlineLevel="1" x14ac:dyDescent="0.2">
      <c r="B116" s="279" t="str">
        <f>Assets!B325</f>
        <v>Z061</v>
      </c>
      <c r="C116" s="280" t="s">
        <v>0</v>
      </c>
      <c r="D116" s="294">
        <f>Assets!D325</f>
        <v>0</v>
      </c>
      <c r="E116" s="246"/>
      <c r="F116" s="246"/>
      <c r="G116" s="246"/>
      <c r="H116" s="246"/>
      <c r="I116" s="256"/>
      <c r="J116" s="256"/>
      <c r="K116" s="246"/>
      <c r="L116" s="246"/>
      <c r="M116" s="256">
        <f t="shared" ref="M116:S116" si="74">IF(L329="",$D116,L329)</f>
        <v>0</v>
      </c>
      <c r="N116" s="256">
        <f t="shared" si="74"/>
        <v>0</v>
      </c>
      <c r="O116" s="256">
        <f t="shared" si="74"/>
        <v>0</v>
      </c>
      <c r="P116" s="256">
        <f t="shared" si="74"/>
        <v>0</v>
      </c>
      <c r="Q116" s="256">
        <f t="shared" si="74"/>
        <v>0</v>
      </c>
      <c r="R116" s="256">
        <f t="shared" si="74"/>
        <v>0</v>
      </c>
      <c r="S116" s="282">
        <f t="shared" si="74"/>
        <v>0</v>
      </c>
      <c r="T116" s="227"/>
      <c r="U116" s="87"/>
      <c r="V116" s="87"/>
    </row>
    <row r="117" spans="2:22" outlineLevel="1" x14ac:dyDescent="0.2">
      <c r="B117" s="279" t="str">
        <f>Assets!B326</f>
        <v>Z062</v>
      </c>
      <c r="C117" s="280" t="s">
        <v>0</v>
      </c>
      <c r="D117" s="294">
        <f>Assets!D326</f>
        <v>116.1275</v>
      </c>
      <c r="E117" s="246"/>
      <c r="F117" s="246"/>
      <c r="G117" s="246"/>
      <c r="H117" s="246"/>
      <c r="I117" s="256"/>
      <c r="J117" s="256"/>
      <c r="K117" s="246"/>
      <c r="L117" s="246"/>
      <c r="M117" s="256">
        <f t="shared" ref="M117:S117" si="75">IF(L330="",$D117,L330)</f>
        <v>116.1275</v>
      </c>
      <c r="N117" s="256">
        <f t="shared" si="75"/>
        <v>75.482875000000007</v>
      </c>
      <c r="O117" s="256">
        <f t="shared" si="75"/>
        <v>49.063868750000005</v>
      </c>
      <c r="P117" s="256">
        <f t="shared" si="75"/>
        <v>31.891514687500003</v>
      </c>
      <c r="Q117" s="256">
        <f t="shared" si="75"/>
        <v>20.729484546875</v>
      </c>
      <c r="R117" s="256">
        <f t="shared" si="75"/>
        <v>13.474164955468751</v>
      </c>
      <c r="S117" s="282">
        <f t="shared" si="75"/>
        <v>8.7582072210546897</v>
      </c>
      <c r="T117" s="227"/>
      <c r="U117" s="87"/>
      <c r="V117" s="87"/>
    </row>
    <row r="118" spans="2:22" outlineLevel="1" x14ac:dyDescent="0.2">
      <c r="B118" s="279" t="str">
        <f>Assets!B327</f>
        <v>Z063</v>
      </c>
      <c r="C118" s="280" t="s">
        <v>0</v>
      </c>
      <c r="D118" s="294">
        <f>Assets!D327</f>
        <v>0</v>
      </c>
      <c r="E118" s="246"/>
      <c r="F118" s="246"/>
      <c r="G118" s="246"/>
      <c r="H118" s="246"/>
      <c r="I118" s="256"/>
      <c r="J118" s="256"/>
      <c r="K118" s="246"/>
      <c r="L118" s="246"/>
      <c r="M118" s="256">
        <f t="shared" ref="M118:S118" si="76">IF(L331="",$D118,L331)</f>
        <v>0</v>
      </c>
      <c r="N118" s="256">
        <f t="shared" si="76"/>
        <v>0</v>
      </c>
      <c r="O118" s="256">
        <f t="shared" si="76"/>
        <v>0</v>
      </c>
      <c r="P118" s="256">
        <f t="shared" si="76"/>
        <v>0</v>
      </c>
      <c r="Q118" s="256">
        <f t="shared" si="76"/>
        <v>0</v>
      </c>
      <c r="R118" s="256">
        <f t="shared" si="76"/>
        <v>0</v>
      </c>
      <c r="S118" s="282">
        <f t="shared" si="76"/>
        <v>0</v>
      </c>
      <c r="T118" s="227"/>
      <c r="U118" s="87"/>
      <c r="V118" s="87"/>
    </row>
    <row r="119" spans="2:22" outlineLevel="1" x14ac:dyDescent="0.2">
      <c r="B119" s="279" t="str">
        <f>Assets!B328</f>
        <v>Z064</v>
      </c>
      <c r="C119" s="280" t="s">
        <v>0</v>
      </c>
      <c r="D119" s="294">
        <f>Assets!D328</f>
        <v>0</v>
      </c>
      <c r="E119" s="246"/>
      <c r="F119" s="246"/>
      <c r="G119" s="246"/>
      <c r="H119" s="246"/>
      <c r="I119" s="256"/>
      <c r="J119" s="256"/>
      <c r="K119" s="246"/>
      <c r="L119" s="246"/>
      <c r="M119" s="256">
        <f t="shared" ref="M119:S119" si="77">IF(L332="",$D119,L332)</f>
        <v>0</v>
      </c>
      <c r="N119" s="256">
        <f t="shared" si="77"/>
        <v>0</v>
      </c>
      <c r="O119" s="256">
        <f t="shared" si="77"/>
        <v>0</v>
      </c>
      <c r="P119" s="256">
        <f t="shared" si="77"/>
        <v>0</v>
      </c>
      <c r="Q119" s="256">
        <f t="shared" si="77"/>
        <v>0</v>
      </c>
      <c r="R119" s="256">
        <f t="shared" si="77"/>
        <v>0</v>
      </c>
      <c r="S119" s="282">
        <f t="shared" si="77"/>
        <v>0</v>
      </c>
      <c r="T119" s="227"/>
      <c r="U119" s="87"/>
      <c r="V119" s="87"/>
    </row>
    <row r="120" spans="2:22" outlineLevel="1" x14ac:dyDescent="0.2">
      <c r="B120" s="279" t="str">
        <f>Assets!B329</f>
        <v>ZIMM</v>
      </c>
      <c r="C120" s="280" t="s">
        <v>0</v>
      </c>
      <c r="D120" s="294">
        <f>Assets!D329</f>
        <v>0</v>
      </c>
      <c r="E120" s="246"/>
      <c r="F120" s="246"/>
      <c r="G120" s="246"/>
      <c r="H120" s="246"/>
      <c r="I120" s="256"/>
      <c r="J120" s="256"/>
      <c r="K120" s="246"/>
      <c r="L120" s="246"/>
      <c r="M120" s="256">
        <f t="shared" ref="M120:S120" si="78">IF(L333="",$D120,L333)</f>
        <v>0</v>
      </c>
      <c r="N120" s="256">
        <f t="shared" si="78"/>
        <v>0</v>
      </c>
      <c r="O120" s="256">
        <f t="shared" si="78"/>
        <v>0</v>
      </c>
      <c r="P120" s="256">
        <f t="shared" si="78"/>
        <v>0</v>
      </c>
      <c r="Q120" s="256">
        <f t="shared" si="78"/>
        <v>0</v>
      </c>
      <c r="R120" s="256">
        <f t="shared" si="78"/>
        <v>0</v>
      </c>
      <c r="S120" s="282">
        <f t="shared" si="78"/>
        <v>0</v>
      </c>
      <c r="T120" s="227"/>
      <c r="U120" s="87"/>
      <c r="V120" s="87"/>
    </row>
    <row r="121" spans="2:22" outlineLevel="1" x14ac:dyDescent="0.2">
      <c r="B121" s="279" t="str">
        <f>Assets!B330</f>
        <v>ZLIN</v>
      </c>
      <c r="C121" s="280" t="s">
        <v>0</v>
      </c>
      <c r="D121" s="294">
        <f>Assets!D330</f>
        <v>60148.046347491982</v>
      </c>
      <c r="E121" s="246"/>
      <c r="F121" s="246"/>
      <c r="G121" s="246"/>
      <c r="H121" s="246"/>
      <c r="I121" s="256"/>
      <c r="J121" s="256"/>
      <c r="K121" s="246"/>
      <c r="L121" s="246"/>
      <c r="M121" s="256">
        <f t="shared" ref="M121:S121" si="79">IF(L334="",$D121,L334)</f>
        <v>60148.046347491982</v>
      </c>
      <c r="N121" s="256">
        <f t="shared" si="79"/>
        <v>55352.953383621549</v>
      </c>
      <c r="O121" s="256">
        <f t="shared" si="79"/>
        <v>50940.132462293004</v>
      </c>
      <c r="P121" s="256">
        <f t="shared" si="79"/>
        <v>46879.108279771834</v>
      </c>
      <c r="Q121" s="256">
        <f t="shared" si="79"/>
        <v>43141.835069496949</v>
      </c>
      <c r="R121" s="256">
        <f t="shared" si="79"/>
        <v>39702.502915713216</v>
      </c>
      <c r="S121" s="282">
        <f t="shared" si="79"/>
        <v>36537.359508073343</v>
      </c>
      <c r="T121" s="227"/>
      <c r="U121" s="87"/>
      <c r="V121" s="87"/>
    </row>
    <row r="122" spans="2:22" outlineLevel="1" x14ac:dyDescent="0.2">
      <c r="B122" s="279" t="str">
        <f>Assets!B331</f>
        <v>MANU</v>
      </c>
      <c r="C122" s="280" t="s">
        <v>0</v>
      </c>
      <c r="D122" s="294">
        <f>Assets!D331</f>
        <v>0</v>
      </c>
      <c r="E122" s="246"/>
      <c r="F122" s="246"/>
      <c r="G122" s="246"/>
      <c r="H122" s="246"/>
      <c r="I122" s="256"/>
      <c r="J122" s="256"/>
      <c r="K122" s="246"/>
      <c r="L122" s="246"/>
      <c r="M122" s="256">
        <f t="shared" ref="M122:S122" si="80">IF(L335="",$D122,L335)</f>
        <v>0</v>
      </c>
      <c r="N122" s="256">
        <f t="shared" si="80"/>
        <v>0</v>
      </c>
      <c r="O122" s="256">
        <f t="shared" si="80"/>
        <v>0</v>
      </c>
      <c r="P122" s="256">
        <f t="shared" si="80"/>
        <v>0</v>
      </c>
      <c r="Q122" s="256">
        <f t="shared" si="80"/>
        <v>0</v>
      </c>
      <c r="R122" s="256">
        <f t="shared" si="80"/>
        <v>0</v>
      </c>
      <c r="S122" s="282">
        <f t="shared" si="80"/>
        <v>0</v>
      </c>
      <c r="T122" s="227"/>
      <c r="U122" s="87"/>
      <c r="V122" s="87"/>
    </row>
    <row r="123" spans="2:22" outlineLevel="1" x14ac:dyDescent="0.2">
      <c r="B123" s="283"/>
      <c r="C123" s="280"/>
      <c r="D123" s="246"/>
      <c r="E123" s="246"/>
      <c r="F123" s="246"/>
      <c r="G123" s="246"/>
      <c r="H123" s="246"/>
      <c r="I123" s="246"/>
      <c r="J123" s="246"/>
      <c r="K123" s="246"/>
      <c r="L123" s="246"/>
      <c r="M123" s="246"/>
      <c r="N123" s="246"/>
      <c r="O123" s="246"/>
      <c r="P123" s="246"/>
      <c r="Q123" s="246"/>
      <c r="R123" s="246"/>
      <c r="S123" s="284"/>
      <c r="T123" s="227"/>
      <c r="U123" s="87"/>
      <c r="V123" s="87"/>
    </row>
    <row r="124" spans="2:22" outlineLevel="1" x14ac:dyDescent="0.2">
      <c r="B124" s="285" t="s">
        <v>7</v>
      </c>
      <c r="C124" s="280"/>
      <c r="D124" s="246"/>
      <c r="E124" s="246"/>
      <c r="F124" s="246"/>
      <c r="G124" s="246"/>
      <c r="H124" s="246"/>
      <c r="I124" s="246"/>
      <c r="J124" s="246"/>
      <c r="K124" s="246"/>
      <c r="L124" s="246"/>
      <c r="M124" s="246"/>
      <c r="N124" s="246"/>
      <c r="O124" s="246"/>
      <c r="P124" s="246"/>
      <c r="Q124" s="246"/>
      <c r="R124" s="246"/>
      <c r="S124" s="284"/>
      <c r="T124" s="227"/>
      <c r="U124" s="87"/>
      <c r="V124" s="87"/>
    </row>
    <row r="125" spans="2:22" outlineLevel="1" x14ac:dyDescent="0.2">
      <c r="B125" s="279" t="str">
        <f>B54</f>
        <v>0000</v>
      </c>
      <c r="C125" s="280" t="s">
        <v>0</v>
      </c>
      <c r="D125" s="310">
        <f>Assets!D336</f>
        <v>0</v>
      </c>
      <c r="E125" s="246"/>
      <c r="F125" s="246"/>
      <c r="G125" s="246"/>
      <c r="H125" s="246"/>
      <c r="I125" s="256"/>
      <c r="J125" s="256"/>
      <c r="K125" s="246"/>
      <c r="L125" s="246"/>
      <c r="M125" s="256">
        <f t="shared" ref="M125:S125" si="81">M54*$D125</f>
        <v>0</v>
      </c>
      <c r="N125" s="256">
        <f t="shared" si="81"/>
        <v>0</v>
      </c>
      <c r="O125" s="256">
        <f t="shared" si="81"/>
        <v>0</v>
      </c>
      <c r="P125" s="256">
        <f t="shared" si="81"/>
        <v>0</v>
      </c>
      <c r="Q125" s="256">
        <f t="shared" si="81"/>
        <v>0</v>
      </c>
      <c r="R125" s="256">
        <f t="shared" si="81"/>
        <v>0</v>
      </c>
      <c r="S125" s="282">
        <f t="shared" si="81"/>
        <v>0</v>
      </c>
      <c r="T125" s="227"/>
      <c r="U125" s="87"/>
      <c r="V125" s="87"/>
    </row>
    <row r="126" spans="2:22" outlineLevel="1" x14ac:dyDescent="0.2">
      <c r="B126" s="279" t="str">
        <f t="shared" ref="B126:B189" si="82">B55</f>
        <v>Z000</v>
      </c>
      <c r="C126" s="280" t="s">
        <v>0</v>
      </c>
      <c r="D126" s="310">
        <f>Assets!D337</f>
        <v>0</v>
      </c>
      <c r="E126" s="246"/>
      <c r="F126" s="246"/>
      <c r="G126" s="246"/>
      <c r="H126" s="246"/>
      <c r="I126" s="256"/>
      <c r="J126" s="256"/>
      <c r="K126" s="246"/>
      <c r="L126" s="246"/>
      <c r="M126" s="256">
        <f t="shared" ref="M126:S126" si="83">M55*$D126</f>
        <v>0</v>
      </c>
      <c r="N126" s="256">
        <f t="shared" si="83"/>
        <v>0</v>
      </c>
      <c r="O126" s="256">
        <f t="shared" si="83"/>
        <v>0</v>
      </c>
      <c r="P126" s="256">
        <f t="shared" si="83"/>
        <v>0</v>
      </c>
      <c r="Q126" s="256">
        <f t="shared" si="83"/>
        <v>0</v>
      </c>
      <c r="R126" s="256">
        <f t="shared" si="83"/>
        <v>0</v>
      </c>
      <c r="S126" s="282">
        <f t="shared" si="83"/>
        <v>0</v>
      </c>
      <c r="T126" s="227"/>
      <c r="U126" s="87"/>
      <c r="V126" s="87"/>
    </row>
    <row r="127" spans="2:22" outlineLevel="1" x14ac:dyDescent="0.2">
      <c r="B127" s="279" t="str">
        <f t="shared" si="82"/>
        <v>Z001</v>
      </c>
      <c r="C127" s="280" t="s">
        <v>0</v>
      </c>
      <c r="D127" s="310">
        <f>Assets!D338</f>
        <v>0.01</v>
      </c>
      <c r="E127" s="246"/>
      <c r="F127" s="246"/>
      <c r="G127" s="246"/>
      <c r="H127" s="246"/>
      <c r="I127" s="256"/>
      <c r="J127" s="256"/>
      <c r="K127" s="246"/>
      <c r="L127" s="246"/>
      <c r="M127" s="256">
        <f t="shared" ref="M127:S127" si="84">M56*$D127</f>
        <v>473.88604999999995</v>
      </c>
      <c r="N127" s="256">
        <f t="shared" si="84"/>
        <v>469.14718949999997</v>
      </c>
      <c r="O127" s="256">
        <f t="shared" si="84"/>
        <v>464.45571760499996</v>
      </c>
      <c r="P127" s="256">
        <f t="shared" si="84"/>
        <v>459.81116042894996</v>
      </c>
      <c r="Q127" s="256">
        <f t="shared" si="84"/>
        <v>455.21304882466046</v>
      </c>
      <c r="R127" s="256">
        <f t="shared" si="84"/>
        <v>450.66091833641383</v>
      </c>
      <c r="S127" s="282">
        <f t="shared" si="84"/>
        <v>446.15430915304972</v>
      </c>
      <c r="T127" s="227"/>
      <c r="U127" s="87"/>
      <c r="V127" s="87"/>
    </row>
    <row r="128" spans="2:22" outlineLevel="1" x14ac:dyDescent="0.2">
      <c r="B128" s="279" t="str">
        <f t="shared" si="82"/>
        <v>Z002</v>
      </c>
      <c r="C128" s="280" t="s">
        <v>0</v>
      </c>
      <c r="D128" s="310">
        <f>Assets!D339</f>
        <v>0.02</v>
      </c>
      <c r="E128" s="246"/>
      <c r="F128" s="246"/>
      <c r="G128" s="246"/>
      <c r="H128" s="246"/>
      <c r="I128" s="256"/>
      <c r="J128" s="256"/>
      <c r="K128" s="246"/>
      <c r="L128" s="246"/>
      <c r="M128" s="256">
        <f t="shared" ref="M128:S128" si="85">M57*$D128</f>
        <v>636.34939999999995</v>
      </c>
      <c r="N128" s="256">
        <f t="shared" si="85"/>
        <v>623.62241199999994</v>
      </c>
      <c r="O128" s="256">
        <f t="shared" si="85"/>
        <v>611.14996375999999</v>
      </c>
      <c r="P128" s="256">
        <f t="shared" si="85"/>
        <v>598.92696448480001</v>
      </c>
      <c r="Q128" s="256">
        <f t="shared" si="85"/>
        <v>586.94842519510405</v>
      </c>
      <c r="R128" s="256">
        <f t="shared" si="85"/>
        <v>575.20945669120192</v>
      </c>
      <c r="S128" s="282">
        <f t="shared" si="85"/>
        <v>563.70526755737785</v>
      </c>
      <c r="T128" s="227"/>
      <c r="U128" s="87"/>
      <c r="V128" s="87"/>
    </row>
    <row r="129" spans="2:22" outlineLevel="1" x14ac:dyDescent="0.2">
      <c r="B129" s="279" t="str">
        <f t="shared" si="82"/>
        <v>Z003</v>
      </c>
      <c r="C129" s="280" t="s">
        <v>0</v>
      </c>
      <c r="D129" s="310">
        <f>Assets!D340</f>
        <v>2.4E-2</v>
      </c>
      <c r="E129" s="246"/>
      <c r="F129" s="246"/>
      <c r="G129" s="246"/>
      <c r="H129" s="246"/>
      <c r="I129" s="256"/>
      <c r="J129" s="256"/>
      <c r="K129" s="246"/>
      <c r="L129" s="246"/>
      <c r="M129" s="256">
        <f t="shared" ref="M129:S129" si="86">M58*$D129</f>
        <v>0</v>
      </c>
      <c r="N129" s="256">
        <f t="shared" si="86"/>
        <v>0</v>
      </c>
      <c r="O129" s="256">
        <f t="shared" si="86"/>
        <v>0</v>
      </c>
      <c r="P129" s="256">
        <f t="shared" si="86"/>
        <v>0</v>
      </c>
      <c r="Q129" s="256">
        <f t="shared" si="86"/>
        <v>0</v>
      </c>
      <c r="R129" s="256">
        <f t="shared" si="86"/>
        <v>0</v>
      </c>
      <c r="S129" s="282">
        <f t="shared" si="86"/>
        <v>0</v>
      </c>
      <c r="T129" s="227"/>
      <c r="U129" s="87"/>
      <c r="V129" s="87"/>
    </row>
    <row r="130" spans="2:22" outlineLevel="1" x14ac:dyDescent="0.2">
      <c r="B130" s="279" t="str">
        <f t="shared" si="82"/>
        <v>Z004</v>
      </c>
      <c r="C130" s="280" t="s">
        <v>0</v>
      </c>
      <c r="D130" s="310">
        <f>Assets!D341</f>
        <v>2.5000000000000001E-2</v>
      </c>
      <c r="E130" s="246"/>
      <c r="F130" s="246"/>
      <c r="G130" s="246"/>
      <c r="H130" s="246"/>
      <c r="I130" s="256"/>
      <c r="J130" s="256"/>
      <c r="K130" s="246"/>
      <c r="L130" s="246"/>
      <c r="M130" s="256">
        <f t="shared" ref="M130:S130" si="87">M59*$D130</f>
        <v>4.6136250000000008</v>
      </c>
      <c r="N130" s="256">
        <f t="shared" si="87"/>
        <v>4.4982843749999999</v>
      </c>
      <c r="O130" s="256">
        <f t="shared" si="87"/>
        <v>4.3858272656250001</v>
      </c>
      <c r="P130" s="256">
        <f t="shared" si="87"/>
        <v>4.2761815839843749</v>
      </c>
      <c r="Q130" s="256">
        <f t="shared" si="87"/>
        <v>4.1692770443847662</v>
      </c>
      <c r="R130" s="256">
        <f t="shared" si="87"/>
        <v>4.0650451182751466</v>
      </c>
      <c r="S130" s="282">
        <f t="shared" si="87"/>
        <v>3.9634189903182682</v>
      </c>
      <c r="T130" s="227"/>
      <c r="U130" s="87"/>
      <c r="V130" s="87"/>
    </row>
    <row r="131" spans="2:22" outlineLevel="1" x14ac:dyDescent="0.2">
      <c r="B131" s="279" t="str">
        <f t="shared" si="82"/>
        <v>Z005</v>
      </c>
      <c r="C131" s="280" t="s">
        <v>0</v>
      </c>
      <c r="D131" s="310">
        <f>Assets!D342</f>
        <v>0.04</v>
      </c>
      <c r="E131" s="246"/>
      <c r="F131" s="246"/>
      <c r="G131" s="246"/>
      <c r="H131" s="246"/>
      <c r="I131" s="256"/>
      <c r="J131" s="256"/>
      <c r="K131" s="246"/>
      <c r="L131" s="246"/>
      <c r="M131" s="256">
        <f t="shared" ref="M131:S131" si="88">M60*$D131</f>
        <v>23854.672800000008</v>
      </c>
      <c r="N131" s="256">
        <f t="shared" si="88"/>
        <v>22900.485888000007</v>
      </c>
      <c r="O131" s="256">
        <f t="shared" si="88"/>
        <v>21984.466452480006</v>
      </c>
      <c r="P131" s="256">
        <f t="shared" si="88"/>
        <v>21105.087794380805</v>
      </c>
      <c r="Q131" s="256">
        <f t="shared" si="88"/>
        <v>20260.884282605573</v>
      </c>
      <c r="R131" s="256">
        <f t="shared" si="88"/>
        <v>19450.448911301351</v>
      </c>
      <c r="S131" s="282">
        <f t="shared" si="88"/>
        <v>18672.430954849297</v>
      </c>
      <c r="T131" s="227"/>
      <c r="U131" s="87"/>
      <c r="V131" s="87"/>
    </row>
    <row r="132" spans="2:22" outlineLevel="1" x14ac:dyDescent="0.2">
      <c r="B132" s="279" t="str">
        <f t="shared" si="82"/>
        <v>Z006</v>
      </c>
      <c r="C132" s="280" t="s">
        <v>0</v>
      </c>
      <c r="D132" s="310">
        <f>Assets!D343</f>
        <v>4.8000000000000001E-2</v>
      </c>
      <c r="E132" s="246"/>
      <c r="F132" s="246"/>
      <c r="G132" s="246"/>
      <c r="H132" s="246"/>
      <c r="I132" s="256"/>
      <c r="J132" s="256"/>
      <c r="K132" s="246"/>
      <c r="L132" s="246"/>
      <c r="M132" s="256">
        <f t="shared" ref="M132:S132" si="89">M61*$D132</f>
        <v>9740.6618399999988</v>
      </c>
      <c r="N132" s="256">
        <f t="shared" si="89"/>
        <v>9273.1100716800011</v>
      </c>
      <c r="O132" s="256">
        <f t="shared" si="89"/>
        <v>8828.0007882393602</v>
      </c>
      <c r="P132" s="256">
        <f t="shared" si="89"/>
        <v>8404.2567504038707</v>
      </c>
      <c r="Q132" s="256">
        <f t="shared" si="89"/>
        <v>8000.8524263844847</v>
      </c>
      <c r="R132" s="256">
        <f t="shared" si="89"/>
        <v>7616.8115099180295</v>
      </c>
      <c r="S132" s="282">
        <f t="shared" si="89"/>
        <v>7251.2045574419626</v>
      </c>
      <c r="T132" s="227"/>
      <c r="U132" s="87"/>
      <c r="V132" s="87"/>
    </row>
    <row r="133" spans="2:22" outlineLevel="1" x14ac:dyDescent="0.2">
      <c r="B133" s="279" t="str">
        <f t="shared" si="82"/>
        <v>Z007</v>
      </c>
      <c r="C133" s="280" t="s">
        <v>0</v>
      </c>
      <c r="D133" s="310">
        <f>Assets!D344</f>
        <v>0.05</v>
      </c>
      <c r="E133" s="246"/>
      <c r="F133" s="246"/>
      <c r="G133" s="246"/>
      <c r="H133" s="246"/>
      <c r="I133" s="256"/>
      <c r="J133" s="256"/>
      <c r="K133" s="246"/>
      <c r="L133" s="246"/>
      <c r="M133" s="256">
        <f t="shared" ref="M133:S133" si="90">M62*$D133</f>
        <v>79812.040750000029</v>
      </c>
      <c r="N133" s="256">
        <f t="shared" si="90"/>
        <v>75821.438712500021</v>
      </c>
      <c r="O133" s="256">
        <f t="shared" si="90"/>
        <v>72030.366776875031</v>
      </c>
      <c r="P133" s="256">
        <f t="shared" si="90"/>
        <v>68428.848438031273</v>
      </c>
      <c r="Q133" s="256">
        <f t="shared" si="90"/>
        <v>65007.406016129709</v>
      </c>
      <c r="R133" s="256">
        <f t="shared" si="90"/>
        <v>61757.035715323225</v>
      </c>
      <c r="S133" s="282">
        <f t="shared" si="90"/>
        <v>58669.183929557068</v>
      </c>
      <c r="T133" s="227"/>
      <c r="U133" s="87"/>
      <c r="V133" s="87"/>
    </row>
    <row r="134" spans="2:22" outlineLevel="1" x14ac:dyDescent="0.2">
      <c r="B134" s="279" t="str">
        <f t="shared" si="82"/>
        <v>Z008</v>
      </c>
      <c r="C134" s="280" t="s">
        <v>0</v>
      </c>
      <c r="D134" s="310">
        <f>Assets!D345</f>
        <v>0.06</v>
      </c>
      <c r="E134" s="246"/>
      <c r="F134" s="246"/>
      <c r="G134" s="246"/>
      <c r="H134" s="246"/>
      <c r="I134" s="256"/>
      <c r="J134" s="256"/>
      <c r="K134" s="246"/>
      <c r="L134" s="246"/>
      <c r="M134" s="256">
        <f t="shared" ref="M134:S134" si="91">M63*$D134</f>
        <v>1349.9441999999999</v>
      </c>
      <c r="N134" s="256">
        <f t="shared" si="91"/>
        <v>1268.9475480000001</v>
      </c>
      <c r="O134" s="256">
        <f t="shared" si="91"/>
        <v>1192.81069512</v>
      </c>
      <c r="P134" s="256">
        <f t="shared" si="91"/>
        <v>1121.2420534128</v>
      </c>
      <c r="Q134" s="256">
        <f t="shared" si="91"/>
        <v>1053.9675302080323</v>
      </c>
      <c r="R134" s="256">
        <f t="shared" si="91"/>
        <v>990.72947839555025</v>
      </c>
      <c r="S134" s="282">
        <f t="shared" si="91"/>
        <v>931.28570969181726</v>
      </c>
      <c r="T134" s="227"/>
      <c r="U134" s="87"/>
      <c r="V134" s="87"/>
    </row>
    <row r="135" spans="2:22" outlineLevel="1" x14ac:dyDescent="0.2">
      <c r="B135" s="279" t="str">
        <f t="shared" si="82"/>
        <v>Z009</v>
      </c>
      <c r="C135" s="280" t="s">
        <v>0</v>
      </c>
      <c r="D135" s="310">
        <f>Assets!D346</f>
        <v>6.6000000000000003E-2</v>
      </c>
      <c r="E135" s="246"/>
      <c r="F135" s="246"/>
      <c r="G135" s="246"/>
      <c r="H135" s="246"/>
      <c r="I135" s="256"/>
      <c r="J135" s="256"/>
      <c r="K135" s="246"/>
      <c r="L135" s="246"/>
      <c r="M135" s="256">
        <f t="shared" ref="M135:S135" si="92">M64*$D135</f>
        <v>115147.88871125155</v>
      </c>
      <c r="N135" s="256">
        <f t="shared" si="92"/>
        <v>107548.12805630895</v>
      </c>
      <c r="O135" s="256">
        <f t="shared" si="92"/>
        <v>100449.95160459257</v>
      </c>
      <c r="P135" s="256">
        <f t="shared" si="92"/>
        <v>93820.25479868945</v>
      </c>
      <c r="Q135" s="256">
        <f t="shared" si="92"/>
        <v>87628.117981975956</v>
      </c>
      <c r="R135" s="256">
        <f t="shared" si="92"/>
        <v>81844.66219516554</v>
      </c>
      <c r="S135" s="282">
        <f t="shared" si="92"/>
        <v>76442.914490284602</v>
      </c>
      <c r="T135" s="227"/>
      <c r="U135" s="87"/>
      <c r="V135" s="87"/>
    </row>
    <row r="136" spans="2:22" outlineLevel="1" x14ac:dyDescent="0.2">
      <c r="B136" s="279" t="str">
        <f t="shared" si="82"/>
        <v>Z010</v>
      </c>
      <c r="C136" s="280" t="s">
        <v>0</v>
      </c>
      <c r="D136" s="310">
        <f>Assets!D347</f>
        <v>7.0000000000000007E-2</v>
      </c>
      <c r="E136" s="246"/>
      <c r="F136" s="246"/>
      <c r="G136" s="246"/>
      <c r="H136" s="246"/>
      <c r="I136" s="256"/>
      <c r="J136" s="256"/>
      <c r="K136" s="246"/>
      <c r="L136" s="246"/>
      <c r="M136" s="256">
        <f t="shared" ref="M136:S136" si="93">M65*$D136</f>
        <v>59630.600400000003</v>
      </c>
      <c r="N136" s="256">
        <f t="shared" si="93"/>
        <v>55456.458372000001</v>
      </c>
      <c r="O136" s="256">
        <f t="shared" si="93"/>
        <v>51574.50628596</v>
      </c>
      <c r="P136" s="256">
        <f t="shared" si="93"/>
        <v>47964.2908459428</v>
      </c>
      <c r="Q136" s="256">
        <f t="shared" si="93"/>
        <v>44606.790486726808</v>
      </c>
      <c r="R136" s="256">
        <f t="shared" si="93"/>
        <v>41484.31515265593</v>
      </c>
      <c r="S136" s="282">
        <f t="shared" si="93"/>
        <v>38580.413091970018</v>
      </c>
      <c r="T136" s="227"/>
      <c r="U136" s="87"/>
      <c r="V136" s="87"/>
    </row>
    <row r="137" spans="2:22" outlineLevel="1" x14ac:dyDescent="0.2">
      <c r="B137" s="279" t="str">
        <f t="shared" si="82"/>
        <v>Z011</v>
      </c>
      <c r="C137" s="280" t="s">
        <v>0</v>
      </c>
      <c r="D137" s="310">
        <f>Assets!D348</f>
        <v>7.1999999999999995E-2</v>
      </c>
      <c r="E137" s="246"/>
      <c r="F137" s="246"/>
      <c r="G137" s="246"/>
      <c r="H137" s="246"/>
      <c r="I137" s="256"/>
      <c r="J137" s="256"/>
      <c r="K137" s="246"/>
      <c r="L137" s="246"/>
      <c r="M137" s="256">
        <f t="shared" ref="M137:S137" si="94">M66*$D137</f>
        <v>0</v>
      </c>
      <c r="N137" s="256">
        <f t="shared" si="94"/>
        <v>0</v>
      </c>
      <c r="O137" s="256">
        <f t="shared" si="94"/>
        <v>0</v>
      </c>
      <c r="P137" s="256">
        <f t="shared" si="94"/>
        <v>0</v>
      </c>
      <c r="Q137" s="256">
        <f t="shared" si="94"/>
        <v>0</v>
      </c>
      <c r="R137" s="256">
        <f t="shared" si="94"/>
        <v>0</v>
      </c>
      <c r="S137" s="282">
        <f t="shared" si="94"/>
        <v>0</v>
      </c>
      <c r="T137" s="227"/>
      <c r="U137" s="87"/>
      <c r="V137" s="87"/>
    </row>
    <row r="138" spans="2:22" outlineLevel="1" x14ac:dyDescent="0.2">
      <c r="B138" s="279" t="str">
        <f t="shared" si="82"/>
        <v>Z012</v>
      </c>
      <c r="C138" s="280" t="s">
        <v>0</v>
      </c>
      <c r="D138" s="310">
        <f>Assets!D349</f>
        <v>7.4999999999999997E-2</v>
      </c>
      <c r="E138" s="246"/>
      <c r="F138" s="246"/>
      <c r="G138" s="246"/>
      <c r="H138" s="246"/>
      <c r="I138" s="256"/>
      <c r="J138" s="256"/>
      <c r="K138" s="246"/>
      <c r="L138" s="246"/>
      <c r="M138" s="256">
        <f t="shared" ref="M138:S138" si="95">M67*$D138</f>
        <v>1249348.1435624971</v>
      </c>
      <c r="N138" s="256">
        <f t="shared" si="95"/>
        <v>1155647.0327953098</v>
      </c>
      <c r="O138" s="256">
        <f t="shared" si="95"/>
        <v>1068973.5053356616</v>
      </c>
      <c r="P138" s="256">
        <f t="shared" si="95"/>
        <v>988800.49243548699</v>
      </c>
      <c r="Q138" s="256">
        <f t="shared" si="95"/>
        <v>914640.45550282544</v>
      </c>
      <c r="R138" s="256">
        <f t="shared" si="95"/>
        <v>846042.42134011362</v>
      </c>
      <c r="S138" s="282">
        <f t="shared" si="95"/>
        <v>782589.23973960511</v>
      </c>
      <c r="T138" s="227"/>
      <c r="U138" s="87"/>
      <c r="V138" s="87"/>
    </row>
    <row r="139" spans="2:22" outlineLevel="1" x14ac:dyDescent="0.2">
      <c r="B139" s="279" t="str">
        <f t="shared" si="82"/>
        <v>Z013</v>
      </c>
      <c r="C139" s="280" t="s">
        <v>0</v>
      </c>
      <c r="D139" s="310">
        <f>Assets!D350</f>
        <v>7.8E-2</v>
      </c>
      <c r="E139" s="246"/>
      <c r="F139" s="246"/>
      <c r="G139" s="246"/>
      <c r="H139" s="246"/>
      <c r="I139" s="256"/>
      <c r="J139" s="256"/>
      <c r="K139" s="246"/>
      <c r="L139" s="246"/>
      <c r="M139" s="256">
        <f t="shared" ref="M139:S139" si="96">M68*$D139</f>
        <v>52.831544999999998</v>
      </c>
      <c r="N139" s="256">
        <f t="shared" si="96"/>
        <v>48.710684489999998</v>
      </c>
      <c r="O139" s="256">
        <f t="shared" si="96"/>
        <v>44.911251099780003</v>
      </c>
      <c r="P139" s="256">
        <f t="shared" si="96"/>
        <v>41.408173513997163</v>
      </c>
      <c r="Q139" s="256">
        <f t="shared" si="96"/>
        <v>38.178335979905384</v>
      </c>
      <c r="R139" s="256">
        <f t="shared" si="96"/>
        <v>35.200425773472766</v>
      </c>
      <c r="S139" s="282">
        <f t="shared" si="96"/>
        <v>32.454792563141886</v>
      </c>
      <c r="T139" s="227"/>
      <c r="U139" s="87"/>
      <c r="V139" s="87"/>
    </row>
    <row r="140" spans="2:22" outlineLevel="1" x14ac:dyDescent="0.2">
      <c r="B140" s="279" t="str">
        <f t="shared" si="82"/>
        <v>Z014</v>
      </c>
      <c r="C140" s="280" t="s">
        <v>0</v>
      </c>
      <c r="D140" s="310">
        <f>Assets!D351</f>
        <v>0.08</v>
      </c>
      <c r="E140" s="246"/>
      <c r="F140" s="246"/>
      <c r="G140" s="246"/>
      <c r="H140" s="246"/>
      <c r="I140" s="256"/>
      <c r="J140" s="256"/>
      <c r="K140" s="246"/>
      <c r="L140" s="246"/>
      <c r="M140" s="256">
        <f t="shared" ref="M140:S140" si="97">M69*$D140</f>
        <v>13436898.959945669</v>
      </c>
      <c r="N140" s="256">
        <f t="shared" si="97"/>
        <v>12361947.043150015</v>
      </c>
      <c r="O140" s="256">
        <f t="shared" si="97"/>
        <v>11372991.279698014</v>
      </c>
      <c r="P140" s="256">
        <f t="shared" si="97"/>
        <v>10463151.977322174</v>
      </c>
      <c r="Q140" s="256">
        <f t="shared" si="97"/>
        <v>9626099.8191363998</v>
      </c>
      <c r="R140" s="256">
        <f t="shared" si="97"/>
        <v>8856011.8336054869</v>
      </c>
      <c r="S140" s="282">
        <f t="shared" si="97"/>
        <v>8147530.8869170491</v>
      </c>
      <c r="T140" s="227"/>
      <c r="U140" s="87"/>
      <c r="V140" s="87"/>
    </row>
    <row r="141" spans="2:22" outlineLevel="1" x14ac:dyDescent="0.2">
      <c r="B141" s="279" t="str">
        <f t="shared" si="82"/>
        <v>Z015</v>
      </c>
      <c r="C141" s="280" t="s">
        <v>0</v>
      </c>
      <c r="D141" s="310">
        <f>Assets!D352</f>
        <v>0.09</v>
      </c>
      <c r="E141" s="246"/>
      <c r="F141" s="246"/>
      <c r="G141" s="246"/>
      <c r="H141" s="246"/>
      <c r="I141" s="256"/>
      <c r="J141" s="256"/>
      <c r="K141" s="246"/>
      <c r="L141" s="246"/>
      <c r="M141" s="256">
        <f t="shared" ref="M141:S141" si="98">M70*$D141</f>
        <v>1170390.0376689371</v>
      </c>
      <c r="N141" s="256">
        <f t="shared" si="98"/>
        <v>1065054.9342787329</v>
      </c>
      <c r="O141" s="256">
        <f t="shared" si="98"/>
        <v>969199.99019364687</v>
      </c>
      <c r="P141" s="256">
        <f t="shared" si="98"/>
        <v>881971.99107621878</v>
      </c>
      <c r="Q141" s="256">
        <f t="shared" si="98"/>
        <v>802594.51187935914</v>
      </c>
      <c r="R141" s="256">
        <f t="shared" si="98"/>
        <v>730361.00581021677</v>
      </c>
      <c r="S141" s="282">
        <f t="shared" si="98"/>
        <v>664628.51528729731</v>
      </c>
      <c r="T141" s="227"/>
      <c r="U141" s="87"/>
      <c r="V141" s="87"/>
    </row>
    <row r="142" spans="2:22" outlineLevel="1" x14ac:dyDescent="0.2">
      <c r="B142" s="279" t="str">
        <f t="shared" si="82"/>
        <v>Z016</v>
      </c>
      <c r="C142" s="280" t="s">
        <v>0</v>
      </c>
      <c r="D142" s="310">
        <f>Assets!D353</f>
        <v>9.3799999999999994E-2</v>
      </c>
      <c r="E142" s="246"/>
      <c r="F142" s="246"/>
      <c r="G142" s="246"/>
      <c r="H142" s="246"/>
      <c r="I142" s="256"/>
      <c r="J142" s="256"/>
      <c r="K142" s="246"/>
      <c r="L142" s="246"/>
      <c r="M142" s="256">
        <f t="shared" ref="M142:S142" si="99">M71*$D142</f>
        <v>27513.811601500012</v>
      </c>
      <c r="N142" s="256">
        <f t="shared" si="99"/>
        <v>24933.016073279308</v>
      </c>
      <c r="O142" s="256">
        <f t="shared" si="99"/>
        <v>22594.299165605709</v>
      </c>
      <c r="P142" s="256">
        <f t="shared" si="99"/>
        <v>20474.953903871894</v>
      </c>
      <c r="Q142" s="256">
        <f t="shared" si="99"/>
        <v>18554.403227688708</v>
      </c>
      <c r="R142" s="256">
        <f t="shared" si="99"/>
        <v>16814.000204931508</v>
      </c>
      <c r="S142" s="282">
        <f t="shared" si="99"/>
        <v>15236.846985708933</v>
      </c>
      <c r="T142" s="227"/>
      <c r="U142" s="87"/>
      <c r="V142" s="87"/>
    </row>
    <row r="143" spans="2:22" outlineLevel="1" x14ac:dyDescent="0.2">
      <c r="B143" s="279" t="str">
        <f t="shared" si="82"/>
        <v>Z017</v>
      </c>
      <c r="C143" s="280" t="s">
        <v>0</v>
      </c>
      <c r="D143" s="310">
        <f>Assets!D354</f>
        <v>9.5000000000000001E-2</v>
      </c>
      <c r="E143" s="246"/>
      <c r="F143" s="246"/>
      <c r="G143" s="246"/>
      <c r="H143" s="246"/>
      <c r="I143" s="256"/>
      <c r="J143" s="256"/>
      <c r="K143" s="246"/>
      <c r="L143" s="246"/>
      <c r="M143" s="256">
        <f t="shared" ref="M143:S143" si="100">M72*$D143</f>
        <v>441694.95845540334</v>
      </c>
      <c r="N143" s="256">
        <f t="shared" si="100"/>
        <v>399733.93740214006</v>
      </c>
      <c r="O143" s="256">
        <f t="shared" si="100"/>
        <v>361759.21334893676</v>
      </c>
      <c r="P143" s="256">
        <f t="shared" si="100"/>
        <v>327392.08808078774</v>
      </c>
      <c r="Q143" s="256">
        <f t="shared" si="100"/>
        <v>296289.83971311292</v>
      </c>
      <c r="R143" s="256">
        <f t="shared" si="100"/>
        <v>268142.30494036723</v>
      </c>
      <c r="S143" s="282">
        <f t="shared" si="100"/>
        <v>242668.78597103234</v>
      </c>
      <c r="T143" s="227"/>
      <c r="U143" s="87"/>
      <c r="V143" s="87"/>
    </row>
    <row r="144" spans="2:22" outlineLevel="1" x14ac:dyDescent="0.2">
      <c r="B144" s="279" t="str">
        <f t="shared" si="82"/>
        <v>Z018</v>
      </c>
      <c r="C144" s="280" t="s">
        <v>0</v>
      </c>
      <c r="D144" s="310">
        <f>Assets!D355</f>
        <v>9.6000000000000002E-2</v>
      </c>
      <c r="E144" s="246"/>
      <c r="F144" s="246"/>
      <c r="G144" s="246"/>
      <c r="H144" s="246"/>
      <c r="I144" s="256"/>
      <c r="J144" s="256"/>
      <c r="K144" s="246"/>
      <c r="L144" s="246"/>
      <c r="M144" s="256">
        <f t="shared" ref="M144:S144" si="101">M73*$D144</f>
        <v>2250310.5821143901</v>
      </c>
      <c r="N144" s="256">
        <f t="shared" si="101"/>
        <v>1990333.6440042444</v>
      </c>
      <c r="O144" s="256">
        <f t="shared" si="101"/>
        <v>1759567.4599202911</v>
      </c>
      <c r="P144" s="256">
        <f t="shared" si="101"/>
        <v>1554748.9106288338</v>
      </c>
      <c r="Q144" s="256">
        <f t="shared" si="101"/>
        <v>1374598.744280875</v>
      </c>
      <c r="R144" s="256">
        <f t="shared" si="101"/>
        <v>1216059.7734528754</v>
      </c>
      <c r="S144" s="282">
        <f t="shared" si="101"/>
        <v>1072262.7269609133</v>
      </c>
      <c r="T144" s="227"/>
      <c r="U144" s="87"/>
      <c r="V144" s="87"/>
    </row>
    <row r="145" spans="2:22" outlineLevel="1" x14ac:dyDescent="0.2">
      <c r="B145" s="279" t="str">
        <f t="shared" si="82"/>
        <v>Z019</v>
      </c>
      <c r="C145" s="280" t="s">
        <v>0</v>
      </c>
      <c r="D145" s="310">
        <f>Assets!D356</f>
        <v>0.1</v>
      </c>
      <c r="E145" s="246"/>
      <c r="F145" s="246"/>
      <c r="G145" s="246"/>
      <c r="H145" s="246"/>
      <c r="I145" s="256"/>
      <c r="J145" s="256"/>
      <c r="K145" s="246"/>
      <c r="L145" s="246"/>
      <c r="M145" s="256">
        <f t="shared" ref="M145:S145" si="102">M74*$D145</f>
        <v>1342813.169812113</v>
      </c>
      <c r="N145" s="256">
        <f t="shared" si="102"/>
        <v>1208531.8528309015</v>
      </c>
      <c r="O145" s="256">
        <f t="shared" si="102"/>
        <v>1087678.6675478115</v>
      </c>
      <c r="P145" s="256">
        <f t="shared" si="102"/>
        <v>978910.8007930303</v>
      </c>
      <c r="Q145" s="256">
        <f t="shared" si="102"/>
        <v>881019.72071372718</v>
      </c>
      <c r="R145" s="256">
        <f t="shared" si="102"/>
        <v>792917.74864235451</v>
      </c>
      <c r="S145" s="282">
        <f t="shared" si="102"/>
        <v>713625.97377811908</v>
      </c>
      <c r="T145" s="227"/>
      <c r="U145" s="87"/>
      <c r="V145" s="87"/>
    </row>
    <row r="146" spans="2:22" outlineLevel="1" x14ac:dyDescent="0.2">
      <c r="B146" s="279" t="str">
        <f t="shared" si="82"/>
        <v>Z020</v>
      </c>
      <c r="C146" s="280" t="s">
        <v>0</v>
      </c>
      <c r="D146" s="310">
        <f>Assets!D357</f>
        <v>0.114</v>
      </c>
      <c r="E146" s="246"/>
      <c r="F146" s="246"/>
      <c r="G146" s="246"/>
      <c r="H146" s="246"/>
      <c r="I146" s="256"/>
      <c r="J146" s="256"/>
      <c r="K146" s="246"/>
      <c r="L146" s="246"/>
      <c r="M146" s="256">
        <f t="shared" ref="M146:S146" si="103">M75*$D146</f>
        <v>124171.64259000006</v>
      </c>
      <c r="N146" s="256">
        <f t="shared" si="103"/>
        <v>110016.07533474006</v>
      </c>
      <c r="O146" s="256">
        <f t="shared" si="103"/>
        <v>97474.242746579679</v>
      </c>
      <c r="P146" s="256">
        <f t="shared" si="103"/>
        <v>86362.179073469597</v>
      </c>
      <c r="Q146" s="256">
        <f t="shared" si="103"/>
        <v>76516.890659094061</v>
      </c>
      <c r="R146" s="256">
        <f t="shared" si="103"/>
        <v>67793.965123957343</v>
      </c>
      <c r="S146" s="282">
        <f t="shared" si="103"/>
        <v>60065.453099826198</v>
      </c>
      <c r="T146" s="227"/>
      <c r="U146" s="87"/>
      <c r="V146" s="87"/>
    </row>
    <row r="147" spans="2:22" outlineLevel="1" x14ac:dyDescent="0.2">
      <c r="B147" s="279" t="str">
        <f t="shared" si="82"/>
        <v>Z021</v>
      </c>
      <c r="C147" s="280" t="s">
        <v>0</v>
      </c>
      <c r="D147" s="310">
        <f>Assets!D358</f>
        <v>0.12</v>
      </c>
      <c r="E147" s="246"/>
      <c r="F147" s="246"/>
      <c r="G147" s="246"/>
      <c r="H147" s="246"/>
      <c r="I147" s="256"/>
      <c r="J147" s="256"/>
      <c r="K147" s="246"/>
      <c r="L147" s="246"/>
      <c r="M147" s="256">
        <f t="shared" ref="M147:S147" si="104">M76*$D147</f>
        <v>163133.19121768657</v>
      </c>
      <c r="N147" s="256">
        <f t="shared" si="104"/>
        <v>143557.20827156419</v>
      </c>
      <c r="O147" s="256">
        <f t="shared" si="104"/>
        <v>126330.34327897648</v>
      </c>
      <c r="P147" s="256">
        <f t="shared" si="104"/>
        <v>111170.7020854993</v>
      </c>
      <c r="Q147" s="256">
        <f t="shared" si="104"/>
        <v>97830.217835239382</v>
      </c>
      <c r="R147" s="256">
        <f t="shared" si="104"/>
        <v>86090.591695010662</v>
      </c>
      <c r="S147" s="282">
        <f t="shared" si="104"/>
        <v>75759.720691609386</v>
      </c>
      <c r="T147" s="227"/>
      <c r="U147" s="87"/>
      <c r="V147" s="87"/>
    </row>
    <row r="148" spans="2:22" outlineLevel="1" x14ac:dyDescent="0.2">
      <c r="B148" s="279" t="str">
        <f t="shared" si="82"/>
        <v>Z022</v>
      </c>
      <c r="C148" s="280" t="s">
        <v>0</v>
      </c>
      <c r="D148" s="310">
        <f>Assets!D359</f>
        <v>0.125</v>
      </c>
      <c r="E148" s="246"/>
      <c r="F148" s="246"/>
      <c r="G148" s="246"/>
      <c r="H148" s="246"/>
      <c r="I148" s="256"/>
      <c r="J148" s="256"/>
      <c r="K148" s="246"/>
      <c r="L148" s="246"/>
      <c r="M148" s="256">
        <f t="shared" ref="M148:S148" si="105">M77*$D148</f>
        <v>735.495</v>
      </c>
      <c r="N148" s="256">
        <f t="shared" si="105"/>
        <v>643.55812500000002</v>
      </c>
      <c r="O148" s="256">
        <f t="shared" si="105"/>
        <v>563.11335937500007</v>
      </c>
      <c r="P148" s="256">
        <f t="shared" si="105"/>
        <v>492.72418945312506</v>
      </c>
      <c r="Q148" s="256">
        <f t="shared" si="105"/>
        <v>431.1336657714844</v>
      </c>
      <c r="R148" s="256">
        <f t="shared" si="105"/>
        <v>377.24195755004882</v>
      </c>
      <c r="S148" s="282">
        <f t="shared" si="105"/>
        <v>330.08671285629271</v>
      </c>
      <c r="T148" s="227"/>
      <c r="U148" s="87"/>
      <c r="V148" s="87"/>
    </row>
    <row r="149" spans="2:22" outlineLevel="1" x14ac:dyDescent="0.2">
      <c r="B149" s="279" t="str">
        <f t="shared" si="82"/>
        <v>Z023</v>
      </c>
      <c r="C149" s="280" t="s">
        <v>0</v>
      </c>
      <c r="D149" s="310">
        <f>Assets!D360</f>
        <v>0.1411</v>
      </c>
      <c r="E149" s="246"/>
      <c r="F149" s="246"/>
      <c r="G149" s="246"/>
      <c r="H149" s="246"/>
      <c r="I149" s="256"/>
      <c r="J149" s="256"/>
      <c r="K149" s="246"/>
      <c r="L149" s="246"/>
      <c r="M149" s="256">
        <f t="shared" ref="M149:S149" si="106">M78*$D149</f>
        <v>15.419408000000001</v>
      </c>
      <c r="N149" s="256">
        <f t="shared" si="106"/>
        <v>13.2437295312</v>
      </c>
      <c r="O149" s="256">
        <f t="shared" si="106"/>
        <v>11.37503929434768</v>
      </c>
      <c r="P149" s="256">
        <f t="shared" si="106"/>
        <v>9.7700212499152226</v>
      </c>
      <c r="Q149" s="256">
        <f t="shared" si="106"/>
        <v>8.3914712515521845</v>
      </c>
      <c r="R149" s="256">
        <f t="shared" si="106"/>
        <v>7.2074346579581716</v>
      </c>
      <c r="S149" s="282">
        <f t="shared" si="106"/>
        <v>6.1904656277202728</v>
      </c>
      <c r="T149" s="227"/>
      <c r="U149" s="87"/>
      <c r="V149" s="87"/>
    </row>
    <row r="150" spans="2:22" outlineLevel="1" x14ac:dyDescent="0.2">
      <c r="B150" s="279" t="str">
        <f t="shared" si="82"/>
        <v>Z024</v>
      </c>
      <c r="C150" s="280" t="s">
        <v>0</v>
      </c>
      <c r="D150" s="310">
        <f>Assets!D361</f>
        <v>0.14399999999999999</v>
      </c>
      <c r="E150" s="246"/>
      <c r="F150" s="246"/>
      <c r="G150" s="246"/>
      <c r="H150" s="246"/>
      <c r="I150" s="256"/>
      <c r="J150" s="256"/>
      <c r="K150" s="246"/>
      <c r="L150" s="246"/>
      <c r="M150" s="256">
        <f t="shared" ref="M150:S150" si="107">M79*$D150</f>
        <v>99.399239999999992</v>
      </c>
      <c r="N150" s="256">
        <f t="shared" si="107"/>
        <v>85.085749440000001</v>
      </c>
      <c r="O150" s="256">
        <f t="shared" si="107"/>
        <v>72.83340152064001</v>
      </c>
      <c r="P150" s="256">
        <f t="shared" si="107"/>
        <v>62.34539170166785</v>
      </c>
      <c r="Q150" s="256">
        <f t="shared" si="107"/>
        <v>53.367655296627682</v>
      </c>
      <c r="R150" s="256">
        <f t="shared" si="107"/>
        <v>45.682712933913301</v>
      </c>
      <c r="S150" s="282">
        <f t="shared" si="107"/>
        <v>39.104402271429784</v>
      </c>
      <c r="T150" s="227"/>
      <c r="U150" s="87"/>
      <c r="V150" s="87"/>
    </row>
    <row r="151" spans="2:22" outlineLevel="1" x14ac:dyDescent="0.2">
      <c r="B151" s="279" t="str">
        <f t="shared" si="82"/>
        <v>Z025</v>
      </c>
      <c r="C151" s="280" t="s">
        <v>0</v>
      </c>
      <c r="D151" s="310">
        <f>Assets!D362</f>
        <v>0.15</v>
      </c>
      <c r="E151" s="246"/>
      <c r="F151" s="246"/>
      <c r="G151" s="246"/>
      <c r="H151" s="246"/>
      <c r="I151" s="256"/>
      <c r="J151" s="256"/>
      <c r="K151" s="246"/>
      <c r="L151" s="246"/>
      <c r="M151" s="256">
        <f t="shared" ref="M151:S151" si="108">M80*$D151</f>
        <v>34847.559374999997</v>
      </c>
      <c r="N151" s="256">
        <f t="shared" si="108"/>
        <v>29620.425468749996</v>
      </c>
      <c r="O151" s="256">
        <f t="shared" si="108"/>
        <v>25177.361648437498</v>
      </c>
      <c r="P151" s="256">
        <f t="shared" si="108"/>
        <v>21400.757401171872</v>
      </c>
      <c r="Q151" s="256">
        <f t="shared" si="108"/>
        <v>18190.643790996091</v>
      </c>
      <c r="R151" s="256">
        <f t="shared" si="108"/>
        <v>15462.047222346675</v>
      </c>
      <c r="S151" s="282">
        <f t="shared" si="108"/>
        <v>13142.740138994674</v>
      </c>
      <c r="T151" s="227"/>
      <c r="U151" s="87"/>
      <c r="V151" s="87"/>
    </row>
    <row r="152" spans="2:22" outlineLevel="1" x14ac:dyDescent="0.2">
      <c r="B152" s="279" t="str">
        <f t="shared" si="82"/>
        <v>Z026</v>
      </c>
      <c r="C152" s="280" t="s">
        <v>0</v>
      </c>
      <c r="D152" s="310">
        <f>Assets!D363</f>
        <v>0.155</v>
      </c>
      <c r="E152" s="246"/>
      <c r="F152" s="246"/>
      <c r="G152" s="246"/>
      <c r="H152" s="246"/>
      <c r="I152" s="256"/>
      <c r="J152" s="256"/>
      <c r="K152" s="246"/>
      <c r="L152" s="246"/>
      <c r="M152" s="256">
        <f t="shared" ref="M152:S152" si="109">M81*$D152</f>
        <v>250.34669999999997</v>
      </c>
      <c r="N152" s="256">
        <f t="shared" si="109"/>
        <v>211.54296149999996</v>
      </c>
      <c r="O152" s="256">
        <f t="shared" si="109"/>
        <v>178.75380246749995</v>
      </c>
      <c r="P152" s="256">
        <f t="shared" si="109"/>
        <v>151.04696308503748</v>
      </c>
      <c r="Q152" s="256">
        <f t="shared" si="109"/>
        <v>127.63468380685664</v>
      </c>
      <c r="R152" s="256">
        <f t="shared" si="109"/>
        <v>107.85130781679386</v>
      </c>
      <c r="S152" s="282">
        <f t="shared" si="109"/>
        <v>91.134355105190807</v>
      </c>
      <c r="T152" s="227"/>
      <c r="U152" s="87"/>
      <c r="V152" s="87"/>
    </row>
    <row r="153" spans="2:22" outlineLevel="1" x14ac:dyDescent="0.2">
      <c r="B153" s="279" t="str">
        <f t="shared" si="82"/>
        <v>Z027</v>
      </c>
      <c r="C153" s="280" t="s">
        <v>0</v>
      </c>
      <c r="D153" s="310">
        <f>Assets!D364</f>
        <v>0.16889999999999999</v>
      </c>
      <c r="E153" s="246"/>
      <c r="F153" s="246"/>
      <c r="G153" s="246"/>
      <c r="H153" s="246"/>
      <c r="I153" s="256"/>
      <c r="J153" s="256"/>
      <c r="K153" s="246"/>
      <c r="L153" s="246"/>
      <c r="M153" s="256">
        <f t="shared" ref="M153:S153" si="110">M82*$D153</f>
        <v>44.336672249999999</v>
      </c>
      <c r="N153" s="256">
        <f t="shared" si="110"/>
        <v>36.848208306975003</v>
      </c>
      <c r="O153" s="256">
        <f t="shared" si="110"/>
        <v>30.62454592392692</v>
      </c>
      <c r="P153" s="256">
        <f t="shared" si="110"/>
        <v>25.452060117375666</v>
      </c>
      <c r="Q153" s="256">
        <f t="shared" si="110"/>
        <v>21.153207163550913</v>
      </c>
      <c r="R153" s="256">
        <f t="shared" si="110"/>
        <v>17.580430473627164</v>
      </c>
      <c r="S153" s="282">
        <f t="shared" si="110"/>
        <v>14.611095766631538</v>
      </c>
      <c r="T153" s="227"/>
      <c r="U153" s="87"/>
      <c r="V153" s="87"/>
    </row>
    <row r="154" spans="2:22" outlineLevel="1" x14ac:dyDescent="0.2">
      <c r="B154" s="279" t="str">
        <f t="shared" si="82"/>
        <v>Z028</v>
      </c>
      <c r="C154" s="280" t="s">
        <v>0</v>
      </c>
      <c r="D154" s="310">
        <f>Assets!D365</f>
        <v>0.17699999999999999</v>
      </c>
      <c r="E154" s="246"/>
      <c r="F154" s="246"/>
      <c r="G154" s="246"/>
      <c r="H154" s="246"/>
      <c r="I154" s="256"/>
      <c r="J154" s="256"/>
      <c r="K154" s="246"/>
      <c r="L154" s="246"/>
      <c r="M154" s="256">
        <f t="shared" ref="M154:S154" si="111">M83*$D154</f>
        <v>8.8929224999999992</v>
      </c>
      <c r="N154" s="256">
        <f t="shared" si="111"/>
        <v>7.3188752174999996</v>
      </c>
      <c r="O154" s="256">
        <f t="shared" si="111"/>
        <v>6.0234343040024996</v>
      </c>
      <c r="P154" s="256">
        <f t="shared" si="111"/>
        <v>4.9572864321940573</v>
      </c>
      <c r="Q154" s="256">
        <f t="shared" si="111"/>
        <v>4.0798467336957094</v>
      </c>
      <c r="R154" s="256">
        <f t="shared" si="111"/>
        <v>3.3577138618315692</v>
      </c>
      <c r="S154" s="282">
        <f t="shared" si="111"/>
        <v>2.7633985082873811</v>
      </c>
      <c r="T154" s="227"/>
      <c r="U154" s="87"/>
      <c r="V154" s="87"/>
    </row>
    <row r="155" spans="2:22" outlineLevel="1" x14ac:dyDescent="0.2">
      <c r="B155" s="279" t="str">
        <f t="shared" si="82"/>
        <v>Z029</v>
      </c>
      <c r="C155" s="280" t="s">
        <v>0</v>
      </c>
      <c r="D155" s="310">
        <f>Assets!D366</f>
        <v>0.18</v>
      </c>
      <c r="E155" s="246"/>
      <c r="F155" s="246"/>
      <c r="G155" s="246"/>
      <c r="H155" s="246"/>
      <c r="I155" s="256"/>
      <c r="J155" s="256"/>
      <c r="K155" s="246"/>
      <c r="L155" s="246"/>
      <c r="M155" s="256">
        <f t="shared" ref="M155:S155" si="112">M84*$D155</f>
        <v>0</v>
      </c>
      <c r="N155" s="256">
        <f t="shared" si="112"/>
        <v>0</v>
      </c>
      <c r="O155" s="256">
        <f t="shared" si="112"/>
        <v>0</v>
      </c>
      <c r="P155" s="256">
        <f t="shared" si="112"/>
        <v>0</v>
      </c>
      <c r="Q155" s="256">
        <f t="shared" si="112"/>
        <v>0</v>
      </c>
      <c r="R155" s="256">
        <f t="shared" si="112"/>
        <v>0</v>
      </c>
      <c r="S155" s="282">
        <f t="shared" si="112"/>
        <v>0</v>
      </c>
      <c r="T155" s="227"/>
      <c r="U155" s="87"/>
      <c r="V155" s="87"/>
    </row>
    <row r="156" spans="2:22" outlineLevel="1" x14ac:dyDescent="0.2">
      <c r="B156" s="279" t="str">
        <f t="shared" si="82"/>
        <v>Z030</v>
      </c>
      <c r="C156" s="280" t="s">
        <v>0</v>
      </c>
      <c r="D156" s="310">
        <f>Assets!D367</f>
        <v>0.186</v>
      </c>
      <c r="E156" s="246"/>
      <c r="F156" s="246"/>
      <c r="G156" s="246"/>
      <c r="H156" s="246"/>
      <c r="I156" s="256"/>
      <c r="J156" s="256"/>
      <c r="K156" s="246"/>
      <c r="L156" s="246"/>
      <c r="M156" s="256">
        <f t="shared" ref="M156:S156" si="113">M85*$D156</f>
        <v>592.09984499999996</v>
      </c>
      <c r="N156" s="256">
        <f t="shared" si="113"/>
        <v>481.96927382999996</v>
      </c>
      <c r="O156" s="256">
        <f t="shared" si="113"/>
        <v>392.32298889761995</v>
      </c>
      <c r="P156" s="256">
        <f t="shared" si="113"/>
        <v>319.35091296266262</v>
      </c>
      <c r="Q156" s="256">
        <f t="shared" si="113"/>
        <v>259.95164315160741</v>
      </c>
      <c r="R156" s="256">
        <f t="shared" si="113"/>
        <v>211.60063752540842</v>
      </c>
      <c r="S156" s="282">
        <f t="shared" si="113"/>
        <v>172.24291894568248</v>
      </c>
      <c r="T156" s="227"/>
      <c r="U156" s="87"/>
      <c r="V156" s="87"/>
    </row>
    <row r="157" spans="2:22" outlineLevel="1" x14ac:dyDescent="0.2">
      <c r="B157" s="279" t="str">
        <f t="shared" si="82"/>
        <v>Z031</v>
      </c>
      <c r="C157" s="280" t="s">
        <v>0</v>
      </c>
      <c r="D157" s="310">
        <f>Assets!D368</f>
        <v>0.2</v>
      </c>
      <c r="E157" s="246"/>
      <c r="F157" s="246"/>
      <c r="G157" s="246"/>
      <c r="H157" s="246"/>
      <c r="I157" s="256"/>
      <c r="J157" s="256"/>
      <c r="K157" s="246"/>
      <c r="L157" s="246"/>
      <c r="M157" s="256">
        <f t="shared" ref="M157:S157" si="114">M86*$D157</f>
        <v>9447.8898419564848</v>
      </c>
      <c r="N157" s="256">
        <f t="shared" si="114"/>
        <v>7558.3118735651879</v>
      </c>
      <c r="O157" s="256">
        <f t="shared" si="114"/>
        <v>6046.6494988521508</v>
      </c>
      <c r="P157" s="256">
        <f t="shared" si="114"/>
        <v>4837.3195990817203</v>
      </c>
      <c r="Q157" s="256">
        <f t="shared" si="114"/>
        <v>3869.8556792653762</v>
      </c>
      <c r="R157" s="256">
        <f t="shared" si="114"/>
        <v>3095.8845434123014</v>
      </c>
      <c r="S157" s="282">
        <f t="shared" si="114"/>
        <v>2476.7076347298407</v>
      </c>
      <c r="T157" s="227"/>
      <c r="U157" s="87"/>
      <c r="V157" s="87"/>
    </row>
    <row r="158" spans="2:22" outlineLevel="1" x14ac:dyDescent="0.2">
      <c r="B158" s="279" t="str">
        <f t="shared" si="82"/>
        <v>Z032</v>
      </c>
      <c r="C158" s="280" t="s">
        <v>0</v>
      </c>
      <c r="D158" s="310">
        <f>Assets!D369</f>
        <v>0.21</v>
      </c>
      <c r="E158" s="246"/>
      <c r="F158" s="246"/>
      <c r="G158" s="246"/>
      <c r="H158" s="246"/>
      <c r="I158" s="256"/>
      <c r="J158" s="256"/>
      <c r="K158" s="246"/>
      <c r="L158" s="246"/>
      <c r="M158" s="256">
        <f t="shared" ref="M158:S158" si="115">M87*$D158</f>
        <v>0</v>
      </c>
      <c r="N158" s="256">
        <f t="shared" si="115"/>
        <v>0</v>
      </c>
      <c r="O158" s="256">
        <f t="shared" si="115"/>
        <v>0</v>
      </c>
      <c r="P158" s="256">
        <f t="shared" si="115"/>
        <v>0</v>
      </c>
      <c r="Q158" s="256">
        <f t="shared" si="115"/>
        <v>0</v>
      </c>
      <c r="R158" s="256">
        <f t="shared" si="115"/>
        <v>0</v>
      </c>
      <c r="S158" s="282">
        <f t="shared" si="115"/>
        <v>0</v>
      </c>
      <c r="T158" s="227"/>
      <c r="U158" s="87"/>
      <c r="V158" s="87"/>
    </row>
    <row r="159" spans="2:22" outlineLevel="1" x14ac:dyDescent="0.2">
      <c r="B159" s="279" t="str">
        <f t="shared" si="82"/>
        <v>Z033</v>
      </c>
      <c r="C159" s="280" t="s">
        <v>0</v>
      </c>
      <c r="D159" s="310">
        <f>Assets!D370</f>
        <v>0.216</v>
      </c>
      <c r="E159" s="246"/>
      <c r="F159" s="246"/>
      <c r="G159" s="246"/>
      <c r="H159" s="246"/>
      <c r="I159" s="256"/>
      <c r="J159" s="256"/>
      <c r="K159" s="246"/>
      <c r="L159" s="246"/>
      <c r="M159" s="256">
        <f t="shared" ref="M159:S159" si="116">M88*$D159</f>
        <v>10253.450879999999</v>
      </c>
      <c r="N159" s="256">
        <f t="shared" si="116"/>
        <v>8038.7054899199993</v>
      </c>
      <c r="O159" s="256">
        <f t="shared" si="116"/>
        <v>6302.3451040972786</v>
      </c>
      <c r="P159" s="256">
        <f t="shared" si="116"/>
        <v>4941.0385616122667</v>
      </c>
      <c r="Q159" s="256">
        <f t="shared" si="116"/>
        <v>3873.774232304017</v>
      </c>
      <c r="R159" s="256">
        <f t="shared" si="116"/>
        <v>3037.0389981263497</v>
      </c>
      <c r="S159" s="282">
        <f t="shared" si="116"/>
        <v>2381.0385745310582</v>
      </c>
      <c r="T159" s="227"/>
      <c r="U159" s="87"/>
      <c r="V159" s="87"/>
    </row>
    <row r="160" spans="2:22" outlineLevel="1" x14ac:dyDescent="0.2">
      <c r="B160" s="279" t="str">
        <f t="shared" si="82"/>
        <v>Z034</v>
      </c>
      <c r="C160" s="280" t="s">
        <v>0</v>
      </c>
      <c r="D160" s="310">
        <f>Assets!D371</f>
        <v>0.22</v>
      </c>
      <c r="E160" s="246"/>
      <c r="F160" s="246"/>
      <c r="G160" s="246"/>
      <c r="H160" s="246"/>
      <c r="I160" s="256"/>
      <c r="J160" s="256"/>
      <c r="K160" s="246"/>
      <c r="L160" s="246"/>
      <c r="M160" s="256">
        <f t="shared" ref="M160:S160" si="117">M89*$D160</f>
        <v>809.61760000000004</v>
      </c>
      <c r="N160" s="256">
        <f t="shared" si="117"/>
        <v>631.50172799999996</v>
      </c>
      <c r="O160" s="256">
        <f t="shared" si="117"/>
        <v>492.57134784000004</v>
      </c>
      <c r="P160" s="256">
        <f t="shared" si="117"/>
        <v>384.20565131520004</v>
      </c>
      <c r="Q160" s="256">
        <f t="shared" si="117"/>
        <v>299.68040802585602</v>
      </c>
      <c r="R160" s="256">
        <f t="shared" si="117"/>
        <v>233.75071826016773</v>
      </c>
      <c r="S160" s="282">
        <f t="shared" si="117"/>
        <v>182.32556024293081</v>
      </c>
      <c r="T160" s="227"/>
      <c r="U160" s="87"/>
      <c r="V160" s="87"/>
    </row>
    <row r="161" spans="2:22" outlineLevel="1" x14ac:dyDescent="0.2">
      <c r="B161" s="279" t="str">
        <f t="shared" si="82"/>
        <v>Z035</v>
      </c>
      <c r="C161" s="280" t="s">
        <v>0</v>
      </c>
      <c r="D161" s="310">
        <f>Assets!D372</f>
        <v>0.24</v>
      </c>
      <c r="E161" s="246"/>
      <c r="F161" s="246"/>
      <c r="G161" s="246"/>
      <c r="H161" s="246"/>
      <c r="I161" s="256"/>
      <c r="J161" s="256"/>
      <c r="K161" s="246"/>
      <c r="L161" s="246"/>
      <c r="M161" s="256">
        <f t="shared" ref="M161:S161" si="118">M90*$D161</f>
        <v>716.09869347747963</v>
      </c>
      <c r="N161" s="256">
        <f t="shared" si="118"/>
        <v>544.2350070428846</v>
      </c>
      <c r="O161" s="256">
        <f t="shared" si="118"/>
        <v>413.61860535259223</v>
      </c>
      <c r="P161" s="256">
        <f t="shared" si="118"/>
        <v>314.35014006797013</v>
      </c>
      <c r="Q161" s="256">
        <f t="shared" si="118"/>
        <v>238.90610645165728</v>
      </c>
      <c r="R161" s="256">
        <f t="shared" si="118"/>
        <v>181.56864090325953</v>
      </c>
      <c r="S161" s="282">
        <f t="shared" si="118"/>
        <v>137.99216708647725</v>
      </c>
      <c r="T161" s="227"/>
      <c r="U161" s="87"/>
      <c r="V161" s="87"/>
    </row>
    <row r="162" spans="2:22" outlineLevel="1" x14ac:dyDescent="0.2">
      <c r="B162" s="279" t="str">
        <f t="shared" si="82"/>
        <v>Z036</v>
      </c>
      <c r="C162" s="280" t="s">
        <v>0</v>
      </c>
      <c r="D162" s="310">
        <f>Assets!D373</f>
        <v>0.25</v>
      </c>
      <c r="E162" s="246"/>
      <c r="F162" s="246"/>
      <c r="G162" s="246"/>
      <c r="H162" s="246"/>
      <c r="I162" s="256"/>
      <c r="J162" s="256"/>
      <c r="K162" s="246"/>
      <c r="L162" s="246"/>
      <c r="M162" s="256">
        <f t="shared" ref="M162:S162" si="119">M91*$D162</f>
        <v>615946.535594841</v>
      </c>
      <c r="N162" s="256">
        <f t="shared" si="119"/>
        <v>461959.90169613075</v>
      </c>
      <c r="O162" s="256">
        <f t="shared" si="119"/>
        <v>346469.92627209809</v>
      </c>
      <c r="P162" s="256">
        <f t="shared" si="119"/>
        <v>259852.44470407357</v>
      </c>
      <c r="Q162" s="256">
        <f t="shared" si="119"/>
        <v>194889.33352805517</v>
      </c>
      <c r="R162" s="256">
        <f t="shared" si="119"/>
        <v>146167.00014604139</v>
      </c>
      <c r="S162" s="282">
        <f t="shared" si="119"/>
        <v>109625.25010953104</v>
      </c>
      <c r="T162" s="227"/>
      <c r="U162" s="87"/>
      <c r="V162" s="87"/>
    </row>
    <row r="163" spans="2:22" outlineLevel="1" x14ac:dyDescent="0.2">
      <c r="B163" s="279" t="str">
        <f t="shared" si="82"/>
        <v>Z037</v>
      </c>
      <c r="C163" s="280" t="s">
        <v>0</v>
      </c>
      <c r="D163" s="310">
        <f>Assets!D374</f>
        <v>0.26</v>
      </c>
      <c r="E163" s="246"/>
      <c r="F163" s="246"/>
      <c r="G163" s="246"/>
      <c r="H163" s="246"/>
      <c r="I163" s="256"/>
      <c r="J163" s="256"/>
      <c r="K163" s="246"/>
      <c r="L163" s="246"/>
      <c r="M163" s="256">
        <f t="shared" ref="M163:S163" si="120">M92*$D163</f>
        <v>0</v>
      </c>
      <c r="N163" s="256">
        <f t="shared" si="120"/>
        <v>0</v>
      </c>
      <c r="O163" s="256">
        <f t="shared" si="120"/>
        <v>0</v>
      </c>
      <c r="P163" s="256">
        <f t="shared" si="120"/>
        <v>0</v>
      </c>
      <c r="Q163" s="256">
        <f t="shared" si="120"/>
        <v>0</v>
      </c>
      <c r="R163" s="256">
        <f t="shared" si="120"/>
        <v>0</v>
      </c>
      <c r="S163" s="282">
        <f t="shared" si="120"/>
        <v>0</v>
      </c>
      <c r="T163" s="227"/>
      <c r="U163" s="87"/>
      <c r="V163" s="87"/>
    </row>
    <row r="164" spans="2:22" outlineLevel="1" x14ac:dyDescent="0.2">
      <c r="B164" s="279" t="str">
        <f t="shared" si="82"/>
        <v>Z038</v>
      </c>
      <c r="C164" s="280" t="s">
        <v>0</v>
      </c>
      <c r="D164" s="310">
        <f>Assets!D375</f>
        <v>0.26400000000000001</v>
      </c>
      <c r="E164" s="246"/>
      <c r="F164" s="246"/>
      <c r="G164" s="246"/>
      <c r="H164" s="246"/>
      <c r="I164" s="256"/>
      <c r="J164" s="256"/>
      <c r="K164" s="246"/>
      <c r="L164" s="246"/>
      <c r="M164" s="256">
        <f t="shared" ref="M164:S164" si="121">M93*$D164</f>
        <v>621.68106</v>
      </c>
      <c r="N164" s="256">
        <f t="shared" si="121"/>
        <v>457.55726016000006</v>
      </c>
      <c r="O164" s="256">
        <f t="shared" si="121"/>
        <v>336.76214347775999</v>
      </c>
      <c r="P164" s="256">
        <f t="shared" si="121"/>
        <v>247.85693759963135</v>
      </c>
      <c r="Q164" s="256">
        <f t="shared" si="121"/>
        <v>182.42270607332867</v>
      </c>
      <c r="R164" s="256">
        <f t="shared" si="121"/>
        <v>134.2631116699699</v>
      </c>
      <c r="S164" s="282">
        <f t="shared" si="121"/>
        <v>98.817650189097847</v>
      </c>
      <c r="T164" s="227"/>
      <c r="U164" s="87"/>
      <c r="V164" s="87"/>
    </row>
    <row r="165" spans="2:22" outlineLevel="1" x14ac:dyDescent="0.2">
      <c r="B165" s="279" t="str">
        <f t="shared" si="82"/>
        <v>Z039</v>
      </c>
      <c r="C165" s="280" t="s">
        <v>0</v>
      </c>
      <c r="D165" s="310">
        <f>Assets!D376</f>
        <v>0.32200000000000001</v>
      </c>
      <c r="E165" s="246"/>
      <c r="F165" s="246"/>
      <c r="G165" s="246"/>
      <c r="H165" s="246"/>
      <c r="I165" s="256"/>
      <c r="J165" s="256"/>
      <c r="K165" s="246"/>
      <c r="L165" s="246"/>
      <c r="M165" s="256">
        <f t="shared" ref="M165:S165" si="122">M94*$D165</f>
        <v>0</v>
      </c>
      <c r="N165" s="256">
        <f t="shared" si="122"/>
        <v>0</v>
      </c>
      <c r="O165" s="256">
        <f t="shared" si="122"/>
        <v>0</v>
      </c>
      <c r="P165" s="256">
        <f t="shared" si="122"/>
        <v>0</v>
      </c>
      <c r="Q165" s="256">
        <f t="shared" si="122"/>
        <v>0</v>
      </c>
      <c r="R165" s="256">
        <f t="shared" si="122"/>
        <v>0</v>
      </c>
      <c r="S165" s="282">
        <f t="shared" si="122"/>
        <v>0</v>
      </c>
      <c r="T165" s="227"/>
      <c r="U165" s="87"/>
      <c r="V165" s="87"/>
    </row>
    <row r="166" spans="2:22" outlineLevel="1" x14ac:dyDescent="0.2">
      <c r="B166" s="279" t="str">
        <f t="shared" si="82"/>
        <v>Z040</v>
      </c>
      <c r="C166" s="280" t="s">
        <v>0</v>
      </c>
      <c r="D166" s="310">
        <f>Assets!D377</f>
        <v>0.33</v>
      </c>
      <c r="E166" s="246"/>
      <c r="F166" s="246"/>
      <c r="G166" s="246"/>
      <c r="H166" s="246"/>
      <c r="I166" s="256"/>
      <c r="J166" s="256"/>
      <c r="K166" s="246"/>
      <c r="L166" s="246"/>
      <c r="M166" s="256">
        <f t="shared" ref="M166:S166" si="123">M95*$D166</f>
        <v>0</v>
      </c>
      <c r="N166" s="256">
        <f t="shared" si="123"/>
        <v>0</v>
      </c>
      <c r="O166" s="256">
        <f t="shared" si="123"/>
        <v>0</v>
      </c>
      <c r="P166" s="256">
        <f t="shared" si="123"/>
        <v>0</v>
      </c>
      <c r="Q166" s="256">
        <f t="shared" si="123"/>
        <v>0</v>
      </c>
      <c r="R166" s="256">
        <f t="shared" si="123"/>
        <v>0</v>
      </c>
      <c r="S166" s="282">
        <f t="shared" si="123"/>
        <v>0</v>
      </c>
      <c r="T166" s="227"/>
      <c r="U166" s="87"/>
      <c r="V166" s="87"/>
    </row>
    <row r="167" spans="2:22" outlineLevel="1" x14ac:dyDescent="0.2">
      <c r="B167" s="279" t="str">
        <f t="shared" si="82"/>
        <v>Z041</v>
      </c>
      <c r="C167" s="280" t="s">
        <v>0</v>
      </c>
      <c r="D167" s="310">
        <f>Assets!D378</f>
        <v>0.39600000000000002</v>
      </c>
      <c r="E167" s="246"/>
      <c r="F167" s="246"/>
      <c r="G167" s="246"/>
      <c r="H167" s="246"/>
      <c r="I167" s="256"/>
      <c r="J167" s="256"/>
      <c r="K167" s="246"/>
      <c r="L167" s="246"/>
      <c r="M167" s="256">
        <f t="shared" ref="M167:S167" si="124">M96*$D167</f>
        <v>0</v>
      </c>
      <c r="N167" s="256">
        <f t="shared" si="124"/>
        <v>0</v>
      </c>
      <c r="O167" s="256">
        <f t="shared" si="124"/>
        <v>0</v>
      </c>
      <c r="P167" s="256">
        <f t="shared" si="124"/>
        <v>0</v>
      </c>
      <c r="Q167" s="256">
        <f t="shared" si="124"/>
        <v>0</v>
      </c>
      <c r="R167" s="256">
        <f t="shared" si="124"/>
        <v>0</v>
      </c>
      <c r="S167" s="282">
        <f t="shared" si="124"/>
        <v>0</v>
      </c>
      <c r="T167" s="227"/>
      <c r="U167" s="87"/>
      <c r="V167" s="87"/>
    </row>
    <row r="168" spans="2:22" outlineLevel="1" x14ac:dyDescent="0.2">
      <c r="B168" s="279" t="str">
        <f t="shared" si="82"/>
        <v>Z042</v>
      </c>
      <c r="C168" s="280" t="s">
        <v>0</v>
      </c>
      <c r="D168" s="310">
        <f>Assets!D379</f>
        <v>0.4</v>
      </c>
      <c r="E168" s="246"/>
      <c r="F168" s="246"/>
      <c r="G168" s="246"/>
      <c r="H168" s="246"/>
      <c r="I168" s="256"/>
      <c r="J168" s="256"/>
      <c r="K168" s="246"/>
      <c r="L168" s="246"/>
      <c r="M168" s="256">
        <f t="shared" ref="M168:S168" si="125">M97*$D168</f>
        <v>7262.0984819656533</v>
      </c>
      <c r="N168" s="256">
        <f t="shared" si="125"/>
        <v>4357.2590891793916</v>
      </c>
      <c r="O168" s="256">
        <f t="shared" si="125"/>
        <v>2614.355453507635</v>
      </c>
      <c r="P168" s="256">
        <f t="shared" si="125"/>
        <v>1568.613272104581</v>
      </c>
      <c r="Q168" s="256">
        <f t="shared" si="125"/>
        <v>941.16796326274857</v>
      </c>
      <c r="R168" s="256">
        <f t="shared" si="125"/>
        <v>564.70077795764917</v>
      </c>
      <c r="S168" s="282">
        <f t="shared" si="125"/>
        <v>338.82046677458948</v>
      </c>
      <c r="T168" s="227"/>
      <c r="U168" s="87"/>
      <c r="V168" s="87"/>
    </row>
    <row r="169" spans="2:22" outlineLevel="1" x14ac:dyDescent="0.2">
      <c r="B169" s="279" t="str">
        <f t="shared" si="82"/>
        <v>Z043</v>
      </c>
      <c r="C169" s="280" t="s">
        <v>0</v>
      </c>
      <c r="D169" s="310">
        <f>Assets!D380</f>
        <v>0.41399999999999998</v>
      </c>
      <c r="E169" s="246"/>
      <c r="F169" s="246"/>
      <c r="G169" s="246"/>
      <c r="H169" s="246"/>
      <c r="I169" s="256"/>
      <c r="J169" s="256"/>
      <c r="K169" s="246"/>
      <c r="L169" s="246"/>
      <c r="M169" s="256">
        <f t="shared" ref="M169:S169" si="126">M98*$D169</f>
        <v>0</v>
      </c>
      <c r="N169" s="256">
        <f t="shared" si="126"/>
        <v>0</v>
      </c>
      <c r="O169" s="256">
        <f t="shared" si="126"/>
        <v>0</v>
      </c>
      <c r="P169" s="256">
        <f t="shared" si="126"/>
        <v>0</v>
      </c>
      <c r="Q169" s="256">
        <f t="shared" si="126"/>
        <v>0</v>
      </c>
      <c r="R169" s="256">
        <f t="shared" si="126"/>
        <v>0</v>
      </c>
      <c r="S169" s="282">
        <f t="shared" si="126"/>
        <v>0</v>
      </c>
      <c r="T169" s="227"/>
      <c r="U169" s="87"/>
      <c r="V169" s="87"/>
    </row>
    <row r="170" spans="2:22" outlineLevel="1" x14ac:dyDescent="0.2">
      <c r="B170" s="279" t="str">
        <f t="shared" si="82"/>
        <v>Z044</v>
      </c>
      <c r="C170" s="280" t="s">
        <v>0</v>
      </c>
      <c r="D170" s="310">
        <f>Assets!D381</f>
        <v>0.48</v>
      </c>
      <c r="E170" s="246"/>
      <c r="F170" s="246"/>
      <c r="G170" s="246"/>
      <c r="H170" s="246"/>
      <c r="I170" s="256"/>
      <c r="J170" s="256"/>
      <c r="K170" s="246"/>
      <c r="L170" s="246"/>
      <c r="M170" s="256">
        <f t="shared" ref="M170:S170" si="127">M99*$D170</f>
        <v>0</v>
      </c>
      <c r="N170" s="256">
        <f t="shared" si="127"/>
        <v>0</v>
      </c>
      <c r="O170" s="256">
        <f t="shared" si="127"/>
        <v>0</v>
      </c>
      <c r="P170" s="256">
        <f t="shared" si="127"/>
        <v>0</v>
      </c>
      <c r="Q170" s="256">
        <f t="shared" si="127"/>
        <v>0</v>
      </c>
      <c r="R170" s="256">
        <f t="shared" si="127"/>
        <v>0</v>
      </c>
      <c r="S170" s="282">
        <f t="shared" si="127"/>
        <v>0</v>
      </c>
      <c r="T170" s="227"/>
      <c r="U170" s="87"/>
      <c r="V170" s="87"/>
    </row>
    <row r="171" spans="2:22" outlineLevel="1" x14ac:dyDescent="0.2">
      <c r="B171" s="279" t="str">
        <f t="shared" si="82"/>
        <v>Z045</v>
      </c>
      <c r="C171" s="280" t="s">
        <v>0</v>
      </c>
      <c r="D171" s="310">
        <f>Assets!D382</f>
        <v>0.5</v>
      </c>
      <c r="E171" s="246"/>
      <c r="F171" s="246"/>
      <c r="G171" s="246"/>
      <c r="H171" s="246"/>
      <c r="I171" s="256"/>
      <c r="J171" s="256"/>
      <c r="K171" s="246"/>
      <c r="L171" s="246"/>
      <c r="M171" s="256">
        <f t="shared" ref="M171:S171" si="128">M100*$D171</f>
        <v>101277.19017825605</v>
      </c>
      <c r="N171" s="256">
        <f t="shared" si="128"/>
        <v>50638.595089128023</v>
      </c>
      <c r="O171" s="256">
        <f t="shared" si="128"/>
        <v>25319.297544564011</v>
      </c>
      <c r="P171" s="256">
        <f t="shared" si="128"/>
        <v>12659.648772282006</v>
      </c>
      <c r="Q171" s="256">
        <f t="shared" si="128"/>
        <v>6329.8243861410028</v>
      </c>
      <c r="R171" s="256">
        <f t="shared" si="128"/>
        <v>3164.9121930705014</v>
      </c>
      <c r="S171" s="282">
        <f t="shared" si="128"/>
        <v>1582.4560965352507</v>
      </c>
      <c r="T171" s="227"/>
      <c r="U171" s="87"/>
      <c r="V171" s="87"/>
    </row>
    <row r="172" spans="2:22" outlineLevel="1" x14ac:dyDescent="0.2">
      <c r="B172" s="279" t="str">
        <f t="shared" si="82"/>
        <v>Z046</v>
      </c>
      <c r="C172" s="280" t="s">
        <v>0</v>
      </c>
      <c r="D172" s="310">
        <f>Assets!D383</f>
        <v>0.6</v>
      </c>
      <c r="E172" s="246"/>
      <c r="F172" s="246"/>
      <c r="G172" s="246"/>
      <c r="H172" s="246"/>
      <c r="I172" s="256"/>
      <c r="J172" s="256"/>
      <c r="K172" s="246"/>
      <c r="L172" s="246"/>
      <c r="M172" s="256">
        <f t="shared" ref="M172:S172" si="129">M101*$D172</f>
        <v>0</v>
      </c>
      <c r="N172" s="256">
        <f t="shared" si="129"/>
        <v>0</v>
      </c>
      <c r="O172" s="256">
        <f t="shared" si="129"/>
        <v>0</v>
      </c>
      <c r="P172" s="256">
        <f t="shared" si="129"/>
        <v>0</v>
      </c>
      <c r="Q172" s="256">
        <f t="shared" si="129"/>
        <v>0</v>
      </c>
      <c r="R172" s="256">
        <f t="shared" si="129"/>
        <v>0</v>
      </c>
      <c r="S172" s="282">
        <f t="shared" si="129"/>
        <v>0</v>
      </c>
      <c r="T172" s="227"/>
      <c r="U172" s="87"/>
      <c r="V172" s="87"/>
    </row>
    <row r="173" spans="2:22" outlineLevel="1" x14ac:dyDescent="0.2">
      <c r="B173" s="279" t="str">
        <f t="shared" si="82"/>
        <v>Z047</v>
      </c>
      <c r="C173" s="280" t="s">
        <v>0</v>
      </c>
      <c r="D173" s="310">
        <f>Assets!D384</f>
        <v>0.625</v>
      </c>
      <c r="E173" s="246"/>
      <c r="F173" s="246"/>
      <c r="G173" s="246"/>
      <c r="H173" s="246"/>
      <c r="I173" s="256"/>
      <c r="J173" s="256"/>
      <c r="K173" s="246"/>
      <c r="L173" s="246"/>
      <c r="M173" s="256">
        <f t="shared" ref="M173:S173" si="130">M102*$D173</f>
        <v>0</v>
      </c>
      <c r="N173" s="256">
        <f t="shared" si="130"/>
        <v>0</v>
      </c>
      <c r="O173" s="256">
        <f t="shared" si="130"/>
        <v>0</v>
      </c>
      <c r="P173" s="256">
        <f t="shared" si="130"/>
        <v>0</v>
      </c>
      <c r="Q173" s="256">
        <f t="shared" si="130"/>
        <v>0</v>
      </c>
      <c r="R173" s="256">
        <f t="shared" si="130"/>
        <v>0</v>
      </c>
      <c r="S173" s="282">
        <f t="shared" si="130"/>
        <v>0</v>
      </c>
      <c r="T173" s="227"/>
      <c r="U173" s="87"/>
      <c r="V173" s="87"/>
    </row>
    <row r="174" spans="2:22" outlineLevel="1" x14ac:dyDescent="0.2">
      <c r="B174" s="279" t="str">
        <f t="shared" si="82"/>
        <v>Z048</v>
      </c>
      <c r="C174" s="280" t="s">
        <v>0</v>
      </c>
      <c r="D174" s="310">
        <f>Assets!D385</f>
        <v>0.63500000000000001</v>
      </c>
      <c r="E174" s="246"/>
      <c r="F174" s="246"/>
      <c r="G174" s="246"/>
      <c r="H174" s="246"/>
      <c r="I174" s="256"/>
      <c r="J174" s="256"/>
      <c r="K174" s="246"/>
      <c r="L174" s="246"/>
      <c r="M174" s="256">
        <f t="shared" ref="M174:S174" si="131">M103*$D174</f>
        <v>0</v>
      </c>
      <c r="N174" s="256">
        <f t="shared" si="131"/>
        <v>0</v>
      </c>
      <c r="O174" s="256">
        <f t="shared" si="131"/>
        <v>0</v>
      </c>
      <c r="P174" s="256">
        <f t="shared" si="131"/>
        <v>0</v>
      </c>
      <c r="Q174" s="256">
        <f t="shared" si="131"/>
        <v>0</v>
      </c>
      <c r="R174" s="256">
        <f t="shared" si="131"/>
        <v>0</v>
      </c>
      <c r="S174" s="282">
        <f t="shared" si="131"/>
        <v>0</v>
      </c>
      <c r="T174" s="227"/>
      <c r="U174" s="87"/>
      <c r="V174" s="87"/>
    </row>
    <row r="175" spans="2:22" outlineLevel="1" x14ac:dyDescent="0.2">
      <c r="B175" s="279" t="str">
        <f t="shared" si="82"/>
        <v>Z049</v>
      </c>
      <c r="C175" s="280" t="s">
        <v>0</v>
      </c>
      <c r="D175" s="310">
        <f>Assets!D386</f>
        <v>0.76200000000000001</v>
      </c>
      <c r="E175" s="246"/>
      <c r="F175" s="246"/>
      <c r="G175" s="246"/>
      <c r="H175" s="246"/>
      <c r="I175" s="256"/>
      <c r="J175" s="256"/>
      <c r="K175" s="246"/>
      <c r="L175" s="246"/>
      <c r="M175" s="256">
        <f t="shared" ref="M175:S175" si="132">M104*$D175</f>
        <v>0</v>
      </c>
      <c r="N175" s="256">
        <f t="shared" si="132"/>
        <v>0</v>
      </c>
      <c r="O175" s="256">
        <f t="shared" si="132"/>
        <v>0</v>
      </c>
      <c r="P175" s="256">
        <f t="shared" si="132"/>
        <v>0</v>
      </c>
      <c r="Q175" s="256">
        <f t="shared" si="132"/>
        <v>0</v>
      </c>
      <c r="R175" s="256">
        <f t="shared" si="132"/>
        <v>0</v>
      </c>
      <c r="S175" s="282">
        <f t="shared" si="132"/>
        <v>0</v>
      </c>
      <c r="T175" s="227"/>
      <c r="U175" s="87"/>
      <c r="V175" s="87"/>
    </row>
    <row r="176" spans="2:22" outlineLevel="1" x14ac:dyDescent="0.2">
      <c r="B176" s="279" t="str">
        <f t="shared" si="82"/>
        <v>Z050</v>
      </c>
      <c r="C176" s="280" t="s">
        <v>0</v>
      </c>
      <c r="D176" s="310">
        <f>Assets!D387</f>
        <v>0.9</v>
      </c>
      <c r="E176" s="246"/>
      <c r="F176" s="246"/>
      <c r="G176" s="246"/>
      <c r="H176" s="246"/>
      <c r="I176" s="256"/>
      <c r="J176" s="256"/>
      <c r="K176" s="246"/>
      <c r="L176" s="246"/>
      <c r="M176" s="256">
        <f t="shared" ref="M176:S176" si="133">M105*$D176</f>
        <v>0</v>
      </c>
      <c r="N176" s="256">
        <f t="shared" si="133"/>
        <v>0</v>
      </c>
      <c r="O176" s="256">
        <f t="shared" si="133"/>
        <v>0</v>
      </c>
      <c r="P176" s="256">
        <f t="shared" si="133"/>
        <v>0</v>
      </c>
      <c r="Q176" s="256">
        <f t="shared" si="133"/>
        <v>0</v>
      </c>
      <c r="R176" s="256">
        <f t="shared" si="133"/>
        <v>0</v>
      </c>
      <c r="S176" s="282">
        <f t="shared" si="133"/>
        <v>0</v>
      </c>
      <c r="T176" s="227"/>
      <c r="U176" s="87"/>
      <c r="V176" s="87"/>
    </row>
    <row r="177" spans="2:22" outlineLevel="1" x14ac:dyDescent="0.2">
      <c r="B177" s="279" t="str">
        <f t="shared" si="82"/>
        <v>Z051</v>
      </c>
      <c r="C177" s="280" t="s">
        <v>0</v>
      </c>
      <c r="D177" s="310">
        <f>Assets!D388</f>
        <v>0.96</v>
      </c>
      <c r="E177" s="246"/>
      <c r="F177" s="246"/>
      <c r="G177" s="246"/>
      <c r="H177" s="246"/>
      <c r="I177" s="256"/>
      <c r="J177" s="256"/>
      <c r="K177" s="246"/>
      <c r="L177" s="246"/>
      <c r="M177" s="256">
        <f t="shared" ref="M177:S177" si="134">M106*$D177</f>
        <v>0</v>
      </c>
      <c r="N177" s="256">
        <f t="shared" si="134"/>
        <v>0</v>
      </c>
      <c r="O177" s="256">
        <f t="shared" si="134"/>
        <v>0</v>
      </c>
      <c r="P177" s="256">
        <f t="shared" si="134"/>
        <v>0</v>
      </c>
      <c r="Q177" s="256">
        <f t="shared" si="134"/>
        <v>0</v>
      </c>
      <c r="R177" s="256">
        <f t="shared" si="134"/>
        <v>0</v>
      </c>
      <c r="S177" s="282">
        <f t="shared" si="134"/>
        <v>0</v>
      </c>
      <c r="T177" s="227"/>
      <c r="U177" s="87"/>
      <c r="V177" s="87"/>
    </row>
    <row r="178" spans="2:22" outlineLevel="1" x14ac:dyDescent="0.2">
      <c r="B178" s="279" t="str">
        <f t="shared" si="82"/>
        <v>Z052</v>
      </c>
      <c r="C178" s="280" t="s">
        <v>0</v>
      </c>
      <c r="D178" s="310">
        <f>Assets!D389</f>
        <v>1</v>
      </c>
      <c r="E178" s="246"/>
      <c r="F178" s="246"/>
      <c r="G178" s="246"/>
      <c r="H178" s="246"/>
      <c r="I178" s="256"/>
      <c r="J178" s="256"/>
      <c r="K178" s="246"/>
      <c r="L178" s="246"/>
      <c r="M178" s="256">
        <f t="shared" ref="M178:S178" si="135">M107*$D178</f>
        <v>2673.4</v>
      </c>
      <c r="N178" s="256">
        <f t="shared" si="135"/>
        <v>0</v>
      </c>
      <c r="O178" s="256">
        <f t="shared" si="135"/>
        <v>0</v>
      </c>
      <c r="P178" s="256">
        <f t="shared" si="135"/>
        <v>0</v>
      </c>
      <c r="Q178" s="256">
        <f t="shared" si="135"/>
        <v>0</v>
      </c>
      <c r="R178" s="256">
        <f t="shared" si="135"/>
        <v>0</v>
      </c>
      <c r="S178" s="282">
        <f t="shared" si="135"/>
        <v>0</v>
      </c>
      <c r="T178" s="227"/>
      <c r="U178" s="87"/>
      <c r="V178" s="87"/>
    </row>
    <row r="179" spans="2:22" outlineLevel="1" x14ac:dyDescent="0.2">
      <c r="B179" s="279" t="str">
        <f t="shared" si="82"/>
        <v>Z053</v>
      </c>
      <c r="C179" s="280" t="s">
        <v>0</v>
      </c>
      <c r="D179" s="310">
        <f>Assets!D390</f>
        <v>6.25E-2</v>
      </c>
      <c r="E179" s="246"/>
      <c r="F179" s="246"/>
      <c r="G179" s="246"/>
      <c r="H179" s="246"/>
      <c r="I179" s="256"/>
      <c r="J179" s="256"/>
      <c r="K179" s="246"/>
      <c r="L179" s="246"/>
      <c r="M179" s="256">
        <f t="shared" ref="M179:S179" si="136">M108*$D179</f>
        <v>35852.096406249984</v>
      </c>
      <c r="N179" s="256">
        <f t="shared" si="136"/>
        <v>33611.340380859358</v>
      </c>
      <c r="O179" s="256">
        <f t="shared" si="136"/>
        <v>31510.63160705565</v>
      </c>
      <c r="P179" s="256">
        <f t="shared" si="136"/>
        <v>29541.217131614671</v>
      </c>
      <c r="Q179" s="256">
        <f t="shared" si="136"/>
        <v>27694.891060888753</v>
      </c>
      <c r="R179" s="256">
        <f t="shared" si="136"/>
        <v>25963.960369583205</v>
      </c>
      <c r="S179" s="282">
        <f t="shared" si="136"/>
        <v>24341.212846484254</v>
      </c>
      <c r="T179" s="227"/>
      <c r="U179" s="87"/>
      <c r="V179" s="87"/>
    </row>
    <row r="180" spans="2:22" outlineLevel="1" x14ac:dyDescent="0.2">
      <c r="B180" s="279" t="str">
        <f t="shared" si="82"/>
        <v>Z054</v>
      </c>
      <c r="C180" s="280" t="s">
        <v>0</v>
      </c>
      <c r="D180" s="310">
        <f>Assets!D391</f>
        <v>0.13</v>
      </c>
      <c r="E180" s="246"/>
      <c r="F180" s="246"/>
      <c r="G180" s="246"/>
      <c r="H180" s="246"/>
      <c r="I180" s="256"/>
      <c r="J180" s="256"/>
      <c r="K180" s="246"/>
      <c r="L180" s="246"/>
      <c r="M180" s="256">
        <f t="shared" ref="M180:S180" si="137">M109*$D180</f>
        <v>84972.35570148738</v>
      </c>
      <c r="N180" s="256">
        <f t="shared" si="137"/>
        <v>73925.949460294025</v>
      </c>
      <c r="O180" s="256">
        <f t="shared" si="137"/>
        <v>64315.576030455799</v>
      </c>
      <c r="P180" s="256">
        <f t="shared" si="137"/>
        <v>55954.551146496546</v>
      </c>
      <c r="Q180" s="256">
        <f t="shared" si="137"/>
        <v>48680.459497451993</v>
      </c>
      <c r="R180" s="256">
        <f t="shared" si="137"/>
        <v>42351.999762783227</v>
      </c>
      <c r="S180" s="282">
        <f t="shared" si="137"/>
        <v>36846.239793621411</v>
      </c>
      <c r="T180" s="227"/>
      <c r="U180" s="87"/>
      <c r="V180" s="87"/>
    </row>
    <row r="181" spans="2:22" outlineLevel="1" x14ac:dyDescent="0.2">
      <c r="B181" s="279" t="str">
        <f t="shared" si="82"/>
        <v>Z055</v>
      </c>
      <c r="C181" s="280" t="s">
        <v>0</v>
      </c>
      <c r="D181" s="310">
        <f>Assets!D392</f>
        <v>0.156</v>
      </c>
      <c r="E181" s="246"/>
      <c r="F181" s="246"/>
      <c r="G181" s="246"/>
      <c r="H181" s="246"/>
      <c r="I181" s="256"/>
      <c r="J181" s="256"/>
      <c r="K181" s="246"/>
      <c r="L181" s="246"/>
      <c r="M181" s="256">
        <f t="shared" ref="M181:S181" si="138">M110*$D181</f>
        <v>10370.546599236717</v>
      </c>
      <c r="N181" s="256">
        <f t="shared" si="138"/>
        <v>8752.7413297557905</v>
      </c>
      <c r="O181" s="256">
        <f t="shared" si="138"/>
        <v>7387.3136823138866</v>
      </c>
      <c r="P181" s="256">
        <f t="shared" si="138"/>
        <v>6234.8927478729211</v>
      </c>
      <c r="Q181" s="256">
        <f t="shared" si="138"/>
        <v>5262.2494792047446</v>
      </c>
      <c r="R181" s="256">
        <f t="shared" si="138"/>
        <v>4441.3385604488049</v>
      </c>
      <c r="S181" s="282">
        <f t="shared" si="138"/>
        <v>3748.4897450187909</v>
      </c>
      <c r="T181" s="227"/>
      <c r="U181" s="87"/>
      <c r="V181" s="87"/>
    </row>
    <row r="182" spans="2:22" outlineLevel="1" x14ac:dyDescent="0.2">
      <c r="B182" s="279" t="str">
        <f t="shared" si="82"/>
        <v>Z056</v>
      </c>
      <c r="C182" s="280" t="s">
        <v>0</v>
      </c>
      <c r="D182" s="310">
        <f>Assets!D393</f>
        <v>0.16</v>
      </c>
      <c r="E182" s="246"/>
      <c r="F182" s="246"/>
      <c r="G182" s="246"/>
      <c r="H182" s="246"/>
      <c r="I182" s="256"/>
      <c r="J182" s="256"/>
      <c r="K182" s="246"/>
      <c r="L182" s="246"/>
      <c r="M182" s="256">
        <f t="shared" ref="M182:S182" si="139">M111*$D182</f>
        <v>43911.109701247857</v>
      </c>
      <c r="N182" s="256">
        <f t="shared" si="139"/>
        <v>36885.332149048205</v>
      </c>
      <c r="O182" s="256">
        <f t="shared" si="139"/>
        <v>30983.679005200491</v>
      </c>
      <c r="P182" s="256">
        <f t="shared" si="139"/>
        <v>26026.290364368415</v>
      </c>
      <c r="Q182" s="256">
        <f t="shared" si="139"/>
        <v>21862.083906069467</v>
      </c>
      <c r="R182" s="256">
        <f t="shared" si="139"/>
        <v>18364.150481098353</v>
      </c>
      <c r="S182" s="282">
        <f t="shared" si="139"/>
        <v>15425.886404122617</v>
      </c>
      <c r="T182" s="227"/>
      <c r="U182" s="87"/>
      <c r="V182" s="87"/>
    </row>
    <row r="183" spans="2:22" outlineLevel="1" x14ac:dyDescent="0.2">
      <c r="B183" s="279" t="str">
        <f t="shared" si="82"/>
        <v>Z057</v>
      </c>
      <c r="C183" s="280" t="s">
        <v>0</v>
      </c>
      <c r="D183" s="310">
        <f>Assets!D394</f>
        <v>0.192</v>
      </c>
      <c r="E183" s="246"/>
      <c r="F183" s="246"/>
      <c r="G183" s="246"/>
      <c r="H183" s="246"/>
      <c r="I183" s="256"/>
      <c r="J183" s="256"/>
      <c r="K183" s="246"/>
      <c r="L183" s="246"/>
      <c r="M183" s="256">
        <f t="shared" ref="M183:S183" si="140">M112*$D183</f>
        <v>323.29674908795306</v>
      </c>
      <c r="N183" s="256">
        <f t="shared" si="140"/>
        <v>261.22377326306611</v>
      </c>
      <c r="O183" s="256">
        <f t="shared" si="140"/>
        <v>211.06880879655739</v>
      </c>
      <c r="P183" s="256">
        <f t="shared" si="140"/>
        <v>170.54359750761839</v>
      </c>
      <c r="Q183" s="256">
        <f t="shared" si="140"/>
        <v>137.79922678615563</v>
      </c>
      <c r="R183" s="256">
        <f t="shared" si="140"/>
        <v>111.34177524321376</v>
      </c>
      <c r="S183" s="282">
        <f t="shared" si="140"/>
        <v>89.964154396516719</v>
      </c>
      <c r="T183" s="227"/>
      <c r="U183" s="87"/>
      <c r="V183" s="87"/>
    </row>
    <row r="184" spans="2:22" outlineLevel="1" x14ac:dyDescent="0.2">
      <c r="B184" s="279" t="str">
        <f t="shared" si="82"/>
        <v>Z058</v>
      </c>
      <c r="C184" s="280" t="s">
        <v>0</v>
      </c>
      <c r="D184" s="310">
        <f>Assets!D395</f>
        <v>0.3</v>
      </c>
      <c r="E184" s="246"/>
      <c r="F184" s="246"/>
      <c r="G184" s="246"/>
      <c r="H184" s="246"/>
      <c r="I184" s="256"/>
      <c r="J184" s="256"/>
      <c r="K184" s="246"/>
      <c r="L184" s="246"/>
      <c r="M184" s="256">
        <f t="shared" ref="M184:S184" si="141">M113*$D184</f>
        <v>591381.12024796207</v>
      </c>
      <c r="N184" s="256">
        <f t="shared" si="141"/>
        <v>413966.78417357348</v>
      </c>
      <c r="O184" s="256">
        <f t="shared" si="141"/>
        <v>289776.74892150145</v>
      </c>
      <c r="P184" s="256">
        <f t="shared" si="141"/>
        <v>202843.72424505101</v>
      </c>
      <c r="Q184" s="256">
        <f t="shared" si="141"/>
        <v>141990.60697153572</v>
      </c>
      <c r="R184" s="256">
        <f t="shared" si="141"/>
        <v>99393.424880074992</v>
      </c>
      <c r="S184" s="282">
        <f t="shared" si="141"/>
        <v>69575.39741605251</v>
      </c>
      <c r="T184" s="227"/>
      <c r="U184" s="87"/>
      <c r="V184" s="87"/>
    </row>
    <row r="185" spans="2:22" outlineLevel="1" x14ac:dyDescent="0.2">
      <c r="B185" s="279" t="str">
        <f t="shared" si="82"/>
        <v>Z059</v>
      </c>
      <c r="C185" s="280" t="s">
        <v>0</v>
      </c>
      <c r="D185" s="310">
        <f>Assets!D396</f>
        <v>0.36</v>
      </c>
      <c r="E185" s="246"/>
      <c r="F185" s="246"/>
      <c r="G185" s="246"/>
      <c r="H185" s="246"/>
      <c r="I185" s="256"/>
      <c r="J185" s="256"/>
      <c r="K185" s="246"/>
      <c r="L185" s="246"/>
      <c r="M185" s="256">
        <f t="shared" ref="M185:S185" si="142">M114*$D185</f>
        <v>0</v>
      </c>
      <c r="N185" s="256">
        <f t="shared" si="142"/>
        <v>0</v>
      </c>
      <c r="O185" s="256">
        <f t="shared" si="142"/>
        <v>0</v>
      </c>
      <c r="P185" s="256">
        <f t="shared" si="142"/>
        <v>0</v>
      </c>
      <c r="Q185" s="256">
        <f t="shared" si="142"/>
        <v>0</v>
      </c>
      <c r="R185" s="256">
        <f t="shared" si="142"/>
        <v>0</v>
      </c>
      <c r="S185" s="282">
        <f t="shared" si="142"/>
        <v>0</v>
      </c>
      <c r="T185" s="227"/>
      <c r="U185" s="87"/>
      <c r="V185" s="87"/>
    </row>
    <row r="186" spans="2:22" outlineLevel="1" x14ac:dyDescent="0.2">
      <c r="B186" s="279" t="str">
        <f t="shared" si="82"/>
        <v>Z060</v>
      </c>
      <c r="C186" s="280" t="s">
        <v>0</v>
      </c>
      <c r="D186" s="310">
        <f>Assets!D397</f>
        <v>0.67</v>
      </c>
      <c r="E186" s="246"/>
      <c r="F186" s="246"/>
      <c r="G186" s="246"/>
      <c r="H186" s="246"/>
      <c r="I186" s="256"/>
      <c r="J186" s="256"/>
      <c r="K186" s="246"/>
      <c r="L186" s="246"/>
      <c r="M186" s="256">
        <f t="shared" ref="M186:S186" si="143">M115*$D186</f>
        <v>5011.0974999999999</v>
      </c>
      <c r="N186" s="256">
        <f t="shared" si="143"/>
        <v>1653.6621749999995</v>
      </c>
      <c r="O186" s="256">
        <f t="shared" si="143"/>
        <v>545.70851774999983</v>
      </c>
      <c r="P186" s="256">
        <f t="shared" si="143"/>
        <v>180.08381085749997</v>
      </c>
      <c r="Q186" s="256">
        <f t="shared" si="143"/>
        <v>59.427657582974973</v>
      </c>
      <c r="R186" s="256">
        <f t="shared" si="143"/>
        <v>19.611127002381743</v>
      </c>
      <c r="S186" s="282">
        <f t="shared" si="143"/>
        <v>6.4716719107859735</v>
      </c>
      <c r="T186" s="227"/>
      <c r="U186" s="87"/>
      <c r="V186" s="87"/>
    </row>
    <row r="187" spans="2:22" outlineLevel="1" x14ac:dyDescent="0.2">
      <c r="B187" s="279" t="str">
        <f t="shared" si="82"/>
        <v>Z061</v>
      </c>
      <c r="C187" s="280" t="s">
        <v>0</v>
      </c>
      <c r="D187" s="310">
        <f>Assets!D398</f>
        <v>0.80400000000000005</v>
      </c>
      <c r="E187" s="246"/>
      <c r="F187" s="246"/>
      <c r="G187" s="246"/>
      <c r="H187" s="246"/>
      <c r="I187" s="256"/>
      <c r="J187" s="256"/>
      <c r="K187" s="246"/>
      <c r="L187" s="246"/>
      <c r="M187" s="256">
        <f t="shared" ref="M187:S187" si="144">M116*$D187</f>
        <v>0</v>
      </c>
      <c r="N187" s="256">
        <f t="shared" si="144"/>
        <v>0</v>
      </c>
      <c r="O187" s="256">
        <f t="shared" si="144"/>
        <v>0</v>
      </c>
      <c r="P187" s="256">
        <f t="shared" si="144"/>
        <v>0</v>
      </c>
      <c r="Q187" s="256">
        <f t="shared" si="144"/>
        <v>0</v>
      </c>
      <c r="R187" s="256">
        <f t="shared" si="144"/>
        <v>0</v>
      </c>
      <c r="S187" s="282">
        <f t="shared" si="144"/>
        <v>0</v>
      </c>
      <c r="T187" s="227"/>
      <c r="U187" s="87"/>
      <c r="V187" s="87"/>
    </row>
    <row r="188" spans="2:22" outlineLevel="1" x14ac:dyDescent="0.2">
      <c r="B188" s="279" t="str">
        <f t="shared" si="82"/>
        <v>Z062</v>
      </c>
      <c r="C188" s="280" t="s">
        <v>0</v>
      </c>
      <c r="D188" s="310">
        <f>Assets!D399</f>
        <v>0.35</v>
      </c>
      <c r="E188" s="246"/>
      <c r="F188" s="246"/>
      <c r="G188" s="246"/>
      <c r="H188" s="246"/>
      <c r="I188" s="256"/>
      <c r="J188" s="256"/>
      <c r="K188" s="246"/>
      <c r="L188" s="246"/>
      <c r="M188" s="256">
        <f t="shared" ref="M188:S188" si="145">M117*$D188</f>
        <v>40.644624999999998</v>
      </c>
      <c r="N188" s="256">
        <f t="shared" si="145"/>
        <v>26.419006250000002</v>
      </c>
      <c r="O188" s="256">
        <f t="shared" si="145"/>
        <v>17.172354062500002</v>
      </c>
      <c r="P188" s="256">
        <f t="shared" si="145"/>
        <v>11.162030140625001</v>
      </c>
      <c r="Q188" s="256">
        <f t="shared" si="145"/>
        <v>7.2553195914062494</v>
      </c>
      <c r="R188" s="256">
        <f t="shared" si="145"/>
        <v>4.7159577344140624</v>
      </c>
      <c r="S188" s="282">
        <f t="shared" si="145"/>
        <v>3.0653725273691412</v>
      </c>
      <c r="T188" s="227"/>
      <c r="U188" s="87"/>
      <c r="V188" s="87"/>
    </row>
    <row r="189" spans="2:22" outlineLevel="1" x14ac:dyDescent="0.2">
      <c r="B189" s="279" t="str">
        <f t="shared" si="82"/>
        <v>Z063</v>
      </c>
      <c r="C189" s="280" t="s">
        <v>0</v>
      </c>
      <c r="D189" s="310">
        <f>Assets!D400</f>
        <v>0.13500000000000001</v>
      </c>
      <c r="E189" s="246"/>
      <c r="F189" s="246"/>
      <c r="G189" s="246"/>
      <c r="H189" s="246"/>
      <c r="I189" s="256"/>
      <c r="J189" s="256"/>
      <c r="K189" s="246"/>
      <c r="L189" s="246"/>
      <c r="M189" s="256">
        <f t="shared" ref="M189:S189" si="146">M118*$D189</f>
        <v>0</v>
      </c>
      <c r="N189" s="256">
        <f t="shared" si="146"/>
        <v>0</v>
      </c>
      <c r="O189" s="256">
        <f t="shared" si="146"/>
        <v>0</v>
      </c>
      <c r="P189" s="256">
        <f t="shared" si="146"/>
        <v>0</v>
      </c>
      <c r="Q189" s="256">
        <f t="shared" si="146"/>
        <v>0</v>
      </c>
      <c r="R189" s="256">
        <f t="shared" si="146"/>
        <v>0</v>
      </c>
      <c r="S189" s="282">
        <f t="shared" si="146"/>
        <v>0</v>
      </c>
      <c r="T189" s="227"/>
      <c r="U189" s="87"/>
      <c r="V189" s="87"/>
    </row>
    <row r="190" spans="2:22" outlineLevel="1" x14ac:dyDescent="0.2">
      <c r="B190" s="279" t="str">
        <f>B119</f>
        <v>Z064</v>
      </c>
      <c r="C190" s="280" t="s">
        <v>0</v>
      </c>
      <c r="D190" s="310">
        <f>Assets!D401</f>
        <v>0.03</v>
      </c>
      <c r="E190" s="246"/>
      <c r="F190" s="246"/>
      <c r="G190" s="246"/>
      <c r="H190" s="246"/>
      <c r="I190" s="256"/>
      <c r="J190" s="256"/>
      <c r="K190" s="246"/>
      <c r="L190" s="246"/>
      <c r="M190" s="256">
        <f t="shared" ref="M190:S190" si="147">M119*$D190</f>
        <v>0</v>
      </c>
      <c r="N190" s="256">
        <f t="shared" si="147"/>
        <v>0</v>
      </c>
      <c r="O190" s="256">
        <f t="shared" si="147"/>
        <v>0</v>
      </c>
      <c r="P190" s="256">
        <f t="shared" si="147"/>
        <v>0</v>
      </c>
      <c r="Q190" s="256">
        <f t="shared" si="147"/>
        <v>0</v>
      </c>
      <c r="R190" s="256">
        <f t="shared" si="147"/>
        <v>0</v>
      </c>
      <c r="S190" s="282">
        <f t="shared" si="147"/>
        <v>0</v>
      </c>
      <c r="T190" s="227"/>
      <c r="U190" s="87"/>
      <c r="V190" s="87"/>
    </row>
    <row r="191" spans="2:22" outlineLevel="1" x14ac:dyDescent="0.2">
      <c r="B191" s="279" t="str">
        <f>B120</f>
        <v>ZIMM</v>
      </c>
      <c r="C191" s="280" t="s">
        <v>0</v>
      </c>
      <c r="D191" s="310">
        <f>Assets!D402</f>
        <v>1</v>
      </c>
      <c r="E191" s="246"/>
      <c r="F191" s="246"/>
      <c r="G191" s="246"/>
      <c r="H191" s="246"/>
      <c r="I191" s="256"/>
      <c r="J191" s="256"/>
      <c r="K191" s="246"/>
      <c r="L191" s="246"/>
      <c r="M191" s="256">
        <f t="shared" ref="M191:S191" si="148">M120*$D191</f>
        <v>0</v>
      </c>
      <c r="N191" s="256">
        <f t="shared" si="148"/>
        <v>0</v>
      </c>
      <c r="O191" s="256">
        <f t="shared" si="148"/>
        <v>0</v>
      </c>
      <c r="P191" s="256">
        <f t="shared" si="148"/>
        <v>0</v>
      </c>
      <c r="Q191" s="256">
        <f t="shared" si="148"/>
        <v>0</v>
      </c>
      <c r="R191" s="256">
        <f t="shared" si="148"/>
        <v>0</v>
      </c>
      <c r="S191" s="282">
        <f t="shared" si="148"/>
        <v>0</v>
      </c>
      <c r="T191" s="227"/>
      <c r="U191" s="87"/>
      <c r="V191" s="87"/>
    </row>
    <row r="192" spans="2:22" outlineLevel="1" x14ac:dyDescent="0.2">
      <c r="B192" s="279" t="str">
        <f>B121</f>
        <v>ZLIN</v>
      </c>
      <c r="C192" s="280" t="s">
        <v>0</v>
      </c>
      <c r="D192" s="310">
        <f>Assets!D403</f>
        <v>7.9721508096336949E-2</v>
      </c>
      <c r="E192" s="246"/>
      <c r="F192" s="246"/>
      <c r="G192" s="246"/>
      <c r="H192" s="246"/>
      <c r="I192" s="256"/>
      <c r="J192" s="256"/>
      <c r="K192" s="246"/>
      <c r="L192" s="246"/>
      <c r="M192" s="256">
        <f t="shared" ref="M192:S192" si="149">M121*$D192</f>
        <v>4795.092963870432</v>
      </c>
      <c r="N192" s="256">
        <f t="shared" si="149"/>
        <v>4412.8209213285472</v>
      </c>
      <c r="O192" s="256">
        <f t="shared" si="149"/>
        <v>4061.0241825211683</v>
      </c>
      <c r="P192" s="256">
        <f t="shared" si="149"/>
        <v>3737.2732102748869</v>
      </c>
      <c r="Q192" s="256">
        <f t="shared" si="149"/>
        <v>3439.3321537837342</v>
      </c>
      <c r="R192" s="256">
        <f t="shared" si="149"/>
        <v>3165.1434076398723</v>
      </c>
      <c r="S192" s="282">
        <f t="shared" si="149"/>
        <v>2912.8134018416426</v>
      </c>
      <c r="T192" s="227"/>
      <c r="U192" s="87"/>
      <c r="V192" s="87"/>
    </row>
    <row r="193" spans="2:22" outlineLevel="1" x14ac:dyDescent="0.2">
      <c r="B193" s="279" t="str">
        <f>B122</f>
        <v>MANU</v>
      </c>
      <c r="C193" s="280" t="s">
        <v>0</v>
      </c>
      <c r="D193" s="310">
        <f>Assets!D404</f>
        <v>0</v>
      </c>
      <c r="E193" s="246"/>
      <c r="F193" s="246"/>
      <c r="G193" s="246"/>
      <c r="H193" s="246"/>
      <c r="I193" s="256"/>
      <c r="J193" s="256"/>
      <c r="K193" s="246"/>
      <c r="L193" s="246"/>
      <c r="M193" s="256">
        <f t="shared" ref="M193:S193" si="150">M122*$D193</f>
        <v>0</v>
      </c>
      <c r="N193" s="256">
        <f t="shared" si="150"/>
        <v>0</v>
      </c>
      <c r="O193" s="256">
        <f t="shared" si="150"/>
        <v>0</v>
      </c>
      <c r="P193" s="256">
        <f t="shared" si="150"/>
        <v>0</v>
      </c>
      <c r="Q193" s="256">
        <f t="shared" si="150"/>
        <v>0</v>
      </c>
      <c r="R193" s="256">
        <f t="shared" si="150"/>
        <v>0</v>
      </c>
      <c r="S193" s="282">
        <f t="shared" si="150"/>
        <v>0</v>
      </c>
      <c r="T193" s="227"/>
      <c r="U193" s="87"/>
      <c r="V193" s="87"/>
    </row>
    <row r="194" spans="2:22" outlineLevel="1" x14ac:dyDescent="0.2">
      <c r="B194" s="283"/>
      <c r="C194" s="280"/>
      <c r="D194" s="246"/>
      <c r="E194" s="246"/>
      <c r="F194" s="246"/>
      <c r="G194" s="246"/>
      <c r="H194" s="246"/>
      <c r="I194" s="246"/>
      <c r="J194" s="246"/>
      <c r="K194" s="246"/>
      <c r="L194" s="246"/>
      <c r="M194" s="246"/>
      <c r="N194" s="246"/>
      <c r="O194" s="246"/>
      <c r="P194" s="246"/>
      <c r="Q194" s="246"/>
      <c r="R194" s="246"/>
      <c r="S194" s="284"/>
      <c r="T194" s="227"/>
      <c r="U194" s="87"/>
      <c r="V194" s="87"/>
    </row>
    <row r="195" spans="2:22" outlineLevel="1" x14ac:dyDescent="0.2">
      <c r="B195" s="285" t="s">
        <v>106</v>
      </c>
      <c r="C195" s="280"/>
      <c r="D195" s="246"/>
      <c r="E195" s="246"/>
      <c r="F195" s="246"/>
      <c r="G195" s="246"/>
      <c r="H195" s="246"/>
      <c r="I195" s="246"/>
      <c r="J195" s="246"/>
      <c r="K195" s="246"/>
      <c r="L195" s="246"/>
      <c r="M195" s="246"/>
      <c r="N195" s="246"/>
      <c r="O195" s="246"/>
      <c r="P195" s="246"/>
      <c r="Q195" s="246"/>
      <c r="R195" s="246"/>
      <c r="S195" s="284"/>
      <c r="T195" s="227"/>
      <c r="U195" s="87"/>
      <c r="V195" s="87"/>
    </row>
    <row r="196" spans="2:22" outlineLevel="1" x14ac:dyDescent="0.2">
      <c r="B196" s="279" t="str">
        <f>B125</f>
        <v>0000</v>
      </c>
      <c r="C196" s="280" t="s">
        <v>0</v>
      </c>
      <c r="D196" s="246"/>
      <c r="E196" s="246"/>
      <c r="F196" s="246"/>
      <c r="G196" s="246"/>
      <c r="H196" s="246"/>
      <c r="I196" s="256"/>
      <c r="J196" s="256"/>
      <c r="K196" s="246"/>
      <c r="L196" s="246"/>
      <c r="M196" s="256">
        <f>Assets!M408</f>
        <v>0</v>
      </c>
      <c r="N196" s="256">
        <f>Assets!N408</f>
        <v>0</v>
      </c>
      <c r="O196" s="256">
        <f>Assets!O408</f>
        <v>0</v>
      </c>
      <c r="P196" s="256">
        <f>Assets!P408</f>
        <v>0</v>
      </c>
      <c r="Q196" s="256">
        <f>Assets!Q408</f>
        <v>0</v>
      </c>
      <c r="R196" s="256">
        <f>Assets!R408</f>
        <v>0</v>
      </c>
      <c r="S196" s="282">
        <f>Assets!S408</f>
        <v>0</v>
      </c>
      <c r="T196" s="227"/>
      <c r="U196" s="87"/>
      <c r="V196" s="87"/>
    </row>
    <row r="197" spans="2:22" outlineLevel="1" x14ac:dyDescent="0.2">
      <c r="B197" s="279" t="str">
        <f t="shared" ref="B197:B260" si="151">B126</f>
        <v>Z000</v>
      </c>
      <c r="C197" s="280" t="s">
        <v>0</v>
      </c>
      <c r="D197" s="246"/>
      <c r="E197" s="246"/>
      <c r="F197" s="246"/>
      <c r="G197" s="246"/>
      <c r="H197" s="246"/>
      <c r="I197" s="256"/>
      <c r="J197" s="256"/>
      <c r="K197" s="246"/>
      <c r="L197" s="246"/>
      <c r="M197" s="256">
        <f>Assets!M409</f>
        <v>0</v>
      </c>
      <c r="N197" s="256">
        <f>Assets!N409</f>
        <v>0</v>
      </c>
      <c r="O197" s="256">
        <f>Assets!O409</f>
        <v>0</v>
      </c>
      <c r="P197" s="256">
        <f>Assets!P409</f>
        <v>0</v>
      </c>
      <c r="Q197" s="256">
        <f>Assets!Q409</f>
        <v>0</v>
      </c>
      <c r="R197" s="256">
        <f>Assets!R409</f>
        <v>0</v>
      </c>
      <c r="S197" s="282">
        <f>Assets!S409</f>
        <v>0</v>
      </c>
      <c r="T197" s="227"/>
      <c r="U197" s="87"/>
      <c r="V197" s="87"/>
    </row>
    <row r="198" spans="2:22" outlineLevel="1" x14ac:dyDescent="0.2">
      <c r="B198" s="279" t="str">
        <f t="shared" si="151"/>
        <v>Z001</v>
      </c>
      <c r="C198" s="280" t="s">
        <v>0</v>
      </c>
      <c r="D198" s="246"/>
      <c r="E198" s="246"/>
      <c r="F198" s="246"/>
      <c r="G198" s="246"/>
      <c r="H198" s="246"/>
      <c r="I198" s="256"/>
      <c r="J198" s="256"/>
      <c r="K198" s="246"/>
      <c r="L198" s="246"/>
      <c r="M198" s="256">
        <f>Assets!M410</f>
        <v>0</v>
      </c>
      <c r="N198" s="256">
        <f>Assets!N410</f>
        <v>0</v>
      </c>
      <c r="O198" s="256">
        <f>Assets!O410</f>
        <v>0</v>
      </c>
      <c r="P198" s="256">
        <f>Assets!P410</f>
        <v>0</v>
      </c>
      <c r="Q198" s="256">
        <f>Assets!Q410</f>
        <v>0</v>
      </c>
      <c r="R198" s="256">
        <f>Assets!R410</f>
        <v>0</v>
      </c>
      <c r="S198" s="282">
        <f>Assets!S410</f>
        <v>0</v>
      </c>
      <c r="T198" s="227"/>
      <c r="U198" s="87"/>
      <c r="V198" s="87"/>
    </row>
    <row r="199" spans="2:22" outlineLevel="1" x14ac:dyDescent="0.2">
      <c r="B199" s="279" t="str">
        <f t="shared" si="151"/>
        <v>Z002</v>
      </c>
      <c r="C199" s="280" t="s">
        <v>0</v>
      </c>
      <c r="D199" s="246"/>
      <c r="E199" s="246"/>
      <c r="F199" s="246"/>
      <c r="G199" s="246"/>
      <c r="H199" s="246"/>
      <c r="I199" s="256"/>
      <c r="J199" s="256"/>
      <c r="K199" s="246"/>
      <c r="L199" s="246"/>
      <c r="M199" s="256">
        <f>Assets!M411</f>
        <v>0</v>
      </c>
      <c r="N199" s="256">
        <f>Assets!N411</f>
        <v>0</v>
      </c>
      <c r="O199" s="256">
        <f>Assets!O411</f>
        <v>0</v>
      </c>
      <c r="P199" s="256">
        <f>Assets!P411</f>
        <v>0</v>
      </c>
      <c r="Q199" s="256">
        <f>Assets!Q411</f>
        <v>0</v>
      </c>
      <c r="R199" s="256">
        <f>Assets!R411</f>
        <v>0</v>
      </c>
      <c r="S199" s="282">
        <f>Assets!S411</f>
        <v>0</v>
      </c>
      <c r="T199" s="227"/>
      <c r="U199" s="87"/>
      <c r="V199" s="87"/>
    </row>
    <row r="200" spans="2:22" outlineLevel="1" x14ac:dyDescent="0.2">
      <c r="B200" s="279" t="str">
        <f t="shared" si="151"/>
        <v>Z003</v>
      </c>
      <c r="C200" s="280" t="s">
        <v>0</v>
      </c>
      <c r="D200" s="246"/>
      <c r="E200" s="246"/>
      <c r="F200" s="246"/>
      <c r="G200" s="246"/>
      <c r="H200" s="246"/>
      <c r="I200" s="256"/>
      <c r="J200" s="256"/>
      <c r="K200" s="246"/>
      <c r="L200" s="246"/>
      <c r="M200" s="256">
        <f>Assets!M412</f>
        <v>0</v>
      </c>
      <c r="N200" s="256">
        <f>Assets!N412</f>
        <v>0</v>
      </c>
      <c r="O200" s="256">
        <f>Assets!O412</f>
        <v>0</v>
      </c>
      <c r="P200" s="256">
        <f>Assets!P412</f>
        <v>0</v>
      </c>
      <c r="Q200" s="256">
        <f>Assets!Q412</f>
        <v>0</v>
      </c>
      <c r="R200" s="256">
        <f>Assets!R412</f>
        <v>0</v>
      </c>
      <c r="S200" s="282">
        <f>Assets!S412</f>
        <v>0</v>
      </c>
      <c r="T200" s="227"/>
      <c r="U200" s="87"/>
      <c r="V200" s="87"/>
    </row>
    <row r="201" spans="2:22" outlineLevel="1" x14ac:dyDescent="0.2">
      <c r="B201" s="279" t="str">
        <f t="shared" si="151"/>
        <v>Z004</v>
      </c>
      <c r="C201" s="280" t="s">
        <v>0</v>
      </c>
      <c r="D201" s="246"/>
      <c r="E201" s="246"/>
      <c r="F201" s="246"/>
      <c r="G201" s="246"/>
      <c r="H201" s="246"/>
      <c r="I201" s="256"/>
      <c r="J201" s="256"/>
      <c r="K201" s="246"/>
      <c r="L201" s="246"/>
      <c r="M201" s="256">
        <f>Assets!M413</f>
        <v>0</v>
      </c>
      <c r="N201" s="256">
        <f>Assets!N413</f>
        <v>0</v>
      </c>
      <c r="O201" s="256">
        <f>Assets!O413</f>
        <v>0</v>
      </c>
      <c r="P201" s="256">
        <f>Assets!P413</f>
        <v>0</v>
      </c>
      <c r="Q201" s="256">
        <f>Assets!Q413</f>
        <v>0</v>
      </c>
      <c r="R201" s="256">
        <f>Assets!R413</f>
        <v>0</v>
      </c>
      <c r="S201" s="282">
        <f>Assets!S413</f>
        <v>0</v>
      </c>
      <c r="T201" s="227"/>
      <c r="U201" s="87"/>
      <c r="V201" s="87"/>
    </row>
    <row r="202" spans="2:22" outlineLevel="1" x14ac:dyDescent="0.2">
      <c r="B202" s="279" t="str">
        <f t="shared" si="151"/>
        <v>Z005</v>
      </c>
      <c r="C202" s="280" t="s">
        <v>0</v>
      </c>
      <c r="D202" s="246"/>
      <c r="E202" s="246"/>
      <c r="F202" s="246"/>
      <c r="G202" s="246"/>
      <c r="H202" s="246"/>
      <c r="I202" s="256"/>
      <c r="J202" s="256"/>
      <c r="K202" s="246"/>
      <c r="L202" s="246"/>
      <c r="M202" s="256">
        <f>Assets!M414</f>
        <v>0</v>
      </c>
      <c r="N202" s="256">
        <f>Assets!N414</f>
        <v>0</v>
      </c>
      <c r="O202" s="256">
        <f>Assets!O414</f>
        <v>0</v>
      </c>
      <c r="P202" s="256">
        <f>Assets!P414</f>
        <v>0</v>
      </c>
      <c r="Q202" s="256">
        <f>Assets!Q414</f>
        <v>0</v>
      </c>
      <c r="R202" s="256">
        <f>Assets!R414</f>
        <v>0</v>
      </c>
      <c r="S202" s="282">
        <f>Assets!S414</f>
        <v>0</v>
      </c>
      <c r="T202" s="227"/>
      <c r="U202" s="87"/>
      <c r="V202" s="87"/>
    </row>
    <row r="203" spans="2:22" outlineLevel="1" x14ac:dyDescent="0.2">
      <c r="B203" s="279" t="str">
        <f t="shared" si="151"/>
        <v>Z006</v>
      </c>
      <c r="C203" s="280" t="s">
        <v>0</v>
      </c>
      <c r="D203" s="246"/>
      <c r="E203" s="246"/>
      <c r="F203" s="246"/>
      <c r="G203" s="246"/>
      <c r="H203" s="246"/>
      <c r="I203" s="256"/>
      <c r="J203" s="256"/>
      <c r="K203" s="246"/>
      <c r="L203" s="246"/>
      <c r="M203" s="256">
        <f>Assets!M415</f>
        <v>0</v>
      </c>
      <c r="N203" s="256">
        <f>Assets!N415</f>
        <v>0</v>
      </c>
      <c r="O203" s="256">
        <f>Assets!O415</f>
        <v>0</v>
      </c>
      <c r="P203" s="256">
        <f>Assets!P415</f>
        <v>0</v>
      </c>
      <c r="Q203" s="256">
        <f>Assets!Q415</f>
        <v>0</v>
      </c>
      <c r="R203" s="256">
        <f>Assets!R415</f>
        <v>0</v>
      </c>
      <c r="S203" s="282">
        <f>Assets!S415</f>
        <v>0</v>
      </c>
      <c r="T203" s="227"/>
      <c r="U203" s="87"/>
      <c r="V203" s="87"/>
    </row>
    <row r="204" spans="2:22" outlineLevel="1" x14ac:dyDescent="0.2">
      <c r="B204" s="279" t="str">
        <f t="shared" si="151"/>
        <v>Z007</v>
      </c>
      <c r="C204" s="280" t="s">
        <v>0</v>
      </c>
      <c r="D204" s="246"/>
      <c r="E204" s="246"/>
      <c r="F204" s="246"/>
      <c r="G204" s="246"/>
      <c r="H204" s="246"/>
      <c r="I204" s="256"/>
      <c r="J204" s="256"/>
      <c r="K204" s="246"/>
      <c r="L204" s="246"/>
      <c r="M204" s="256">
        <f>Assets!M416</f>
        <v>0</v>
      </c>
      <c r="N204" s="256">
        <f>Assets!N416</f>
        <v>0</v>
      </c>
      <c r="O204" s="256">
        <f>Assets!O416</f>
        <v>0</v>
      </c>
      <c r="P204" s="256">
        <f>Assets!P416</f>
        <v>0</v>
      </c>
      <c r="Q204" s="256">
        <f>Assets!Q416</f>
        <v>0</v>
      </c>
      <c r="R204" s="256">
        <f>Assets!R416</f>
        <v>0</v>
      </c>
      <c r="S204" s="282">
        <f>Assets!S416</f>
        <v>0</v>
      </c>
      <c r="T204" s="227"/>
      <c r="U204" s="87"/>
      <c r="V204" s="87"/>
    </row>
    <row r="205" spans="2:22" outlineLevel="1" x14ac:dyDescent="0.2">
      <c r="B205" s="279" t="str">
        <f t="shared" si="151"/>
        <v>Z008</v>
      </c>
      <c r="C205" s="280" t="s">
        <v>0</v>
      </c>
      <c r="D205" s="246"/>
      <c r="E205" s="246"/>
      <c r="F205" s="246"/>
      <c r="G205" s="246"/>
      <c r="H205" s="246"/>
      <c r="I205" s="256"/>
      <c r="J205" s="256"/>
      <c r="K205" s="246"/>
      <c r="L205" s="246"/>
      <c r="M205" s="256">
        <f>Assets!M417</f>
        <v>0</v>
      </c>
      <c r="N205" s="256">
        <f>Assets!N417</f>
        <v>0</v>
      </c>
      <c r="O205" s="256">
        <f>Assets!O417</f>
        <v>0</v>
      </c>
      <c r="P205" s="256">
        <f>Assets!P417</f>
        <v>0</v>
      </c>
      <c r="Q205" s="256">
        <f>Assets!Q417</f>
        <v>0</v>
      </c>
      <c r="R205" s="256">
        <f>Assets!R417</f>
        <v>0</v>
      </c>
      <c r="S205" s="282">
        <f>Assets!S417</f>
        <v>0</v>
      </c>
      <c r="T205" s="227"/>
      <c r="U205" s="87"/>
      <c r="V205" s="87"/>
    </row>
    <row r="206" spans="2:22" outlineLevel="1" x14ac:dyDescent="0.2">
      <c r="B206" s="279" t="str">
        <f t="shared" si="151"/>
        <v>Z009</v>
      </c>
      <c r="C206" s="280" t="s">
        <v>0</v>
      </c>
      <c r="D206" s="246"/>
      <c r="E206" s="246"/>
      <c r="F206" s="246"/>
      <c r="G206" s="246"/>
      <c r="H206" s="246"/>
      <c r="I206" s="256"/>
      <c r="J206" s="256"/>
      <c r="K206" s="246"/>
      <c r="L206" s="246"/>
      <c r="M206" s="256">
        <f>Assets!M418</f>
        <v>0</v>
      </c>
      <c r="N206" s="256">
        <f>Assets!N418</f>
        <v>0</v>
      </c>
      <c r="O206" s="256">
        <f>Assets!O418</f>
        <v>0</v>
      </c>
      <c r="P206" s="256">
        <f>Assets!P418</f>
        <v>0</v>
      </c>
      <c r="Q206" s="256">
        <f>Assets!Q418</f>
        <v>0</v>
      </c>
      <c r="R206" s="256">
        <f>Assets!R418</f>
        <v>0</v>
      </c>
      <c r="S206" s="282">
        <f>Assets!S418</f>
        <v>0</v>
      </c>
      <c r="T206" s="227"/>
      <c r="U206" s="87"/>
      <c r="V206" s="87"/>
    </row>
    <row r="207" spans="2:22" outlineLevel="1" x14ac:dyDescent="0.2">
      <c r="B207" s="279" t="str">
        <f t="shared" si="151"/>
        <v>Z010</v>
      </c>
      <c r="C207" s="280" t="s">
        <v>0</v>
      </c>
      <c r="D207" s="246"/>
      <c r="E207" s="246"/>
      <c r="F207" s="246"/>
      <c r="G207" s="246"/>
      <c r="H207" s="246"/>
      <c r="I207" s="256"/>
      <c r="J207" s="256"/>
      <c r="K207" s="246"/>
      <c r="L207" s="246"/>
      <c r="M207" s="256">
        <f>Assets!M419</f>
        <v>0</v>
      </c>
      <c r="N207" s="256">
        <f>Assets!N419</f>
        <v>0</v>
      </c>
      <c r="O207" s="256">
        <f>Assets!O419</f>
        <v>0</v>
      </c>
      <c r="P207" s="256">
        <f>Assets!P419</f>
        <v>0</v>
      </c>
      <c r="Q207" s="256">
        <f>Assets!Q419</f>
        <v>0</v>
      </c>
      <c r="R207" s="256">
        <f>Assets!R419</f>
        <v>0</v>
      </c>
      <c r="S207" s="282">
        <f>Assets!S419</f>
        <v>0</v>
      </c>
      <c r="T207" s="227"/>
      <c r="U207" s="87"/>
      <c r="V207" s="87"/>
    </row>
    <row r="208" spans="2:22" outlineLevel="1" x14ac:dyDescent="0.2">
      <c r="B208" s="279" t="str">
        <f t="shared" si="151"/>
        <v>Z011</v>
      </c>
      <c r="C208" s="280" t="s">
        <v>0</v>
      </c>
      <c r="D208" s="246"/>
      <c r="E208" s="246"/>
      <c r="F208" s="246"/>
      <c r="G208" s="246"/>
      <c r="H208" s="246"/>
      <c r="I208" s="256"/>
      <c r="J208" s="256"/>
      <c r="K208" s="246"/>
      <c r="L208" s="246"/>
      <c r="M208" s="256">
        <f>Assets!M420</f>
        <v>0</v>
      </c>
      <c r="N208" s="256">
        <f>Assets!N420</f>
        <v>0</v>
      </c>
      <c r="O208" s="256">
        <f>Assets!O420</f>
        <v>0</v>
      </c>
      <c r="P208" s="256">
        <f>Assets!P420</f>
        <v>0</v>
      </c>
      <c r="Q208" s="256">
        <f>Assets!Q420</f>
        <v>0</v>
      </c>
      <c r="R208" s="256">
        <f>Assets!R420</f>
        <v>0</v>
      </c>
      <c r="S208" s="282">
        <f>Assets!S420</f>
        <v>0</v>
      </c>
      <c r="T208" s="227"/>
      <c r="U208" s="87"/>
      <c r="V208" s="87"/>
    </row>
    <row r="209" spans="2:22" outlineLevel="1" x14ac:dyDescent="0.2">
      <c r="B209" s="279" t="str">
        <f t="shared" si="151"/>
        <v>Z012</v>
      </c>
      <c r="C209" s="280" t="s">
        <v>0</v>
      </c>
      <c r="D209" s="246"/>
      <c r="E209" s="246"/>
      <c r="F209" s="246"/>
      <c r="G209" s="246"/>
      <c r="H209" s="246"/>
      <c r="I209" s="256"/>
      <c r="J209" s="256"/>
      <c r="K209" s="246"/>
      <c r="L209" s="246"/>
      <c r="M209" s="256">
        <f>Assets!M421</f>
        <v>0</v>
      </c>
      <c r="N209" s="256">
        <f>Assets!N421</f>
        <v>0</v>
      </c>
      <c r="O209" s="256">
        <f>Assets!O421</f>
        <v>0</v>
      </c>
      <c r="P209" s="256">
        <f>Assets!P421</f>
        <v>0</v>
      </c>
      <c r="Q209" s="256">
        <f>Assets!Q421</f>
        <v>0</v>
      </c>
      <c r="R209" s="256">
        <f>Assets!R421</f>
        <v>0</v>
      </c>
      <c r="S209" s="282">
        <f>Assets!S421</f>
        <v>0</v>
      </c>
      <c r="T209" s="227"/>
      <c r="U209" s="87"/>
      <c r="V209" s="87"/>
    </row>
    <row r="210" spans="2:22" outlineLevel="1" x14ac:dyDescent="0.2">
      <c r="B210" s="279" t="str">
        <f t="shared" si="151"/>
        <v>Z013</v>
      </c>
      <c r="C210" s="280" t="s">
        <v>0</v>
      </c>
      <c r="D210" s="246"/>
      <c r="E210" s="246"/>
      <c r="F210" s="246"/>
      <c r="G210" s="246"/>
      <c r="H210" s="246"/>
      <c r="I210" s="256"/>
      <c r="J210" s="256"/>
      <c r="K210" s="246"/>
      <c r="L210" s="246"/>
      <c r="M210" s="256">
        <f>Assets!M422</f>
        <v>0</v>
      </c>
      <c r="N210" s="256">
        <f>Assets!N422</f>
        <v>0</v>
      </c>
      <c r="O210" s="256">
        <f>Assets!O422</f>
        <v>0</v>
      </c>
      <c r="P210" s="256">
        <f>Assets!P422</f>
        <v>0</v>
      </c>
      <c r="Q210" s="256">
        <f>Assets!Q422</f>
        <v>0</v>
      </c>
      <c r="R210" s="256">
        <f>Assets!R422</f>
        <v>0</v>
      </c>
      <c r="S210" s="282">
        <f>Assets!S422</f>
        <v>0</v>
      </c>
      <c r="T210" s="227"/>
      <c r="U210" s="87"/>
      <c r="V210" s="87"/>
    </row>
    <row r="211" spans="2:22" outlineLevel="1" x14ac:dyDescent="0.2">
      <c r="B211" s="279" t="str">
        <f t="shared" si="151"/>
        <v>Z014</v>
      </c>
      <c r="C211" s="280" t="s">
        <v>0</v>
      </c>
      <c r="D211" s="246"/>
      <c r="E211" s="246"/>
      <c r="F211" s="246"/>
      <c r="G211" s="246"/>
      <c r="H211" s="246"/>
      <c r="I211" s="256"/>
      <c r="J211" s="256"/>
      <c r="K211" s="246"/>
      <c r="L211" s="246"/>
      <c r="M211" s="256">
        <f>Assets!M423</f>
        <v>0</v>
      </c>
      <c r="N211" s="256">
        <f>Assets!N423</f>
        <v>0</v>
      </c>
      <c r="O211" s="256">
        <f>Assets!O423</f>
        <v>0</v>
      </c>
      <c r="P211" s="256">
        <f>Assets!P423</f>
        <v>0</v>
      </c>
      <c r="Q211" s="256">
        <f>Assets!Q423</f>
        <v>0</v>
      </c>
      <c r="R211" s="256">
        <f>Assets!R423</f>
        <v>0</v>
      </c>
      <c r="S211" s="282">
        <f>Assets!S423</f>
        <v>0</v>
      </c>
      <c r="T211" s="227"/>
      <c r="U211" s="87"/>
      <c r="V211" s="87"/>
    </row>
    <row r="212" spans="2:22" outlineLevel="1" x14ac:dyDescent="0.2">
      <c r="B212" s="279" t="str">
        <f t="shared" si="151"/>
        <v>Z015</v>
      </c>
      <c r="C212" s="280" t="s">
        <v>0</v>
      </c>
      <c r="D212" s="246"/>
      <c r="E212" s="246"/>
      <c r="F212" s="246"/>
      <c r="G212" s="246"/>
      <c r="H212" s="246"/>
      <c r="I212" s="256"/>
      <c r="J212" s="256"/>
      <c r="K212" s="246"/>
      <c r="L212" s="246"/>
      <c r="M212" s="256">
        <f>Assets!M424</f>
        <v>0</v>
      </c>
      <c r="N212" s="256">
        <f>Assets!N424</f>
        <v>0</v>
      </c>
      <c r="O212" s="256">
        <f>Assets!O424</f>
        <v>0</v>
      </c>
      <c r="P212" s="256">
        <f>Assets!P424</f>
        <v>0</v>
      </c>
      <c r="Q212" s="256">
        <f>Assets!Q424</f>
        <v>0</v>
      </c>
      <c r="R212" s="256">
        <f>Assets!R424</f>
        <v>0</v>
      </c>
      <c r="S212" s="282">
        <f>Assets!S424</f>
        <v>0</v>
      </c>
      <c r="T212" s="227"/>
      <c r="U212" s="87"/>
      <c r="V212" s="87"/>
    </row>
    <row r="213" spans="2:22" outlineLevel="1" x14ac:dyDescent="0.2">
      <c r="B213" s="279" t="str">
        <f t="shared" si="151"/>
        <v>Z016</v>
      </c>
      <c r="C213" s="280" t="s">
        <v>0</v>
      </c>
      <c r="D213" s="246"/>
      <c r="E213" s="246"/>
      <c r="F213" s="246"/>
      <c r="G213" s="246"/>
      <c r="H213" s="246"/>
      <c r="I213" s="256"/>
      <c r="J213" s="256"/>
      <c r="K213" s="246"/>
      <c r="L213" s="246"/>
      <c r="M213" s="256">
        <f>Assets!M425</f>
        <v>0</v>
      </c>
      <c r="N213" s="256">
        <f>Assets!N425</f>
        <v>0</v>
      </c>
      <c r="O213" s="256">
        <f>Assets!O425</f>
        <v>0</v>
      </c>
      <c r="P213" s="256">
        <f>Assets!P425</f>
        <v>0</v>
      </c>
      <c r="Q213" s="256">
        <f>Assets!Q425</f>
        <v>0</v>
      </c>
      <c r="R213" s="256">
        <f>Assets!R425</f>
        <v>0</v>
      </c>
      <c r="S213" s="282">
        <f>Assets!S425</f>
        <v>0</v>
      </c>
      <c r="T213" s="227"/>
      <c r="U213" s="87"/>
      <c r="V213" s="87"/>
    </row>
    <row r="214" spans="2:22" outlineLevel="1" x14ac:dyDescent="0.2">
      <c r="B214" s="279" t="str">
        <f t="shared" si="151"/>
        <v>Z017</v>
      </c>
      <c r="C214" s="280" t="s">
        <v>0</v>
      </c>
      <c r="D214" s="246"/>
      <c r="E214" s="246"/>
      <c r="F214" s="246"/>
      <c r="G214" s="246"/>
      <c r="H214" s="246"/>
      <c r="I214" s="256"/>
      <c r="J214" s="256"/>
      <c r="K214" s="246"/>
      <c r="L214" s="246"/>
      <c r="M214" s="256">
        <f>Assets!M426</f>
        <v>0</v>
      </c>
      <c r="N214" s="256">
        <f>Assets!N426</f>
        <v>0</v>
      </c>
      <c r="O214" s="256">
        <f>Assets!O426</f>
        <v>0</v>
      </c>
      <c r="P214" s="256">
        <f>Assets!P426</f>
        <v>0</v>
      </c>
      <c r="Q214" s="256">
        <f>Assets!Q426</f>
        <v>0</v>
      </c>
      <c r="R214" s="256">
        <f>Assets!R426</f>
        <v>0</v>
      </c>
      <c r="S214" s="282">
        <f>Assets!S426</f>
        <v>0</v>
      </c>
      <c r="T214" s="227"/>
      <c r="U214" s="87"/>
      <c r="V214" s="87"/>
    </row>
    <row r="215" spans="2:22" outlineLevel="1" x14ac:dyDescent="0.2">
      <c r="B215" s="279" t="str">
        <f t="shared" si="151"/>
        <v>Z018</v>
      </c>
      <c r="C215" s="280" t="s">
        <v>0</v>
      </c>
      <c r="D215" s="246"/>
      <c r="E215" s="246"/>
      <c r="F215" s="246"/>
      <c r="G215" s="246"/>
      <c r="H215" s="246"/>
      <c r="I215" s="256"/>
      <c r="J215" s="256"/>
      <c r="K215" s="246"/>
      <c r="L215" s="246"/>
      <c r="M215" s="256">
        <f>Assets!M427</f>
        <v>457782.5231996256</v>
      </c>
      <c r="N215" s="256">
        <f>Assets!N427</f>
        <v>413480.77353693685</v>
      </c>
      <c r="O215" s="256">
        <f>Assets!O427</f>
        <v>373959.09519905649</v>
      </c>
      <c r="P215" s="256">
        <f>Assets!P427</f>
        <v>321815.32216240396</v>
      </c>
      <c r="Q215" s="256">
        <f>Assets!Q427</f>
        <v>276848.86851078697</v>
      </c>
      <c r="R215" s="256">
        <f>Assets!R427</f>
        <v>281826.1275050643</v>
      </c>
      <c r="S215" s="282">
        <f>Assets!S427</f>
        <v>286638.71971965919</v>
      </c>
      <c r="T215" s="227"/>
      <c r="U215" s="87"/>
      <c r="V215" s="87"/>
    </row>
    <row r="216" spans="2:22" outlineLevel="1" x14ac:dyDescent="0.2">
      <c r="B216" s="279" t="str">
        <f t="shared" si="151"/>
        <v>Z019</v>
      </c>
      <c r="C216" s="280" t="s">
        <v>0</v>
      </c>
      <c r="D216" s="246"/>
      <c r="E216" s="246"/>
      <c r="F216" s="246"/>
      <c r="G216" s="246"/>
      <c r="H216" s="246"/>
      <c r="I216" s="256"/>
      <c r="J216" s="256"/>
      <c r="K216" s="246"/>
      <c r="L216" s="246"/>
      <c r="M216" s="256">
        <f>Assets!M428</f>
        <v>0</v>
      </c>
      <c r="N216" s="256">
        <f>Assets!N428</f>
        <v>0</v>
      </c>
      <c r="O216" s="256">
        <f>Assets!O428</f>
        <v>0</v>
      </c>
      <c r="P216" s="256">
        <f>Assets!P428</f>
        <v>0</v>
      </c>
      <c r="Q216" s="256">
        <f>Assets!Q428</f>
        <v>0</v>
      </c>
      <c r="R216" s="256">
        <f>Assets!R428</f>
        <v>0</v>
      </c>
      <c r="S216" s="282">
        <f>Assets!S428</f>
        <v>0</v>
      </c>
      <c r="T216" s="227"/>
      <c r="U216" s="87"/>
      <c r="V216" s="87"/>
    </row>
    <row r="217" spans="2:22" outlineLevel="1" x14ac:dyDescent="0.2">
      <c r="B217" s="279" t="str">
        <f t="shared" si="151"/>
        <v>Z020</v>
      </c>
      <c r="C217" s="280" t="s">
        <v>0</v>
      </c>
      <c r="D217" s="246"/>
      <c r="E217" s="246"/>
      <c r="F217" s="246"/>
      <c r="G217" s="246"/>
      <c r="H217" s="246"/>
      <c r="I217" s="256"/>
      <c r="J217" s="256"/>
      <c r="K217" s="246"/>
      <c r="L217" s="246"/>
      <c r="M217" s="256">
        <f>Assets!M429</f>
        <v>0</v>
      </c>
      <c r="N217" s="256">
        <f>Assets!N429</f>
        <v>0</v>
      </c>
      <c r="O217" s="256">
        <f>Assets!O429</f>
        <v>0</v>
      </c>
      <c r="P217" s="256">
        <f>Assets!P429</f>
        <v>0</v>
      </c>
      <c r="Q217" s="256">
        <f>Assets!Q429</f>
        <v>0</v>
      </c>
      <c r="R217" s="256">
        <f>Assets!R429</f>
        <v>0</v>
      </c>
      <c r="S217" s="282">
        <f>Assets!S429</f>
        <v>0</v>
      </c>
      <c r="T217" s="227"/>
      <c r="U217" s="87"/>
      <c r="V217" s="87"/>
    </row>
    <row r="218" spans="2:22" outlineLevel="1" x14ac:dyDescent="0.2">
      <c r="B218" s="279" t="str">
        <f t="shared" si="151"/>
        <v>Z021</v>
      </c>
      <c r="C218" s="280" t="s">
        <v>0</v>
      </c>
      <c r="D218" s="246"/>
      <c r="E218" s="246"/>
      <c r="F218" s="246"/>
      <c r="G218" s="246"/>
      <c r="H218" s="246"/>
      <c r="I218" s="256"/>
      <c r="J218" s="256"/>
      <c r="K218" s="246"/>
      <c r="L218" s="246"/>
      <c r="M218" s="256">
        <f>Assets!M430</f>
        <v>0</v>
      </c>
      <c r="N218" s="256">
        <f>Assets!N430</f>
        <v>0</v>
      </c>
      <c r="O218" s="256">
        <f>Assets!O430</f>
        <v>0</v>
      </c>
      <c r="P218" s="256">
        <f>Assets!P430</f>
        <v>0</v>
      </c>
      <c r="Q218" s="256">
        <f>Assets!Q430</f>
        <v>0</v>
      </c>
      <c r="R218" s="256">
        <f>Assets!R430</f>
        <v>0</v>
      </c>
      <c r="S218" s="282">
        <f>Assets!S430</f>
        <v>0</v>
      </c>
      <c r="T218" s="227"/>
      <c r="U218" s="87"/>
      <c r="V218" s="87"/>
    </row>
    <row r="219" spans="2:22" outlineLevel="1" x14ac:dyDescent="0.2">
      <c r="B219" s="279" t="str">
        <f t="shared" si="151"/>
        <v>Z022</v>
      </c>
      <c r="C219" s="280" t="s">
        <v>0</v>
      </c>
      <c r="D219" s="246"/>
      <c r="E219" s="246"/>
      <c r="F219" s="246"/>
      <c r="G219" s="246"/>
      <c r="H219" s="246"/>
      <c r="I219" s="256"/>
      <c r="J219" s="256"/>
      <c r="K219" s="246"/>
      <c r="L219" s="246"/>
      <c r="M219" s="256">
        <f>Assets!M431</f>
        <v>0</v>
      </c>
      <c r="N219" s="256">
        <f>Assets!N431</f>
        <v>0</v>
      </c>
      <c r="O219" s="256">
        <f>Assets!O431</f>
        <v>0</v>
      </c>
      <c r="P219" s="256">
        <f>Assets!P431</f>
        <v>0</v>
      </c>
      <c r="Q219" s="256">
        <f>Assets!Q431</f>
        <v>0</v>
      </c>
      <c r="R219" s="256">
        <f>Assets!R431</f>
        <v>0</v>
      </c>
      <c r="S219" s="282">
        <f>Assets!S431</f>
        <v>0</v>
      </c>
      <c r="T219" s="227"/>
      <c r="U219" s="87"/>
      <c r="V219" s="87"/>
    </row>
    <row r="220" spans="2:22" outlineLevel="1" x14ac:dyDescent="0.2">
      <c r="B220" s="279" t="str">
        <f t="shared" si="151"/>
        <v>Z023</v>
      </c>
      <c r="C220" s="280" t="s">
        <v>0</v>
      </c>
      <c r="D220" s="246"/>
      <c r="E220" s="246"/>
      <c r="F220" s="246"/>
      <c r="G220" s="246"/>
      <c r="H220" s="246"/>
      <c r="I220" s="256"/>
      <c r="J220" s="256"/>
      <c r="K220" s="246"/>
      <c r="L220" s="246"/>
      <c r="M220" s="256">
        <f>Assets!M432</f>
        <v>0</v>
      </c>
      <c r="N220" s="256">
        <f>Assets!N432</f>
        <v>0</v>
      </c>
      <c r="O220" s="256">
        <f>Assets!O432</f>
        <v>0</v>
      </c>
      <c r="P220" s="256">
        <f>Assets!P432</f>
        <v>0</v>
      </c>
      <c r="Q220" s="256">
        <f>Assets!Q432</f>
        <v>0</v>
      </c>
      <c r="R220" s="256">
        <f>Assets!R432</f>
        <v>0</v>
      </c>
      <c r="S220" s="282">
        <f>Assets!S432</f>
        <v>0</v>
      </c>
      <c r="T220" s="227"/>
      <c r="U220" s="87"/>
      <c r="V220" s="87"/>
    </row>
    <row r="221" spans="2:22" outlineLevel="1" x14ac:dyDescent="0.2">
      <c r="B221" s="279" t="str">
        <f t="shared" si="151"/>
        <v>Z024</v>
      </c>
      <c r="C221" s="280" t="s">
        <v>0</v>
      </c>
      <c r="D221" s="246"/>
      <c r="E221" s="246"/>
      <c r="F221" s="246"/>
      <c r="G221" s="246"/>
      <c r="H221" s="246"/>
      <c r="I221" s="256"/>
      <c r="J221" s="256"/>
      <c r="K221" s="246"/>
      <c r="L221" s="246"/>
      <c r="M221" s="256">
        <f>Assets!M433</f>
        <v>0</v>
      </c>
      <c r="N221" s="256">
        <f>Assets!N433</f>
        <v>0</v>
      </c>
      <c r="O221" s="256">
        <f>Assets!O433</f>
        <v>0</v>
      </c>
      <c r="P221" s="256">
        <f>Assets!P433</f>
        <v>0</v>
      </c>
      <c r="Q221" s="256">
        <f>Assets!Q433</f>
        <v>0</v>
      </c>
      <c r="R221" s="256">
        <f>Assets!R433</f>
        <v>0</v>
      </c>
      <c r="S221" s="282">
        <f>Assets!S433</f>
        <v>0</v>
      </c>
      <c r="T221" s="227"/>
      <c r="U221" s="87"/>
      <c r="V221" s="87"/>
    </row>
    <row r="222" spans="2:22" outlineLevel="1" x14ac:dyDescent="0.2">
      <c r="B222" s="279" t="str">
        <f t="shared" si="151"/>
        <v>Z025</v>
      </c>
      <c r="C222" s="280" t="s">
        <v>0</v>
      </c>
      <c r="D222" s="246"/>
      <c r="E222" s="246"/>
      <c r="F222" s="246"/>
      <c r="G222" s="246"/>
      <c r="H222" s="246"/>
      <c r="I222" s="256"/>
      <c r="J222" s="256"/>
      <c r="K222" s="246"/>
      <c r="L222" s="246"/>
      <c r="M222" s="256">
        <f>Assets!M434</f>
        <v>0</v>
      </c>
      <c r="N222" s="256">
        <f>Assets!N434</f>
        <v>0</v>
      </c>
      <c r="O222" s="256">
        <f>Assets!O434</f>
        <v>0</v>
      </c>
      <c r="P222" s="256">
        <f>Assets!P434</f>
        <v>0</v>
      </c>
      <c r="Q222" s="256">
        <f>Assets!Q434</f>
        <v>0</v>
      </c>
      <c r="R222" s="256">
        <f>Assets!R434</f>
        <v>0</v>
      </c>
      <c r="S222" s="282">
        <f>Assets!S434</f>
        <v>0</v>
      </c>
      <c r="T222" s="227"/>
      <c r="U222" s="87"/>
      <c r="V222" s="87"/>
    </row>
    <row r="223" spans="2:22" outlineLevel="1" x14ac:dyDescent="0.2">
      <c r="B223" s="279" t="str">
        <f t="shared" si="151"/>
        <v>Z026</v>
      </c>
      <c r="C223" s="280" t="s">
        <v>0</v>
      </c>
      <c r="D223" s="246"/>
      <c r="E223" s="246"/>
      <c r="F223" s="246"/>
      <c r="G223" s="246"/>
      <c r="H223" s="246"/>
      <c r="I223" s="256"/>
      <c r="J223" s="256"/>
      <c r="K223" s="246"/>
      <c r="L223" s="246"/>
      <c r="M223" s="256">
        <f>Assets!M435</f>
        <v>0</v>
      </c>
      <c r="N223" s="256">
        <f>Assets!N435</f>
        <v>0</v>
      </c>
      <c r="O223" s="256">
        <f>Assets!O435</f>
        <v>0</v>
      </c>
      <c r="P223" s="256">
        <f>Assets!P435</f>
        <v>0</v>
      </c>
      <c r="Q223" s="256">
        <f>Assets!Q435</f>
        <v>0</v>
      </c>
      <c r="R223" s="256">
        <f>Assets!R435</f>
        <v>0</v>
      </c>
      <c r="S223" s="282">
        <f>Assets!S435</f>
        <v>0</v>
      </c>
      <c r="T223" s="227"/>
      <c r="U223" s="87"/>
      <c r="V223" s="87"/>
    </row>
    <row r="224" spans="2:22" outlineLevel="1" x14ac:dyDescent="0.2">
      <c r="B224" s="279" t="str">
        <f t="shared" si="151"/>
        <v>Z027</v>
      </c>
      <c r="C224" s="280" t="s">
        <v>0</v>
      </c>
      <c r="D224" s="246"/>
      <c r="E224" s="246"/>
      <c r="F224" s="246"/>
      <c r="G224" s="246"/>
      <c r="H224" s="246"/>
      <c r="I224" s="256"/>
      <c r="J224" s="256"/>
      <c r="K224" s="246"/>
      <c r="L224" s="246"/>
      <c r="M224" s="256">
        <f>Assets!M436</f>
        <v>0</v>
      </c>
      <c r="N224" s="256">
        <f>Assets!N436</f>
        <v>0</v>
      </c>
      <c r="O224" s="256">
        <f>Assets!O436</f>
        <v>0</v>
      </c>
      <c r="P224" s="256">
        <f>Assets!P436</f>
        <v>0</v>
      </c>
      <c r="Q224" s="256">
        <f>Assets!Q436</f>
        <v>0</v>
      </c>
      <c r="R224" s="256">
        <f>Assets!R436</f>
        <v>0</v>
      </c>
      <c r="S224" s="282">
        <f>Assets!S436</f>
        <v>0</v>
      </c>
      <c r="T224" s="227"/>
      <c r="U224" s="87"/>
      <c r="V224" s="87"/>
    </row>
    <row r="225" spans="2:22" outlineLevel="1" x14ac:dyDescent="0.2">
      <c r="B225" s="279" t="str">
        <f t="shared" si="151"/>
        <v>Z028</v>
      </c>
      <c r="C225" s="280" t="s">
        <v>0</v>
      </c>
      <c r="D225" s="246"/>
      <c r="E225" s="246"/>
      <c r="F225" s="246"/>
      <c r="G225" s="246"/>
      <c r="H225" s="246"/>
      <c r="I225" s="256"/>
      <c r="J225" s="256"/>
      <c r="K225" s="246"/>
      <c r="L225" s="246"/>
      <c r="M225" s="256">
        <f>Assets!M437</f>
        <v>0</v>
      </c>
      <c r="N225" s="256">
        <f>Assets!N437</f>
        <v>0</v>
      </c>
      <c r="O225" s="256">
        <f>Assets!O437</f>
        <v>0</v>
      </c>
      <c r="P225" s="256">
        <f>Assets!P437</f>
        <v>0</v>
      </c>
      <c r="Q225" s="256">
        <f>Assets!Q437</f>
        <v>0</v>
      </c>
      <c r="R225" s="256">
        <f>Assets!R437</f>
        <v>0</v>
      </c>
      <c r="S225" s="282">
        <f>Assets!S437</f>
        <v>0</v>
      </c>
      <c r="T225" s="227"/>
      <c r="U225" s="87"/>
      <c r="V225" s="87"/>
    </row>
    <row r="226" spans="2:22" outlineLevel="1" x14ac:dyDescent="0.2">
      <c r="B226" s="279" t="str">
        <f t="shared" si="151"/>
        <v>Z029</v>
      </c>
      <c r="C226" s="280" t="s">
        <v>0</v>
      </c>
      <c r="D226" s="246"/>
      <c r="E226" s="246"/>
      <c r="F226" s="246"/>
      <c r="G226" s="246"/>
      <c r="H226" s="246"/>
      <c r="I226" s="256"/>
      <c r="J226" s="256"/>
      <c r="K226" s="246"/>
      <c r="L226" s="246"/>
      <c r="M226" s="256">
        <f>Assets!M438</f>
        <v>0</v>
      </c>
      <c r="N226" s="256">
        <f>Assets!N438</f>
        <v>0</v>
      </c>
      <c r="O226" s="256">
        <f>Assets!O438</f>
        <v>0</v>
      </c>
      <c r="P226" s="256">
        <f>Assets!P438</f>
        <v>0</v>
      </c>
      <c r="Q226" s="256">
        <f>Assets!Q438</f>
        <v>0</v>
      </c>
      <c r="R226" s="256">
        <f>Assets!R438</f>
        <v>0</v>
      </c>
      <c r="S226" s="282">
        <f>Assets!S438</f>
        <v>0</v>
      </c>
      <c r="T226" s="227"/>
      <c r="U226" s="87"/>
      <c r="V226" s="87"/>
    </row>
    <row r="227" spans="2:22" outlineLevel="1" x14ac:dyDescent="0.2">
      <c r="B227" s="279" t="str">
        <f t="shared" si="151"/>
        <v>Z030</v>
      </c>
      <c r="C227" s="280" t="s">
        <v>0</v>
      </c>
      <c r="D227" s="246"/>
      <c r="E227" s="246"/>
      <c r="F227" s="246"/>
      <c r="G227" s="246"/>
      <c r="H227" s="246"/>
      <c r="I227" s="256"/>
      <c r="J227" s="256"/>
      <c r="K227" s="246"/>
      <c r="L227" s="246"/>
      <c r="M227" s="256">
        <f>Assets!M439</f>
        <v>0</v>
      </c>
      <c r="N227" s="256">
        <f>Assets!N439</f>
        <v>0</v>
      </c>
      <c r="O227" s="256">
        <f>Assets!O439</f>
        <v>0</v>
      </c>
      <c r="P227" s="256">
        <f>Assets!P439</f>
        <v>0</v>
      </c>
      <c r="Q227" s="256">
        <f>Assets!Q439</f>
        <v>0</v>
      </c>
      <c r="R227" s="256">
        <f>Assets!R439</f>
        <v>0</v>
      </c>
      <c r="S227" s="282">
        <f>Assets!S439</f>
        <v>0</v>
      </c>
      <c r="T227" s="227"/>
      <c r="U227" s="87"/>
      <c r="V227" s="87"/>
    </row>
    <row r="228" spans="2:22" outlineLevel="1" x14ac:dyDescent="0.2">
      <c r="B228" s="279" t="str">
        <f t="shared" si="151"/>
        <v>Z031</v>
      </c>
      <c r="C228" s="280" t="s">
        <v>0</v>
      </c>
      <c r="D228" s="246"/>
      <c r="E228" s="246"/>
      <c r="F228" s="246"/>
      <c r="G228" s="246"/>
      <c r="H228" s="246"/>
      <c r="I228" s="256"/>
      <c r="J228" s="256"/>
      <c r="K228" s="246"/>
      <c r="L228" s="246"/>
      <c r="M228" s="256">
        <f>Assets!M440</f>
        <v>0</v>
      </c>
      <c r="N228" s="256">
        <f>Assets!N440</f>
        <v>0</v>
      </c>
      <c r="O228" s="256">
        <f>Assets!O440</f>
        <v>0</v>
      </c>
      <c r="P228" s="256">
        <f>Assets!P440</f>
        <v>0</v>
      </c>
      <c r="Q228" s="256">
        <f>Assets!Q440</f>
        <v>0</v>
      </c>
      <c r="R228" s="256">
        <f>Assets!R440</f>
        <v>0</v>
      </c>
      <c r="S228" s="282">
        <f>Assets!S440</f>
        <v>0</v>
      </c>
      <c r="T228" s="227"/>
      <c r="U228" s="87"/>
      <c r="V228" s="87"/>
    </row>
    <row r="229" spans="2:22" outlineLevel="1" x14ac:dyDescent="0.2">
      <c r="B229" s="279" t="str">
        <f t="shared" si="151"/>
        <v>Z032</v>
      </c>
      <c r="C229" s="280" t="s">
        <v>0</v>
      </c>
      <c r="D229" s="246"/>
      <c r="E229" s="246"/>
      <c r="F229" s="246"/>
      <c r="G229" s="246"/>
      <c r="H229" s="246"/>
      <c r="I229" s="256"/>
      <c r="J229" s="256"/>
      <c r="K229" s="246"/>
      <c r="L229" s="246"/>
      <c r="M229" s="256">
        <f>Assets!M441</f>
        <v>0</v>
      </c>
      <c r="N229" s="256">
        <f>Assets!N441</f>
        <v>0</v>
      </c>
      <c r="O229" s="256">
        <f>Assets!O441</f>
        <v>0</v>
      </c>
      <c r="P229" s="256">
        <f>Assets!P441</f>
        <v>0</v>
      </c>
      <c r="Q229" s="256">
        <f>Assets!Q441</f>
        <v>0</v>
      </c>
      <c r="R229" s="256">
        <f>Assets!R441</f>
        <v>0</v>
      </c>
      <c r="S229" s="282">
        <f>Assets!S441</f>
        <v>0</v>
      </c>
      <c r="T229" s="227"/>
      <c r="U229" s="87"/>
      <c r="V229" s="87"/>
    </row>
    <row r="230" spans="2:22" outlineLevel="1" x14ac:dyDescent="0.2">
      <c r="B230" s="279" t="str">
        <f t="shared" si="151"/>
        <v>Z033</v>
      </c>
      <c r="C230" s="280" t="s">
        <v>0</v>
      </c>
      <c r="D230" s="246"/>
      <c r="E230" s="246"/>
      <c r="F230" s="246"/>
      <c r="G230" s="246"/>
      <c r="H230" s="246"/>
      <c r="I230" s="256"/>
      <c r="J230" s="256"/>
      <c r="K230" s="246"/>
      <c r="L230" s="246"/>
      <c r="M230" s="256">
        <f>Assets!M442</f>
        <v>0</v>
      </c>
      <c r="N230" s="256">
        <f>Assets!N442</f>
        <v>0</v>
      </c>
      <c r="O230" s="256">
        <f>Assets!O442</f>
        <v>0</v>
      </c>
      <c r="P230" s="256">
        <f>Assets!P442</f>
        <v>0</v>
      </c>
      <c r="Q230" s="256">
        <f>Assets!Q442</f>
        <v>0</v>
      </c>
      <c r="R230" s="256">
        <f>Assets!R442</f>
        <v>0</v>
      </c>
      <c r="S230" s="282">
        <f>Assets!S442</f>
        <v>0</v>
      </c>
      <c r="T230" s="227"/>
      <c r="U230" s="87"/>
      <c r="V230" s="87"/>
    </row>
    <row r="231" spans="2:22" outlineLevel="1" x14ac:dyDescent="0.2">
      <c r="B231" s="279" t="str">
        <f t="shared" si="151"/>
        <v>Z034</v>
      </c>
      <c r="C231" s="280" t="s">
        <v>0</v>
      </c>
      <c r="D231" s="246"/>
      <c r="E231" s="246"/>
      <c r="F231" s="246"/>
      <c r="G231" s="246"/>
      <c r="H231" s="246"/>
      <c r="I231" s="256"/>
      <c r="J231" s="256"/>
      <c r="K231" s="246"/>
      <c r="L231" s="246"/>
      <c r="M231" s="256">
        <f>Assets!M443</f>
        <v>0</v>
      </c>
      <c r="N231" s="256">
        <f>Assets!N443</f>
        <v>0</v>
      </c>
      <c r="O231" s="256">
        <f>Assets!O443</f>
        <v>0</v>
      </c>
      <c r="P231" s="256">
        <f>Assets!P443</f>
        <v>0</v>
      </c>
      <c r="Q231" s="256">
        <f>Assets!Q443</f>
        <v>0</v>
      </c>
      <c r="R231" s="256">
        <f>Assets!R443</f>
        <v>0</v>
      </c>
      <c r="S231" s="282">
        <f>Assets!S443</f>
        <v>0</v>
      </c>
      <c r="T231" s="227"/>
      <c r="U231" s="87"/>
      <c r="V231" s="87"/>
    </row>
    <row r="232" spans="2:22" outlineLevel="1" x14ac:dyDescent="0.2">
      <c r="B232" s="279" t="str">
        <f t="shared" si="151"/>
        <v>Z035</v>
      </c>
      <c r="C232" s="280" t="s">
        <v>0</v>
      </c>
      <c r="D232" s="246"/>
      <c r="E232" s="246"/>
      <c r="F232" s="246"/>
      <c r="G232" s="246"/>
      <c r="H232" s="246"/>
      <c r="I232" s="256"/>
      <c r="J232" s="256"/>
      <c r="K232" s="246"/>
      <c r="L232" s="246"/>
      <c r="M232" s="256">
        <f>Assets!M444</f>
        <v>0</v>
      </c>
      <c r="N232" s="256">
        <f>Assets!N444</f>
        <v>0</v>
      </c>
      <c r="O232" s="256">
        <f>Assets!O444</f>
        <v>0</v>
      </c>
      <c r="P232" s="256">
        <f>Assets!P444</f>
        <v>0</v>
      </c>
      <c r="Q232" s="256">
        <f>Assets!Q444</f>
        <v>0</v>
      </c>
      <c r="R232" s="256">
        <f>Assets!R444</f>
        <v>0</v>
      </c>
      <c r="S232" s="282">
        <f>Assets!S444</f>
        <v>0</v>
      </c>
      <c r="T232" s="227"/>
      <c r="U232" s="87"/>
      <c r="V232" s="87"/>
    </row>
    <row r="233" spans="2:22" outlineLevel="1" x14ac:dyDescent="0.2">
      <c r="B233" s="279" t="str">
        <f t="shared" si="151"/>
        <v>Z036</v>
      </c>
      <c r="C233" s="280" t="s">
        <v>0</v>
      </c>
      <c r="D233" s="246"/>
      <c r="E233" s="246"/>
      <c r="F233" s="246"/>
      <c r="G233" s="246"/>
      <c r="H233" s="246"/>
      <c r="I233" s="256"/>
      <c r="J233" s="256"/>
      <c r="K233" s="246"/>
      <c r="L233" s="246"/>
      <c r="M233" s="256">
        <f>Assets!M445</f>
        <v>0</v>
      </c>
      <c r="N233" s="256">
        <f>Assets!N445</f>
        <v>0</v>
      </c>
      <c r="O233" s="256">
        <f>Assets!O445</f>
        <v>0</v>
      </c>
      <c r="P233" s="256">
        <f>Assets!P445</f>
        <v>0</v>
      </c>
      <c r="Q233" s="256">
        <f>Assets!Q445</f>
        <v>0</v>
      </c>
      <c r="R233" s="256">
        <f>Assets!R445</f>
        <v>0</v>
      </c>
      <c r="S233" s="282">
        <f>Assets!S445</f>
        <v>0</v>
      </c>
      <c r="T233" s="227"/>
      <c r="U233" s="87"/>
      <c r="V233" s="87"/>
    </row>
    <row r="234" spans="2:22" outlineLevel="1" x14ac:dyDescent="0.2">
      <c r="B234" s="279" t="str">
        <f t="shared" si="151"/>
        <v>Z037</v>
      </c>
      <c r="C234" s="280" t="s">
        <v>0</v>
      </c>
      <c r="D234" s="246"/>
      <c r="E234" s="246"/>
      <c r="F234" s="246"/>
      <c r="G234" s="246"/>
      <c r="H234" s="246"/>
      <c r="I234" s="256"/>
      <c r="J234" s="256"/>
      <c r="K234" s="246"/>
      <c r="L234" s="246"/>
      <c r="M234" s="256">
        <f>Assets!M446</f>
        <v>0</v>
      </c>
      <c r="N234" s="256">
        <f>Assets!N446</f>
        <v>0</v>
      </c>
      <c r="O234" s="256">
        <f>Assets!O446</f>
        <v>0</v>
      </c>
      <c r="P234" s="256">
        <f>Assets!P446</f>
        <v>0</v>
      </c>
      <c r="Q234" s="256">
        <f>Assets!Q446</f>
        <v>0</v>
      </c>
      <c r="R234" s="256">
        <f>Assets!R446</f>
        <v>0</v>
      </c>
      <c r="S234" s="282">
        <f>Assets!S446</f>
        <v>0</v>
      </c>
      <c r="T234" s="227"/>
      <c r="U234" s="87"/>
      <c r="V234" s="87"/>
    </row>
    <row r="235" spans="2:22" outlineLevel="1" x14ac:dyDescent="0.2">
      <c r="B235" s="279" t="str">
        <f t="shared" si="151"/>
        <v>Z038</v>
      </c>
      <c r="C235" s="280" t="s">
        <v>0</v>
      </c>
      <c r="D235" s="246"/>
      <c r="E235" s="246"/>
      <c r="F235" s="246"/>
      <c r="G235" s="246"/>
      <c r="H235" s="246"/>
      <c r="I235" s="256"/>
      <c r="J235" s="256"/>
      <c r="K235" s="246"/>
      <c r="L235" s="246"/>
      <c r="M235" s="256">
        <f>Assets!M447</f>
        <v>0</v>
      </c>
      <c r="N235" s="256">
        <f>Assets!N447</f>
        <v>0</v>
      </c>
      <c r="O235" s="256">
        <f>Assets!O447</f>
        <v>0</v>
      </c>
      <c r="P235" s="256">
        <f>Assets!P447</f>
        <v>0</v>
      </c>
      <c r="Q235" s="256">
        <f>Assets!Q447</f>
        <v>0</v>
      </c>
      <c r="R235" s="256">
        <f>Assets!R447</f>
        <v>0</v>
      </c>
      <c r="S235" s="282">
        <f>Assets!S447</f>
        <v>0</v>
      </c>
      <c r="T235" s="227"/>
      <c r="U235" s="87"/>
      <c r="V235" s="87"/>
    </row>
    <row r="236" spans="2:22" outlineLevel="1" x14ac:dyDescent="0.2">
      <c r="B236" s="279" t="str">
        <f t="shared" si="151"/>
        <v>Z039</v>
      </c>
      <c r="C236" s="280" t="s">
        <v>0</v>
      </c>
      <c r="D236" s="246"/>
      <c r="E236" s="246"/>
      <c r="F236" s="246"/>
      <c r="G236" s="246"/>
      <c r="H236" s="246"/>
      <c r="I236" s="256"/>
      <c r="J236" s="256"/>
      <c r="K236" s="246"/>
      <c r="L236" s="246"/>
      <c r="M236" s="256">
        <f>Assets!M448</f>
        <v>0</v>
      </c>
      <c r="N236" s="256">
        <f>Assets!N448</f>
        <v>0</v>
      </c>
      <c r="O236" s="256">
        <f>Assets!O448</f>
        <v>0</v>
      </c>
      <c r="P236" s="256">
        <f>Assets!P448</f>
        <v>0</v>
      </c>
      <c r="Q236" s="256">
        <f>Assets!Q448</f>
        <v>0</v>
      </c>
      <c r="R236" s="256">
        <f>Assets!R448</f>
        <v>0</v>
      </c>
      <c r="S236" s="282">
        <f>Assets!S448</f>
        <v>0</v>
      </c>
      <c r="T236" s="227"/>
      <c r="U236" s="87"/>
      <c r="V236" s="87"/>
    </row>
    <row r="237" spans="2:22" outlineLevel="1" x14ac:dyDescent="0.2">
      <c r="B237" s="279" t="str">
        <f t="shared" si="151"/>
        <v>Z040</v>
      </c>
      <c r="C237" s="280" t="s">
        <v>0</v>
      </c>
      <c r="D237" s="246"/>
      <c r="E237" s="246"/>
      <c r="F237" s="246"/>
      <c r="G237" s="246"/>
      <c r="H237" s="246"/>
      <c r="I237" s="256"/>
      <c r="J237" s="256"/>
      <c r="K237" s="246"/>
      <c r="L237" s="246"/>
      <c r="M237" s="256">
        <f>Assets!M449</f>
        <v>0</v>
      </c>
      <c r="N237" s="256">
        <f>Assets!N449</f>
        <v>0</v>
      </c>
      <c r="O237" s="256">
        <f>Assets!O449</f>
        <v>0</v>
      </c>
      <c r="P237" s="256">
        <f>Assets!P449</f>
        <v>0</v>
      </c>
      <c r="Q237" s="256">
        <f>Assets!Q449</f>
        <v>0</v>
      </c>
      <c r="R237" s="256">
        <f>Assets!R449</f>
        <v>0</v>
      </c>
      <c r="S237" s="282">
        <f>Assets!S449</f>
        <v>0</v>
      </c>
      <c r="T237" s="227"/>
      <c r="U237" s="87"/>
      <c r="V237" s="87"/>
    </row>
    <row r="238" spans="2:22" outlineLevel="1" x14ac:dyDescent="0.2">
      <c r="B238" s="279" t="str">
        <f t="shared" si="151"/>
        <v>Z041</v>
      </c>
      <c r="C238" s="280" t="s">
        <v>0</v>
      </c>
      <c r="D238" s="246"/>
      <c r="E238" s="246"/>
      <c r="F238" s="246"/>
      <c r="G238" s="246"/>
      <c r="H238" s="246"/>
      <c r="I238" s="256"/>
      <c r="J238" s="256"/>
      <c r="K238" s="246"/>
      <c r="L238" s="246"/>
      <c r="M238" s="256">
        <f>Assets!M450</f>
        <v>0</v>
      </c>
      <c r="N238" s="256">
        <f>Assets!N450</f>
        <v>0</v>
      </c>
      <c r="O238" s="256">
        <f>Assets!O450</f>
        <v>0</v>
      </c>
      <c r="P238" s="256">
        <f>Assets!P450</f>
        <v>0</v>
      </c>
      <c r="Q238" s="256">
        <f>Assets!Q450</f>
        <v>0</v>
      </c>
      <c r="R238" s="256">
        <f>Assets!R450</f>
        <v>0</v>
      </c>
      <c r="S238" s="282">
        <f>Assets!S450</f>
        <v>0</v>
      </c>
      <c r="T238" s="227"/>
      <c r="U238" s="87"/>
      <c r="V238" s="87"/>
    </row>
    <row r="239" spans="2:22" outlineLevel="1" x14ac:dyDescent="0.2">
      <c r="B239" s="279" t="str">
        <f t="shared" si="151"/>
        <v>Z042</v>
      </c>
      <c r="C239" s="280" t="s">
        <v>0</v>
      </c>
      <c r="D239" s="246"/>
      <c r="E239" s="246"/>
      <c r="F239" s="246"/>
      <c r="G239" s="246"/>
      <c r="H239" s="246"/>
      <c r="I239" s="256"/>
      <c r="J239" s="256"/>
      <c r="K239" s="246"/>
      <c r="L239" s="246"/>
      <c r="M239" s="256">
        <f>Assets!M451</f>
        <v>0</v>
      </c>
      <c r="N239" s="256">
        <f>Assets!N451</f>
        <v>0</v>
      </c>
      <c r="O239" s="256">
        <f>Assets!O451</f>
        <v>0</v>
      </c>
      <c r="P239" s="256">
        <f>Assets!P451</f>
        <v>0</v>
      </c>
      <c r="Q239" s="256">
        <f>Assets!Q451</f>
        <v>0</v>
      </c>
      <c r="R239" s="256">
        <f>Assets!R451</f>
        <v>0</v>
      </c>
      <c r="S239" s="282">
        <f>Assets!S451</f>
        <v>0</v>
      </c>
      <c r="T239" s="227"/>
      <c r="U239" s="87"/>
      <c r="V239" s="87"/>
    </row>
    <row r="240" spans="2:22" outlineLevel="1" x14ac:dyDescent="0.2">
      <c r="B240" s="279" t="str">
        <f t="shared" si="151"/>
        <v>Z043</v>
      </c>
      <c r="C240" s="280" t="s">
        <v>0</v>
      </c>
      <c r="D240" s="246"/>
      <c r="E240" s="246"/>
      <c r="F240" s="246"/>
      <c r="G240" s="246"/>
      <c r="H240" s="246"/>
      <c r="I240" s="256"/>
      <c r="J240" s="256"/>
      <c r="K240" s="246"/>
      <c r="L240" s="246"/>
      <c r="M240" s="256">
        <f>Assets!M452</f>
        <v>0</v>
      </c>
      <c r="N240" s="256">
        <f>Assets!N452</f>
        <v>0</v>
      </c>
      <c r="O240" s="256">
        <f>Assets!O452</f>
        <v>0</v>
      </c>
      <c r="P240" s="256">
        <f>Assets!P452</f>
        <v>0</v>
      </c>
      <c r="Q240" s="256">
        <f>Assets!Q452</f>
        <v>0</v>
      </c>
      <c r="R240" s="256">
        <f>Assets!R452</f>
        <v>0</v>
      </c>
      <c r="S240" s="282">
        <f>Assets!S452</f>
        <v>0</v>
      </c>
      <c r="T240" s="227"/>
      <c r="U240" s="87"/>
      <c r="V240" s="87"/>
    </row>
    <row r="241" spans="2:22" outlineLevel="1" x14ac:dyDescent="0.2">
      <c r="B241" s="279" t="str">
        <f t="shared" si="151"/>
        <v>Z044</v>
      </c>
      <c r="C241" s="280" t="s">
        <v>0</v>
      </c>
      <c r="D241" s="246"/>
      <c r="E241" s="246"/>
      <c r="F241" s="246"/>
      <c r="G241" s="246"/>
      <c r="H241" s="246"/>
      <c r="I241" s="256"/>
      <c r="J241" s="256"/>
      <c r="K241" s="246"/>
      <c r="L241" s="246"/>
      <c r="M241" s="256">
        <f>Assets!M453</f>
        <v>0</v>
      </c>
      <c r="N241" s="256">
        <f>Assets!N453</f>
        <v>0</v>
      </c>
      <c r="O241" s="256">
        <f>Assets!O453</f>
        <v>0</v>
      </c>
      <c r="P241" s="256">
        <f>Assets!P453</f>
        <v>0</v>
      </c>
      <c r="Q241" s="256">
        <f>Assets!Q453</f>
        <v>0</v>
      </c>
      <c r="R241" s="256">
        <f>Assets!R453</f>
        <v>0</v>
      </c>
      <c r="S241" s="282">
        <f>Assets!S453</f>
        <v>0</v>
      </c>
      <c r="T241" s="227"/>
      <c r="U241" s="87"/>
      <c r="V241" s="87"/>
    </row>
    <row r="242" spans="2:22" outlineLevel="1" x14ac:dyDescent="0.2">
      <c r="B242" s="279" t="str">
        <f t="shared" si="151"/>
        <v>Z045</v>
      </c>
      <c r="C242" s="280" t="s">
        <v>0</v>
      </c>
      <c r="D242" s="246"/>
      <c r="E242" s="246"/>
      <c r="F242" s="246"/>
      <c r="G242" s="246"/>
      <c r="H242" s="246"/>
      <c r="I242" s="256"/>
      <c r="J242" s="256"/>
      <c r="K242" s="246"/>
      <c r="L242" s="246"/>
      <c r="M242" s="256">
        <f>Assets!M454</f>
        <v>0</v>
      </c>
      <c r="N242" s="256">
        <f>Assets!N454</f>
        <v>0</v>
      </c>
      <c r="O242" s="256">
        <f>Assets!O454</f>
        <v>0</v>
      </c>
      <c r="P242" s="256">
        <f>Assets!P454</f>
        <v>0</v>
      </c>
      <c r="Q242" s="256">
        <f>Assets!Q454</f>
        <v>0</v>
      </c>
      <c r="R242" s="256">
        <f>Assets!R454</f>
        <v>0</v>
      </c>
      <c r="S242" s="282">
        <f>Assets!S454</f>
        <v>0</v>
      </c>
      <c r="T242" s="227"/>
      <c r="U242" s="87"/>
      <c r="V242" s="87"/>
    </row>
    <row r="243" spans="2:22" outlineLevel="1" x14ac:dyDescent="0.2">
      <c r="B243" s="279" t="str">
        <f t="shared" si="151"/>
        <v>Z046</v>
      </c>
      <c r="C243" s="280" t="s">
        <v>0</v>
      </c>
      <c r="D243" s="246"/>
      <c r="E243" s="246"/>
      <c r="F243" s="246"/>
      <c r="G243" s="246"/>
      <c r="H243" s="246"/>
      <c r="I243" s="256"/>
      <c r="J243" s="256"/>
      <c r="K243" s="246"/>
      <c r="L243" s="246"/>
      <c r="M243" s="256">
        <f>Assets!M455</f>
        <v>0</v>
      </c>
      <c r="N243" s="256">
        <f>Assets!N455</f>
        <v>0</v>
      </c>
      <c r="O243" s="256">
        <f>Assets!O455</f>
        <v>0</v>
      </c>
      <c r="P243" s="256">
        <f>Assets!P455</f>
        <v>0</v>
      </c>
      <c r="Q243" s="256">
        <f>Assets!Q455</f>
        <v>0</v>
      </c>
      <c r="R243" s="256">
        <f>Assets!R455</f>
        <v>0</v>
      </c>
      <c r="S243" s="282">
        <f>Assets!S455</f>
        <v>0</v>
      </c>
      <c r="T243" s="227"/>
      <c r="U243" s="87"/>
      <c r="V243" s="87"/>
    </row>
    <row r="244" spans="2:22" outlineLevel="1" x14ac:dyDescent="0.2">
      <c r="B244" s="279" t="str">
        <f t="shared" si="151"/>
        <v>Z047</v>
      </c>
      <c r="C244" s="280" t="s">
        <v>0</v>
      </c>
      <c r="D244" s="246"/>
      <c r="E244" s="246"/>
      <c r="F244" s="246"/>
      <c r="G244" s="246"/>
      <c r="H244" s="246"/>
      <c r="I244" s="256"/>
      <c r="J244" s="256"/>
      <c r="K244" s="246"/>
      <c r="L244" s="246"/>
      <c r="M244" s="256">
        <f>Assets!M456</f>
        <v>0</v>
      </c>
      <c r="N244" s="256">
        <f>Assets!N456</f>
        <v>0</v>
      </c>
      <c r="O244" s="256">
        <f>Assets!O456</f>
        <v>0</v>
      </c>
      <c r="P244" s="256">
        <f>Assets!P456</f>
        <v>0</v>
      </c>
      <c r="Q244" s="256">
        <f>Assets!Q456</f>
        <v>0</v>
      </c>
      <c r="R244" s="256">
        <f>Assets!R456</f>
        <v>0</v>
      </c>
      <c r="S244" s="282">
        <f>Assets!S456</f>
        <v>0</v>
      </c>
      <c r="T244" s="227"/>
      <c r="U244" s="87"/>
      <c r="V244" s="87"/>
    </row>
    <row r="245" spans="2:22" outlineLevel="1" x14ac:dyDescent="0.2">
      <c r="B245" s="279" t="str">
        <f t="shared" si="151"/>
        <v>Z048</v>
      </c>
      <c r="C245" s="280" t="s">
        <v>0</v>
      </c>
      <c r="D245" s="246"/>
      <c r="E245" s="246"/>
      <c r="F245" s="246"/>
      <c r="G245" s="246"/>
      <c r="H245" s="246"/>
      <c r="I245" s="256"/>
      <c r="J245" s="256"/>
      <c r="K245" s="246"/>
      <c r="L245" s="246"/>
      <c r="M245" s="256">
        <f>Assets!M457</f>
        <v>0</v>
      </c>
      <c r="N245" s="256">
        <f>Assets!N457</f>
        <v>0</v>
      </c>
      <c r="O245" s="256">
        <f>Assets!O457</f>
        <v>0</v>
      </c>
      <c r="P245" s="256">
        <f>Assets!P457</f>
        <v>0</v>
      </c>
      <c r="Q245" s="256">
        <f>Assets!Q457</f>
        <v>0</v>
      </c>
      <c r="R245" s="256">
        <f>Assets!R457</f>
        <v>0</v>
      </c>
      <c r="S245" s="282">
        <f>Assets!S457</f>
        <v>0</v>
      </c>
      <c r="T245" s="227"/>
      <c r="U245" s="87"/>
      <c r="V245" s="87"/>
    </row>
    <row r="246" spans="2:22" outlineLevel="1" x14ac:dyDescent="0.2">
      <c r="B246" s="279" t="str">
        <f t="shared" si="151"/>
        <v>Z049</v>
      </c>
      <c r="C246" s="280" t="s">
        <v>0</v>
      </c>
      <c r="D246" s="246"/>
      <c r="E246" s="246"/>
      <c r="F246" s="246"/>
      <c r="G246" s="246"/>
      <c r="H246" s="246"/>
      <c r="I246" s="256"/>
      <c r="J246" s="256"/>
      <c r="K246" s="246"/>
      <c r="L246" s="246"/>
      <c r="M246" s="256">
        <f>Assets!M458</f>
        <v>0</v>
      </c>
      <c r="N246" s="256">
        <f>Assets!N458</f>
        <v>0</v>
      </c>
      <c r="O246" s="256">
        <f>Assets!O458</f>
        <v>0</v>
      </c>
      <c r="P246" s="256">
        <f>Assets!P458</f>
        <v>0</v>
      </c>
      <c r="Q246" s="256">
        <f>Assets!Q458</f>
        <v>0</v>
      </c>
      <c r="R246" s="256">
        <f>Assets!R458</f>
        <v>0</v>
      </c>
      <c r="S246" s="282">
        <f>Assets!S458</f>
        <v>0</v>
      </c>
      <c r="T246" s="227"/>
      <c r="U246" s="87"/>
      <c r="V246" s="87"/>
    </row>
    <row r="247" spans="2:22" outlineLevel="1" x14ac:dyDescent="0.2">
      <c r="B247" s="279" t="str">
        <f t="shared" si="151"/>
        <v>Z050</v>
      </c>
      <c r="C247" s="280" t="s">
        <v>0</v>
      </c>
      <c r="D247" s="246"/>
      <c r="E247" s="246"/>
      <c r="F247" s="246"/>
      <c r="G247" s="246"/>
      <c r="H247" s="246"/>
      <c r="I247" s="256"/>
      <c r="J247" s="256"/>
      <c r="K247" s="246"/>
      <c r="L247" s="246"/>
      <c r="M247" s="256">
        <f>Assets!M459</f>
        <v>0</v>
      </c>
      <c r="N247" s="256">
        <f>Assets!N459</f>
        <v>0</v>
      </c>
      <c r="O247" s="256">
        <f>Assets!O459</f>
        <v>0</v>
      </c>
      <c r="P247" s="256">
        <f>Assets!P459</f>
        <v>0</v>
      </c>
      <c r="Q247" s="256">
        <f>Assets!Q459</f>
        <v>0</v>
      </c>
      <c r="R247" s="256">
        <f>Assets!R459</f>
        <v>0</v>
      </c>
      <c r="S247" s="282">
        <f>Assets!S459</f>
        <v>0</v>
      </c>
      <c r="T247" s="227"/>
      <c r="U247" s="87"/>
      <c r="V247" s="87"/>
    </row>
    <row r="248" spans="2:22" outlineLevel="1" x14ac:dyDescent="0.2">
      <c r="B248" s="279" t="str">
        <f t="shared" si="151"/>
        <v>Z051</v>
      </c>
      <c r="C248" s="280" t="s">
        <v>0</v>
      </c>
      <c r="D248" s="246"/>
      <c r="E248" s="246"/>
      <c r="F248" s="246"/>
      <c r="G248" s="246"/>
      <c r="H248" s="246"/>
      <c r="I248" s="256"/>
      <c r="J248" s="256"/>
      <c r="K248" s="246"/>
      <c r="L248" s="246"/>
      <c r="M248" s="256">
        <f>Assets!M460</f>
        <v>0</v>
      </c>
      <c r="N248" s="256">
        <f>Assets!N460</f>
        <v>0</v>
      </c>
      <c r="O248" s="256">
        <f>Assets!O460</f>
        <v>0</v>
      </c>
      <c r="P248" s="256">
        <f>Assets!P460</f>
        <v>0</v>
      </c>
      <c r="Q248" s="256">
        <f>Assets!Q460</f>
        <v>0</v>
      </c>
      <c r="R248" s="256">
        <f>Assets!R460</f>
        <v>0</v>
      </c>
      <c r="S248" s="282">
        <f>Assets!S460</f>
        <v>0</v>
      </c>
      <c r="T248" s="227"/>
      <c r="U248" s="87"/>
      <c r="V248" s="87"/>
    </row>
    <row r="249" spans="2:22" outlineLevel="1" x14ac:dyDescent="0.2">
      <c r="B249" s="279" t="str">
        <f t="shared" si="151"/>
        <v>Z052</v>
      </c>
      <c r="C249" s="280" t="s">
        <v>0</v>
      </c>
      <c r="D249" s="246"/>
      <c r="E249" s="246"/>
      <c r="F249" s="246"/>
      <c r="G249" s="246"/>
      <c r="H249" s="246"/>
      <c r="I249" s="256"/>
      <c r="J249" s="256"/>
      <c r="K249" s="246"/>
      <c r="L249" s="246"/>
      <c r="M249" s="256">
        <f>Assets!M461</f>
        <v>0</v>
      </c>
      <c r="N249" s="256">
        <f>Assets!N461</f>
        <v>0</v>
      </c>
      <c r="O249" s="256">
        <f>Assets!O461</f>
        <v>0</v>
      </c>
      <c r="P249" s="256">
        <f>Assets!P461</f>
        <v>0</v>
      </c>
      <c r="Q249" s="256">
        <f>Assets!Q461</f>
        <v>0</v>
      </c>
      <c r="R249" s="256">
        <f>Assets!R461</f>
        <v>0</v>
      </c>
      <c r="S249" s="282">
        <f>Assets!S461</f>
        <v>0</v>
      </c>
      <c r="T249" s="227"/>
      <c r="U249" s="87"/>
      <c r="V249" s="87"/>
    </row>
    <row r="250" spans="2:22" outlineLevel="1" x14ac:dyDescent="0.2">
      <c r="B250" s="279" t="str">
        <f t="shared" si="151"/>
        <v>Z053</v>
      </c>
      <c r="C250" s="280" t="s">
        <v>0</v>
      </c>
      <c r="D250" s="246"/>
      <c r="E250" s="246"/>
      <c r="F250" s="246"/>
      <c r="G250" s="246"/>
      <c r="H250" s="246"/>
      <c r="I250" s="256"/>
      <c r="J250" s="256"/>
      <c r="K250" s="246"/>
      <c r="L250" s="246"/>
      <c r="M250" s="256">
        <f>Assets!M462</f>
        <v>0</v>
      </c>
      <c r="N250" s="256">
        <f>Assets!N462</f>
        <v>0</v>
      </c>
      <c r="O250" s="256">
        <f>Assets!O462</f>
        <v>0</v>
      </c>
      <c r="P250" s="256">
        <f>Assets!P462</f>
        <v>0</v>
      </c>
      <c r="Q250" s="256">
        <f>Assets!Q462</f>
        <v>0</v>
      </c>
      <c r="R250" s="256">
        <f>Assets!R462</f>
        <v>0</v>
      </c>
      <c r="S250" s="282">
        <f>Assets!S462</f>
        <v>0</v>
      </c>
      <c r="T250" s="227"/>
      <c r="U250" s="87"/>
      <c r="V250" s="87"/>
    </row>
    <row r="251" spans="2:22" outlineLevel="1" x14ac:dyDescent="0.2">
      <c r="B251" s="279" t="str">
        <f t="shared" si="151"/>
        <v>Z054</v>
      </c>
      <c r="C251" s="280" t="s">
        <v>0</v>
      </c>
      <c r="D251" s="246"/>
      <c r="E251" s="246"/>
      <c r="F251" s="246"/>
      <c r="G251" s="246"/>
      <c r="H251" s="246"/>
      <c r="I251" s="256"/>
      <c r="J251" s="256"/>
      <c r="K251" s="246"/>
      <c r="L251" s="246"/>
      <c r="M251" s="256">
        <f>Assets!M463</f>
        <v>0</v>
      </c>
      <c r="N251" s="256">
        <f>Assets!N463</f>
        <v>0</v>
      </c>
      <c r="O251" s="256">
        <f>Assets!O463</f>
        <v>0</v>
      </c>
      <c r="P251" s="256">
        <f>Assets!P463</f>
        <v>0</v>
      </c>
      <c r="Q251" s="256">
        <f>Assets!Q463</f>
        <v>0</v>
      </c>
      <c r="R251" s="256">
        <f>Assets!R463</f>
        <v>0</v>
      </c>
      <c r="S251" s="282">
        <f>Assets!S463</f>
        <v>0</v>
      </c>
      <c r="T251" s="227"/>
      <c r="U251" s="87"/>
      <c r="V251" s="87"/>
    </row>
    <row r="252" spans="2:22" outlineLevel="1" x14ac:dyDescent="0.2">
      <c r="B252" s="279" t="str">
        <f t="shared" si="151"/>
        <v>Z055</v>
      </c>
      <c r="C252" s="280" t="s">
        <v>0</v>
      </c>
      <c r="D252" s="246"/>
      <c r="E252" s="246"/>
      <c r="F252" s="246"/>
      <c r="G252" s="246"/>
      <c r="H252" s="246"/>
      <c r="I252" s="256"/>
      <c r="J252" s="256"/>
      <c r="K252" s="246"/>
      <c r="L252" s="246"/>
      <c r="M252" s="256">
        <f>Assets!M464</f>
        <v>0</v>
      </c>
      <c r="N252" s="256">
        <f>Assets!N464</f>
        <v>0</v>
      </c>
      <c r="O252" s="256">
        <f>Assets!O464</f>
        <v>0</v>
      </c>
      <c r="P252" s="256">
        <f>Assets!P464</f>
        <v>0</v>
      </c>
      <c r="Q252" s="256">
        <f>Assets!Q464</f>
        <v>0</v>
      </c>
      <c r="R252" s="256">
        <f>Assets!R464</f>
        <v>0</v>
      </c>
      <c r="S252" s="282">
        <f>Assets!S464</f>
        <v>0</v>
      </c>
      <c r="T252" s="227"/>
      <c r="U252" s="87"/>
      <c r="V252" s="87"/>
    </row>
    <row r="253" spans="2:22" outlineLevel="1" x14ac:dyDescent="0.2">
      <c r="B253" s="279" t="str">
        <f t="shared" si="151"/>
        <v>Z056</v>
      </c>
      <c r="C253" s="280" t="s">
        <v>0</v>
      </c>
      <c r="D253" s="246"/>
      <c r="E253" s="246"/>
      <c r="F253" s="246"/>
      <c r="G253" s="246"/>
      <c r="H253" s="246"/>
      <c r="I253" s="256"/>
      <c r="J253" s="256"/>
      <c r="K253" s="246"/>
      <c r="L253" s="246"/>
      <c r="M253" s="256">
        <f>Assets!M465</f>
        <v>0</v>
      </c>
      <c r="N253" s="256">
        <f>Assets!N465</f>
        <v>0</v>
      </c>
      <c r="O253" s="256">
        <f>Assets!O465</f>
        <v>0</v>
      </c>
      <c r="P253" s="256">
        <f>Assets!P465</f>
        <v>0</v>
      </c>
      <c r="Q253" s="256">
        <f>Assets!Q465</f>
        <v>0</v>
      </c>
      <c r="R253" s="256">
        <f>Assets!R465</f>
        <v>0</v>
      </c>
      <c r="S253" s="282">
        <f>Assets!S465</f>
        <v>0</v>
      </c>
      <c r="T253" s="227"/>
      <c r="U253" s="87"/>
      <c r="V253" s="87"/>
    </row>
    <row r="254" spans="2:22" outlineLevel="1" x14ac:dyDescent="0.2">
      <c r="B254" s="279" t="str">
        <f t="shared" si="151"/>
        <v>Z057</v>
      </c>
      <c r="C254" s="280" t="s">
        <v>0</v>
      </c>
      <c r="D254" s="246"/>
      <c r="E254" s="246"/>
      <c r="F254" s="246"/>
      <c r="G254" s="246"/>
      <c r="H254" s="246"/>
      <c r="I254" s="256"/>
      <c r="J254" s="256"/>
      <c r="K254" s="246"/>
      <c r="L254" s="246"/>
      <c r="M254" s="256">
        <f>Assets!M466</f>
        <v>0</v>
      </c>
      <c r="N254" s="256">
        <f>Assets!N466</f>
        <v>0</v>
      </c>
      <c r="O254" s="256">
        <f>Assets!O466</f>
        <v>0</v>
      </c>
      <c r="P254" s="256">
        <f>Assets!P466</f>
        <v>0</v>
      </c>
      <c r="Q254" s="256">
        <f>Assets!Q466</f>
        <v>0</v>
      </c>
      <c r="R254" s="256">
        <f>Assets!R466</f>
        <v>0</v>
      </c>
      <c r="S254" s="282">
        <f>Assets!S466</f>
        <v>0</v>
      </c>
      <c r="T254" s="227"/>
      <c r="U254" s="87"/>
      <c r="V254" s="87"/>
    </row>
    <row r="255" spans="2:22" outlineLevel="1" x14ac:dyDescent="0.2">
      <c r="B255" s="279" t="str">
        <f t="shared" si="151"/>
        <v>Z058</v>
      </c>
      <c r="C255" s="280" t="s">
        <v>0</v>
      </c>
      <c r="D255" s="246"/>
      <c r="E255" s="246"/>
      <c r="F255" s="246"/>
      <c r="G255" s="246"/>
      <c r="H255" s="246"/>
      <c r="I255" s="256"/>
      <c r="J255" s="256"/>
      <c r="K255" s="246"/>
      <c r="L255" s="246"/>
      <c r="M255" s="256">
        <f>Assets!M467</f>
        <v>0</v>
      </c>
      <c r="N255" s="256">
        <f>Assets!N467</f>
        <v>0</v>
      </c>
      <c r="O255" s="256">
        <f>Assets!O467</f>
        <v>0</v>
      </c>
      <c r="P255" s="256">
        <f>Assets!P467</f>
        <v>0</v>
      </c>
      <c r="Q255" s="256">
        <f>Assets!Q467</f>
        <v>0</v>
      </c>
      <c r="R255" s="256">
        <f>Assets!R467</f>
        <v>0</v>
      </c>
      <c r="S255" s="282">
        <f>Assets!S467</f>
        <v>0</v>
      </c>
      <c r="T255" s="227"/>
      <c r="U255" s="87"/>
      <c r="V255" s="87"/>
    </row>
    <row r="256" spans="2:22" outlineLevel="1" x14ac:dyDescent="0.2">
      <c r="B256" s="279" t="str">
        <f t="shared" si="151"/>
        <v>Z059</v>
      </c>
      <c r="C256" s="280" t="s">
        <v>0</v>
      </c>
      <c r="D256" s="246"/>
      <c r="E256" s="246"/>
      <c r="F256" s="246"/>
      <c r="G256" s="246"/>
      <c r="H256" s="246"/>
      <c r="I256" s="256"/>
      <c r="J256" s="256"/>
      <c r="K256" s="246"/>
      <c r="L256" s="246"/>
      <c r="M256" s="256">
        <f>Assets!M468</f>
        <v>0</v>
      </c>
      <c r="N256" s="256">
        <f>Assets!N468</f>
        <v>0</v>
      </c>
      <c r="O256" s="256">
        <f>Assets!O468</f>
        <v>0</v>
      </c>
      <c r="P256" s="256">
        <f>Assets!P468</f>
        <v>0</v>
      </c>
      <c r="Q256" s="256">
        <f>Assets!Q468</f>
        <v>0</v>
      </c>
      <c r="R256" s="256">
        <f>Assets!R468</f>
        <v>0</v>
      </c>
      <c r="S256" s="282">
        <f>Assets!S468</f>
        <v>0</v>
      </c>
      <c r="T256" s="227"/>
      <c r="U256" s="87"/>
      <c r="V256" s="87"/>
    </row>
    <row r="257" spans="2:22" outlineLevel="1" x14ac:dyDescent="0.2">
      <c r="B257" s="279" t="str">
        <f t="shared" si="151"/>
        <v>Z060</v>
      </c>
      <c r="C257" s="280" t="s">
        <v>0</v>
      </c>
      <c r="D257" s="246"/>
      <c r="E257" s="246"/>
      <c r="F257" s="246"/>
      <c r="G257" s="246"/>
      <c r="H257" s="246"/>
      <c r="I257" s="256"/>
      <c r="J257" s="256"/>
      <c r="K257" s="246"/>
      <c r="L257" s="246"/>
      <c r="M257" s="256">
        <f>Assets!M469</f>
        <v>0</v>
      </c>
      <c r="N257" s="256">
        <f>Assets!N469</f>
        <v>0</v>
      </c>
      <c r="O257" s="256">
        <f>Assets!O469</f>
        <v>0</v>
      </c>
      <c r="P257" s="256">
        <f>Assets!P469</f>
        <v>0</v>
      </c>
      <c r="Q257" s="256">
        <f>Assets!Q469</f>
        <v>0</v>
      </c>
      <c r="R257" s="256">
        <f>Assets!R469</f>
        <v>0</v>
      </c>
      <c r="S257" s="282">
        <f>Assets!S469</f>
        <v>0</v>
      </c>
      <c r="T257" s="227"/>
      <c r="U257" s="87"/>
      <c r="V257" s="87"/>
    </row>
    <row r="258" spans="2:22" outlineLevel="1" x14ac:dyDescent="0.2">
      <c r="B258" s="279" t="str">
        <f t="shared" si="151"/>
        <v>Z061</v>
      </c>
      <c r="C258" s="280" t="s">
        <v>0</v>
      </c>
      <c r="D258" s="246"/>
      <c r="E258" s="246"/>
      <c r="F258" s="246"/>
      <c r="G258" s="246"/>
      <c r="H258" s="246"/>
      <c r="I258" s="256"/>
      <c r="J258" s="256"/>
      <c r="K258" s="246"/>
      <c r="L258" s="246"/>
      <c r="M258" s="256">
        <f>Assets!M470</f>
        <v>0</v>
      </c>
      <c r="N258" s="256">
        <f>Assets!N470</f>
        <v>0</v>
      </c>
      <c r="O258" s="256">
        <f>Assets!O470</f>
        <v>0</v>
      </c>
      <c r="P258" s="256">
        <f>Assets!P470</f>
        <v>0</v>
      </c>
      <c r="Q258" s="256">
        <f>Assets!Q470</f>
        <v>0</v>
      </c>
      <c r="R258" s="256">
        <f>Assets!R470</f>
        <v>0</v>
      </c>
      <c r="S258" s="282">
        <f>Assets!S470</f>
        <v>0</v>
      </c>
      <c r="T258" s="227"/>
      <c r="U258" s="87"/>
      <c r="V258" s="87"/>
    </row>
    <row r="259" spans="2:22" outlineLevel="1" x14ac:dyDescent="0.2">
      <c r="B259" s="279" t="str">
        <f t="shared" si="151"/>
        <v>Z062</v>
      </c>
      <c r="C259" s="280" t="s">
        <v>0</v>
      </c>
      <c r="D259" s="246"/>
      <c r="E259" s="246"/>
      <c r="F259" s="246"/>
      <c r="G259" s="246"/>
      <c r="H259" s="246"/>
      <c r="I259" s="256"/>
      <c r="J259" s="256"/>
      <c r="K259" s="246"/>
      <c r="L259" s="246"/>
      <c r="M259" s="256">
        <f>Assets!M471</f>
        <v>0</v>
      </c>
      <c r="N259" s="256">
        <f>Assets!N471</f>
        <v>0</v>
      </c>
      <c r="O259" s="256">
        <f>Assets!O471</f>
        <v>0</v>
      </c>
      <c r="P259" s="256">
        <f>Assets!P471</f>
        <v>0</v>
      </c>
      <c r="Q259" s="256">
        <f>Assets!Q471</f>
        <v>0</v>
      </c>
      <c r="R259" s="256">
        <f>Assets!R471</f>
        <v>0</v>
      </c>
      <c r="S259" s="282">
        <f>Assets!S471</f>
        <v>0</v>
      </c>
      <c r="T259" s="227"/>
      <c r="U259" s="87"/>
      <c r="V259" s="87"/>
    </row>
    <row r="260" spans="2:22" outlineLevel="1" x14ac:dyDescent="0.2">
      <c r="B260" s="279" t="str">
        <f t="shared" si="151"/>
        <v>Z063</v>
      </c>
      <c r="C260" s="280" t="s">
        <v>0</v>
      </c>
      <c r="D260" s="246"/>
      <c r="E260" s="246"/>
      <c r="F260" s="246"/>
      <c r="G260" s="246"/>
      <c r="H260" s="246"/>
      <c r="I260" s="256"/>
      <c r="J260" s="256"/>
      <c r="K260" s="246"/>
      <c r="L260" s="246"/>
      <c r="M260" s="256">
        <f>Assets!M472</f>
        <v>0</v>
      </c>
      <c r="N260" s="256">
        <f>Assets!N472</f>
        <v>0</v>
      </c>
      <c r="O260" s="256">
        <f>Assets!O472</f>
        <v>0</v>
      </c>
      <c r="P260" s="256">
        <f>Assets!P472</f>
        <v>0</v>
      </c>
      <c r="Q260" s="256">
        <f>Assets!Q472</f>
        <v>0</v>
      </c>
      <c r="R260" s="256">
        <f>Assets!R472</f>
        <v>0</v>
      </c>
      <c r="S260" s="282">
        <f>Assets!S472</f>
        <v>0</v>
      </c>
      <c r="T260" s="227"/>
      <c r="U260" s="87"/>
      <c r="V260" s="87"/>
    </row>
    <row r="261" spans="2:22" outlineLevel="1" x14ac:dyDescent="0.2">
      <c r="B261" s="279" t="str">
        <f>B190</f>
        <v>Z064</v>
      </c>
      <c r="C261" s="280" t="s">
        <v>0</v>
      </c>
      <c r="D261" s="246"/>
      <c r="E261" s="246"/>
      <c r="F261" s="246"/>
      <c r="G261" s="246"/>
      <c r="H261" s="246"/>
      <c r="I261" s="256"/>
      <c r="J261" s="256"/>
      <c r="K261" s="246"/>
      <c r="L261" s="246"/>
      <c r="M261" s="256">
        <f>Assets!M473</f>
        <v>0</v>
      </c>
      <c r="N261" s="256">
        <f>Assets!N473</f>
        <v>0</v>
      </c>
      <c r="O261" s="256">
        <f>Assets!O473</f>
        <v>0</v>
      </c>
      <c r="P261" s="256">
        <f>Assets!P473</f>
        <v>0</v>
      </c>
      <c r="Q261" s="256">
        <f>Assets!Q473</f>
        <v>0</v>
      </c>
      <c r="R261" s="256">
        <f>Assets!R473</f>
        <v>0</v>
      </c>
      <c r="S261" s="282">
        <f>Assets!S473</f>
        <v>0</v>
      </c>
      <c r="T261" s="227"/>
      <c r="U261" s="87"/>
      <c r="V261" s="87"/>
    </row>
    <row r="262" spans="2:22" outlineLevel="1" x14ac:dyDescent="0.2">
      <c r="B262" s="279" t="str">
        <f>B191</f>
        <v>ZIMM</v>
      </c>
      <c r="C262" s="280" t="s">
        <v>0</v>
      </c>
      <c r="D262" s="246"/>
      <c r="E262" s="246"/>
      <c r="F262" s="246"/>
      <c r="G262" s="246"/>
      <c r="H262" s="246"/>
      <c r="I262" s="256"/>
      <c r="J262" s="256"/>
      <c r="K262" s="246"/>
      <c r="L262" s="246"/>
      <c r="M262" s="256">
        <f>Assets!M474</f>
        <v>0</v>
      </c>
      <c r="N262" s="256">
        <f>Assets!N474</f>
        <v>0</v>
      </c>
      <c r="O262" s="256">
        <f>Assets!O474</f>
        <v>0</v>
      </c>
      <c r="P262" s="256">
        <f>Assets!P474</f>
        <v>0</v>
      </c>
      <c r="Q262" s="256">
        <f>Assets!Q474</f>
        <v>0</v>
      </c>
      <c r="R262" s="256">
        <f>Assets!R474</f>
        <v>0</v>
      </c>
      <c r="S262" s="282">
        <f>Assets!S474</f>
        <v>0</v>
      </c>
      <c r="T262" s="227"/>
      <c r="U262" s="87"/>
      <c r="V262" s="87"/>
    </row>
    <row r="263" spans="2:22" outlineLevel="1" x14ac:dyDescent="0.2">
      <c r="B263" s="279" t="str">
        <f>B192</f>
        <v>ZLIN</v>
      </c>
      <c r="C263" s="280" t="s">
        <v>0</v>
      </c>
      <c r="D263" s="246"/>
      <c r="E263" s="246"/>
      <c r="F263" s="246"/>
      <c r="G263" s="246"/>
      <c r="H263" s="246"/>
      <c r="I263" s="256"/>
      <c r="J263" s="256"/>
      <c r="K263" s="246"/>
      <c r="L263" s="246"/>
      <c r="M263" s="256">
        <f>Assets!M475</f>
        <v>0</v>
      </c>
      <c r="N263" s="256">
        <f>Assets!N475</f>
        <v>0</v>
      </c>
      <c r="O263" s="256">
        <f>Assets!O475</f>
        <v>0</v>
      </c>
      <c r="P263" s="256">
        <f>Assets!P475</f>
        <v>0</v>
      </c>
      <c r="Q263" s="256">
        <f>Assets!Q475</f>
        <v>0</v>
      </c>
      <c r="R263" s="256">
        <f>Assets!R475</f>
        <v>0</v>
      </c>
      <c r="S263" s="282">
        <f>Assets!S475</f>
        <v>0</v>
      </c>
      <c r="T263" s="227"/>
      <c r="U263" s="87"/>
      <c r="V263" s="87"/>
    </row>
    <row r="264" spans="2:22" outlineLevel="1" x14ac:dyDescent="0.2">
      <c r="B264" s="279" t="str">
        <f>B193</f>
        <v>MANU</v>
      </c>
      <c r="C264" s="280" t="s">
        <v>0</v>
      </c>
      <c r="D264" s="246"/>
      <c r="E264" s="246"/>
      <c r="F264" s="246"/>
      <c r="G264" s="246"/>
      <c r="H264" s="246"/>
      <c r="I264" s="256"/>
      <c r="J264" s="256"/>
      <c r="K264" s="246"/>
      <c r="L264" s="246"/>
      <c r="M264" s="256">
        <f>Assets!M476</f>
        <v>0</v>
      </c>
      <c r="N264" s="256">
        <f>Assets!N476</f>
        <v>0</v>
      </c>
      <c r="O264" s="256">
        <f>Assets!O476</f>
        <v>0</v>
      </c>
      <c r="P264" s="256">
        <f>Assets!P476</f>
        <v>0</v>
      </c>
      <c r="Q264" s="256">
        <f>Assets!Q476</f>
        <v>0</v>
      </c>
      <c r="R264" s="256">
        <f>Assets!R476</f>
        <v>0</v>
      </c>
      <c r="S264" s="282">
        <f>Assets!S476</f>
        <v>0</v>
      </c>
      <c r="T264" s="227"/>
      <c r="U264" s="87"/>
      <c r="V264" s="87"/>
    </row>
    <row r="265" spans="2:22" outlineLevel="1" x14ac:dyDescent="0.2">
      <c r="B265" s="283"/>
      <c r="C265" s="280"/>
      <c r="D265" s="246"/>
      <c r="E265" s="246"/>
      <c r="F265" s="246"/>
      <c r="G265" s="246"/>
      <c r="H265" s="246"/>
      <c r="I265" s="246"/>
      <c r="J265" s="246"/>
      <c r="K265" s="246"/>
      <c r="L265" s="246"/>
      <c r="M265" s="246"/>
      <c r="N265" s="246"/>
      <c r="O265" s="246"/>
      <c r="P265" s="246"/>
      <c r="Q265" s="246"/>
      <c r="R265" s="246"/>
      <c r="S265" s="284"/>
      <c r="T265" s="227"/>
      <c r="U265" s="87"/>
      <c r="V265" s="87"/>
    </row>
    <row r="266" spans="2:22" outlineLevel="1" x14ac:dyDescent="0.2">
      <c r="B266" s="285" t="s">
        <v>11</v>
      </c>
      <c r="C266" s="280"/>
      <c r="D266" s="246"/>
      <c r="E266" s="246"/>
      <c r="F266" s="246"/>
      <c r="G266" s="246"/>
      <c r="H266" s="246"/>
      <c r="I266" s="246"/>
      <c r="J266" s="246"/>
      <c r="K266" s="246"/>
      <c r="L266" s="246"/>
      <c r="M266" s="246"/>
      <c r="N266" s="246"/>
      <c r="O266" s="246"/>
      <c r="P266" s="246"/>
      <c r="Q266" s="246"/>
      <c r="R266" s="246"/>
      <c r="S266" s="284"/>
      <c r="T266" s="227"/>
      <c r="U266" s="87"/>
      <c r="V266" s="87"/>
    </row>
    <row r="267" spans="2:22" outlineLevel="1" x14ac:dyDescent="0.2">
      <c r="B267" s="279" t="str">
        <f>B196</f>
        <v>0000</v>
      </c>
      <c r="C267" s="280" t="s">
        <v>0</v>
      </c>
      <c r="D267" s="246"/>
      <c r="E267" s="246"/>
      <c r="F267" s="246"/>
      <c r="G267" s="246"/>
      <c r="H267" s="246"/>
      <c r="I267" s="256"/>
      <c r="J267" s="256"/>
      <c r="K267" s="246"/>
      <c r="L267" s="246"/>
      <c r="M267" s="256">
        <f t="shared" ref="M267:S267" si="152">M54-M125-M196</f>
        <v>9680319.6978885103</v>
      </c>
      <c r="N267" s="256">
        <f t="shared" si="152"/>
        <v>9680319.6978885103</v>
      </c>
      <c r="O267" s="256">
        <f t="shared" si="152"/>
        <v>9680319.6978885103</v>
      </c>
      <c r="P267" s="256">
        <f t="shared" si="152"/>
        <v>9680319.6978885103</v>
      </c>
      <c r="Q267" s="256">
        <f t="shared" si="152"/>
        <v>9680319.6978885103</v>
      </c>
      <c r="R267" s="256">
        <f t="shared" si="152"/>
        <v>9680319.6978885103</v>
      </c>
      <c r="S267" s="282">
        <f t="shared" si="152"/>
        <v>9680319.6978885103</v>
      </c>
      <c r="T267" s="227"/>
      <c r="U267" s="87"/>
      <c r="V267" s="87"/>
    </row>
    <row r="268" spans="2:22" outlineLevel="1" x14ac:dyDescent="0.2">
      <c r="B268" s="279" t="str">
        <f t="shared" ref="B268:B331" si="153">B197</f>
        <v>Z000</v>
      </c>
      <c r="C268" s="280" t="s">
        <v>0</v>
      </c>
      <c r="D268" s="246"/>
      <c r="E268" s="246"/>
      <c r="F268" s="246"/>
      <c r="G268" s="246"/>
      <c r="H268" s="246"/>
      <c r="I268" s="256"/>
      <c r="J268" s="256"/>
      <c r="K268" s="246"/>
      <c r="L268" s="246"/>
      <c r="M268" s="256">
        <f t="shared" ref="M268:S268" si="154">M55-M126-M197</f>
        <v>3925522.5685917144</v>
      </c>
      <c r="N268" s="256">
        <f t="shared" si="154"/>
        <v>3925522.5685917144</v>
      </c>
      <c r="O268" s="256">
        <f t="shared" si="154"/>
        <v>3925522.5685917144</v>
      </c>
      <c r="P268" s="256">
        <f t="shared" si="154"/>
        <v>3925522.5685917144</v>
      </c>
      <c r="Q268" s="256">
        <f t="shared" si="154"/>
        <v>3925522.5685917144</v>
      </c>
      <c r="R268" s="256">
        <f t="shared" si="154"/>
        <v>3925522.5685917144</v>
      </c>
      <c r="S268" s="282">
        <f t="shared" si="154"/>
        <v>3925522.5685917144</v>
      </c>
      <c r="T268" s="227"/>
      <c r="U268" s="87"/>
      <c r="V268" s="87"/>
    </row>
    <row r="269" spans="2:22" outlineLevel="1" x14ac:dyDescent="0.2">
      <c r="B269" s="279" t="str">
        <f t="shared" si="153"/>
        <v>Z001</v>
      </c>
      <c r="C269" s="280" t="s">
        <v>0</v>
      </c>
      <c r="D269" s="246"/>
      <c r="E269" s="246"/>
      <c r="F269" s="246"/>
      <c r="G269" s="246"/>
      <c r="H269" s="246"/>
      <c r="I269" s="256"/>
      <c r="J269" s="256"/>
      <c r="K269" s="246"/>
      <c r="L269" s="246"/>
      <c r="M269" s="256">
        <f t="shared" ref="M269:S269" si="155">M56-M127-M198</f>
        <v>46914.718949999995</v>
      </c>
      <c r="N269" s="256">
        <f t="shared" si="155"/>
        <v>46445.571760499995</v>
      </c>
      <c r="O269" s="256">
        <f t="shared" si="155"/>
        <v>45981.116042894995</v>
      </c>
      <c r="P269" s="256">
        <f t="shared" si="155"/>
        <v>45521.304882466044</v>
      </c>
      <c r="Q269" s="256">
        <f t="shared" si="155"/>
        <v>45066.091833641382</v>
      </c>
      <c r="R269" s="256">
        <f t="shared" si="155"/>
        <v>44615.430915304969</v>
      </c>
      <c r="S269" s="282">
        <f t="shared" si="155"/>
        <v>44169.276606151921</v>
      </c>
      <c r="T269" s="227"/>
      <c r="U269" s="87"/>
      <c r="V269" s="87"/>
    </row>
    <row r="270" spans="2:22" outlineLevel="1" x14ac:dyDescent="0.2">
      <c r="B270" s="279" t="str">
        <f t="shared" si="153"/>
        <v>Z002</v>
      </c>
      <c r="C270" s="280" t="s">
        <v>0</v>
      </c>
      <c r="D270" s="246"/>
      <c r="E270" s="246"/>
      <c r="F270" s="246"/>
      <c r="G270" s="246"/>
      <c r="H270" s="246"/>
      <c r="I270" s="256"/>
      <c r="J270" s="256"/>
      <c r="K270" s="246"/>
      <c r="L270" s="246"/>
      <c r="M270" s="256">
        <f t="shared" ref="M270:S270" si="156">M57-M128-M199</f>
        <v>31181.120599999998</v>
      </c>
      <c r="N270" s="256">
        <f t="shared" si="156"/>
        <v>30557.498187999998</v>
      </c>
      <c r="O270" s="256">
        <f t="shared" si="156"/>
        <v>29946.348224239999</v>
      </c>
      <c r="P270" s="256">
        <f t="shared" si="156"/>
        <v>29347.4212597552</v>
      </c>
      <c r="Q270" s="256">
        <f t="shared" si="156"/>
        <v>28760.472834560096</v>
      </c>
      <c r="R270" s="256">
        <f t="shared" si="156"/>
        <v>28185.263377868894</v>
      </c>
      <c r="S270" s="282">
        <f t="shared" si="156"/>
        <v>27621.558110311515</v>
      </c>
      <c r="T270" s="227"/>
      <c r="U270" s="87"/>
      <c r="V270" s="87"/>
    </row>
    <row r="271" spans="2:22" outlineLevel="1" x14ac:dyDescent="0.2">
      <c r="B271" s="279" t="str">
        <f t="shared" si="153"/>
        <v>Z003</v>
      </c>
      <c r="C271" s="280" t="s">
        <v>0</v>
      </c>
      <c r="D271" s="246"/>
      <c r="E271" s="246"/>
      <c r="F271" s="246"/>
      <c r="G271" s="246"/>
      <c r="H271" s="246"/>
      <c r="I271" s="256"/>
      <c r="J271" s="256"/>
      <c r="K271" s="246"/>
      <c r="L271" s="246"/>
      <c r="M271" s="256">
        <f t="shared" ref="M271:S271" si="157">M58-M129-M200</f>
        <v>0</v>
      </c>
      <c r="N271" s="256">
        <f t="shared" si="157"/>
        <v>0</v>
      </c>
      <c r="O271" s="256">
        <f t="shared" si="157"/>
        <v>0</v>
      </c>
      <c r="P271" s="256">
        <f t="shared" si="157"/>
        <v>0</v>
      </c>
      <c r="Q271" s="256">
        <f t="shared" si="157"/>
        <v>0</v>
      </c>
      <c r="R271" s="256">
        <f t="shared" si="157"/>
        <v>0</v>
      </c>
      <c r="S271" s="282">
        <f t="shared" si="157"/>
        <v>0</v>
      </c>
      <c r="T271" s="227"/>
      <c r="U271" s="87"/>
      <c r="V271" s="87"/>
    </row>
    <row r="272" spans="2:22" outlineLevel="1" x14ac:dyDescent="0.2">
      <c r="B272" s="279" t="str">
        <f t="shared" si="153"/>
        <v>Z004</v>
      </c>
      <c r="C272" s="280" t="s">
        <v>0</v>
      </c>
      <c r="D272" s="246"/>
      <c r="E272" s="246"/>
      <c r="F272" s="246"/>
      <c r="G272" s="246"/>
      <c r="H272" s="246"/>
      <c r="I272" s="256"/>
      <c r="J272" s="256"/>
      <c r="K272" s="246"/>
      <c r="L272" s="246"/>
      <c r="M272" s="256">
        <f t="shared" ref="M272:S272" si="158">M59-M130-M201</f>
        <v>179.931375</v>
      </c>
      <c r="N272" s="256">
        <f t="shared" si="158"/>
        <v>175.43309062500001</v>
      </c>
      <c r="O272" s="256">
        <f t="shared" si="158"/>
        <v>171.04726335937499</v>
      </c>
      <c r="P272" s="256">
        <f t="shared" si="158"/>
        <v>166.77108177539063</v>
      </c>
      <c r="Q272" s="256">
        <f t="shared" si="158"/>
        <v>162.60180473100587</v>
      </c>
      <c r="R272" s="256">
        <f t="shared" si="158"/>
        <v>158.53675961273072</v>
      </c>
      <c r="S272" s="282">
        <f t="shared" si="158"/>
        <v>154.57334062241245</v>
      </c>
      <c r="T272" s="227"/>
      <c r="U272" s="87"/>
      <c r="V272" s="87"/>
    </row>
    <row r="273" spans="2:22" outlineLevel="1" x14ac:dyDescent="0.2">
      <c r="B273" s="279" t="str">
        <f t="shared" si="153"/>
        <v>Z005</v>
      </c>
      <c r="C273" s="280" t="s">
        <v>0</v>
      </c>
      <c r="D273" s="246"/>
      <c r="E273" s="246"/>
      <c r="F273" s="246"/>
      <c r="G273" s="246"/>
      <c r="H273" s="246"/>
      <c r="I273" s="256"/>
      <c r="J273" s="256"/>
      <c r="K273" s="246"/>
      <c r="L273" s="246"/>
      <c r="M273" s="256">
        <f t="shared" ref="M273:S273" si="159">M60-M131-M202</f>
        <v>572512.14720000012</v>
      </c>
      <c r="N273" s="256">
        <f t="shared" si="159"/>
        <v>549611.66131200013</v>
      </c>
      <c r="O273" s="256">
        <f t="shared" si="159"/>
        <v>527627.19485952007</v>
      </c>
      <c r="P273" s="256">
        <f t="shared" si="159"/>
        <v>506522.10706513928</v>
      </c>
      <c r="Q273" s="256">
        <f t="shared" si="159"/>
        <v>486261.22278253373</v>
      </c>
      <c r="R273" s="256">
        <f t="shared" si="159"/>
        <v>466810.77387123241</v>
      </c>
      <c r="S273" s="282">
        <f t="shared" si="159"/>
        <v>448138.34291638312</v>
      </c>
      <c r="T273" s="227"/>
      <c r="U273" s="87"/>
      <c r="V273" s="87"/>
    </row>
    <row r="274" spans="2:22" outlineLevel="1" x14ac:dyDescent="0.2">
      <c r="B274" s="279" t="str">
        <f t="shared" si="153"/>
        <v>Z006</v>
      </c>
      <c r="C274" s="280" t="s">
        <v>0</v>
      </c>
      <c r="D274" s="246"/>
      <c r="E274" s="246"/>
      <c r="F274" s="246"/>
      <c r="G274" s="246"/>
      <c r="H274" s="246"/>
      <c r="I274" s="256"/>
      <c r="J274" s="256"/>
      <c r="K274" s="246"/>
      <c r="L274" s="246"/>
      <c r="M274" s="256">
        <f t="shared" ref="M274:S274" si="160">M61-M132-M203</f>
        <v>193189.79316</v>
      </c>
      <c r="N274" s="256">
        <f t="shared" si="160"/>
        <v>183916.68308831999</v>
      </c>
      <c r="O274" s="256">
        <f t="shared" si="160"/>
        <v>175088.68230008063</v>
      </c>
      <c r="P274" s="256">
        <f t="shared" si="160"/>
        <v>166684.42554967676</v>
      </c>
      <c r="Q274" s="256">
        <f t="shared" si="160"/>
        <v>158683.57312329227</v>
      </c>
      <c r="R274" s="256">
        <f t="shared" si="160"/>
        <v>151066.76161337423</v>
      </c>
      <c r="S274" s="282">
        <f t="shared" si="160"/>
        <v>143815.55705593227</v>
      </c>
      <c r="T274" s="227"/>
      <c r="U274" s="87"/>
      <c r="V274" s="87"/>
    </row>
    <row r="275" spans="2:22" outlineLevel="1" x14ac:dyDescent="0.2">
      <c r="B275" s="279" t="str">
        <f t="shared" si="153"/>
        <v>Z007</v>
      </c>
      <c r="C275" s="280" t="s">
        <v>0</v>
      </c>
      <c r="D275" s="246"/>
      <c r="E275" s="246"/>
      <c r="F275" s="246"/>
      <c r="G275" s="246"/>
      <c r="H275" s="246"/>
      <c r="I275" s="256"/>
      <c r="J275" s="256"/>
      <c r="K275" s="246"/>
      <c r="L275" s="246"/>
      <c r="M275" s="256">
        <f t="shared" ref="M275:S275" si="161">M62-M133-M204</f>
        <v>1516428.7742500005</v>
      </c>
      <c r="N275" s="256">
        <f t="shared" si="161"/>
        <v>1440607.3355375004</v>
      </c>
      <c r="O275" s="256">
        <f t="shared" si="161"/>
        <v>1368576.9687606255</v>
      </c>
      <c r="P275" s="256">
        <f t="shared" si="161"/>
        <v>1300148.1203225942</v>
      </c>
      <c r="Q275" s="256">
        <f t="shared" si="161"/>
        <v>1235140.7143064644</v>
      </c>
      <c r="R275" s="256">
        <f t="shared" si="161"/>
        <v>1173383.6785911412</v>
      </c>
      <c r="S275" s="282">
        <f t="shared" si="161"/>
        <v>1114714.4946615843</v>
      </c>
      <c r="T275" s="227"/>
      <c r="U275" s="87"/>
      <c r="V275" s="87"/>
    </row>
    <row r="276" spans="2:22" outlineLevel="1" x14ac:dyDescent="0.2">
      <c r="B276" s="279" t="str">
        <f t="shared" si="153"/>
        <v>Z008</v>
      </c>
      <c r="C276" s="280" t="s">
        <v>0</v>
      </c>
      <c r="D276" s="246"/>
      <c r="E276" s="246"/>
      <c r="F276" s="246"/>
      <c r="G276" s="246"/>
      <c r="H276" s="246"/>
      <c r="I276" s="256"/>
      <c r="J276" s="256"/>
      <c r="K276" s="246"/>
      <c r="L276" s="246"/>
      <c r="M276" s="256">
        <f t="shared" ref="M276:S276" si="162">M63-M134-M205</f>
        <v>21149.125800000002</v>
      </c>
      <c r="N276" s="256">
        <f t="shared" si="162"/>
        <v>19880.178252000002</v>
      </c>
      <c r="O276" s="256">
        <f t="shared" si="162"/>
        <v>18687.367556880003</v>
      </c>
      <c r="P276" s="256">
        <f t="shared" si="162"/>
        <v>17566.125503467203</v>
      </c>
      <c r="Q276" s="256">
        <f t="shared" si="162"/>
        <v>16512.157973259171</v>
      </c>
      <c r="R276" s="256">
        <f t="shared" si="162"/>
        <v>15521.428494863621</v>
      </c>
      <c r="S276" s="282">
        <f t="shared" si="162"/>
        <v>14590.142785171804</v>
      </c>
      <c r="T276" s="227"/>
      <c r="U276" s="87"/>
      <c r="V276" s="87"/>
    </row>
    <row r="277" spans="2:22" outlineLevel="1" x14ac:dyDescent="0.2">
      <c r="B277" s="279" t="str">
        <f t="shared" si="153"/>
        <v>Z009</v>
      </c>
      <c r="C277" s="280" t="s">
        <v>0</v>
      </c>
      <c r="D277" s="246"/>
      <c r="E277" s="246"/>
      <c r="F277" s="246"/>
      <c r="G277" s="246"/>
      <c r="H277" s="246"/>
      <c r="I277" s="256"/>
      <c r="J277" s="256"/>
      <c r="K277" s="246"/>
      <c r="L277" s="246"/>
      <c r="M277" s="256">
        <f t="shared" ref="M277:S277" si="163">M64-M135-M206</f>
        <v>1629517.0917622568</v>
      </c>
      <c r="N277" s="256">
        <f t="shared" si="163"/>
        <v>1521968.9637059479</v>
      </c>
      <c r="O277" s="256">
        <f t="shared" si="163"/>
        <v>1421519.0121013552</v>
      </c>
      <c r="P277" s="256">
        <f t="shared" si="163"/>
        <v>1327698.7573026659</v>
      </c>
      <c r="Q277" s="256">
        <f t="shared" si="163"/>
        <v>1240070.63932069</v>
      </c>
      <c r="R277" s="256">
        <f t="shared" si="163"/>
        <v>1158225.9771255243</v>
      </c>
      <c r="S277" s="282">
        <f t="shared" si="163"/>
        <v>1081783.0626352397</v>
      </c>
      <c r="T277" s="227"/>
      <c r="U277" s="87"/>
      <c r="V277" s="87"/>
    </row>
    <row r="278" spans="2:22" outlineLevel="1" x14ac:dyDescent="0.2">
      <c r="B278" s="279" t="str">
        <f t="shared" si="153"/>
        <v>Z010</v>
      </c>
      <c r="C278" s="280" t="s">
        <v>0</v>
      </c>
      <c r="D278" s="246"/>
      <c r="E278" s="246"/>
      <c r="F278" s="246"/>
      <c r="G278" s="246"/>
      <c r="H278" s="246"/>
      <c r="I278" s="256"/>
      <c r="J278" s="256"/>
      <c r="K278" s="246"/>
      <c r="L278" s="246"/>
      <c r="M278" s="256">
        <f t="shared" ref="M278:S278" si="164">M65-M136-M207</f>
        <v>792235.11959999998</v>
      </c>
      <c r="N278" s="256">
        <f t="shared" si="164"/>
        <v>736778.66122799995</v>
      </c>
      <c r="O278" s="256">
        <f t="shared" si="164"/>
        <v>685204.15494203998</v>
      </c>
      <c r="P278" s="256">
        <f t="shared" si="164"/>
        <v>637239.86409609718</v>
      </c>
      <c r="Q278" s="256">
        <f t="shared" si="164"/>
        <v>592633.07360937039</v>
      </c>
      <c r="R278" s="256">
        <f t="shared" si="164"/>
        <v>551148.75845671445</v>
      </c>
      <c r="S278" s="282">
        <f t="shared" si="164"/>
        <v>512568.34536474443</v>
      </c>
      <c r="T278" s="227"/>
      <c r="U278" s="87"/>
      <c r="V278" s="87"/>
    </row>
    <row r="279" spans="2:22" outlineLevel="1" x14ac:dyDescent="0.2">
      <c r="B279" s="279" t="str">
        <f t="shared" si="153"/>
        <v>Z011</v>
      </c>
      <c r="C279" s="280" t="s">
        <v>0</v>
      </c>
      <c r="D279" s="246"/>
      <c r="E279" s="246"/>
      <c r="F279" s="246"/>
      <c r="G279" s="246"/>
      <c r="H279" s="246"/>
      <c r="I279" s="256"/>
      <c r="J279" s="256"/>
      <c r="K279" s="246"/>
      <c r="L279" s="246"/>
      <c r="M279" s="256">
        <f t="shared" ref="M279:S279" si="165">M66-M137-M208</f>
        <v>0</v>
      </c>
      <c r="N279" s="256">
        <f t="shared" si="165"/>
        <v>0</v>
      </c>
      <c r="O279" s="256">
        <f t="shared" si="165"/>
        <v>0</v>
      </c>
      <c r="P279" s="256">
        <f t="shared" si="165"/>
        <v>0</v>
      </c>
      <c r="Q279" s="256">
        <f t="shared" si="165"/>
        <v>0</v>
      </c>
      <c r="R279" s="256">
        <f t="shared" si="165"/>
        <v>0</v>
      </c>
      <c r="S279" s="282">
        <f t="shared" si="165"/>
        <v>0</v>
      </c>
      <c r="T279" s="227"/>
      <c r="U279" s="87"/>
      <c r="V279" s="87"/>
    </row>
    <row r="280" spans="2:22" outlineLevel="1" x14ac:dyDescent="0.2">
      <c r="B280" s="279" t="str">
        <f t="shared" si="153"/>
        <v>Z012</v>
      </c>
      <c r="C280" s="280" t="s">
        <v>0</v>
      </c>
      <c r="D280" s="246"/>
      <c r="E280" s="246"/>
      <c r="F280" s="246"/>
      <c r="G280" s="246"/>
      <c r="H280" s="246"/>
      <c r="I280" s="256"/>
      <c r="J280" s="256"/>
      <c r="K280" s="246"/>
      <c r="L280" s="246"/>
      <c r="M280" s="256">
        <f t="shared" ref="M280:S280" si="166">M67-M138-M209</f>
        <v>15408627.103937464</v>
      </c>
      <c r="N280" s="256">
        <f t="shared" si="166"/>
        <v>14252980.071142154</v>
      </c>
      <c r="O280" s="256">
        <f t="shared" si="166"/>
        <v>13184006.565806493</v>
      </c>
      <c r="P280" s="256">
        <f t="shared" si="166"/>
        <v>12195206.073371006</v>
      </c>
      <c r="Q280" s="256">
        <f t="shared" si="166"/>
        <v>11280565.617868181</v>
      </c>
      <c r="R280" s="256">
        <f t="shared" si="166"/>
        <v>10434523.196528068</v>
      </c>
      <c r="S280" s="282">
        <f t="shared" si="166"/>
        <v>9651933.9567884635</v>
      </c>
      <c r="T280" s="227"/>
      <c r="U280" s="87"/>
      <c r="V280" s="87"/>
    </row>
    <row r="281" spans="2:22" outlineLevel="1" x14ac:dyDescent="0.2">
      <c r="B281" s="279" t="str">
        <f t="shared" si="153"/>
        <v>Z013</v>
      </c>
      <c r="C281" s="280" t="s">
        <v>0</v>
      </c>
      <c r="D281" s="246"/>
      <c r="E281" s="246"/>
      <c r="F281" s="246"/>
      <c r="G281" s="246"/>
      <c r="H281" s="246"/>
      <c r="I281" s="256"/>
      <c r="J281" s="256"/>
      <c r="K281" s="246"/>
      <c r="L281" s="246"/>
      <c r="M281" s="256">
        <f t="shared" ref="M281:S281" si="167">M68-M139-M210</f>
        <v>624.49595499999998</v>
      </c>
      <c r="N281" s="256">
        <f t="shared" si="167"/>
        <v>575.78527051000003</v>
      </c>
      <c r="O281" s="256">
        <f t="shared" si="167"/>
        <v>530.87401941022006</v>
      </c>
      <c r="P281" s="256">
        <f t="shared" si="167"/>
        <v>489.4658458962229</v>
      </c>
      <c r="Q281" s="256">
        <f t="shared" si="167"/>
        <v>451.2875099163175</v>
      </c>
      <c r="R281" s="256">
        <f t="shared" si="167"/>
        <v>416.08708414284473</v>
      </c>
      <c r="S281" s="282">
        <f t="shared" si="167"/>
        <v>383.63229157970284</v>
      </c>
      <c r="T281" s="227"/>
      <c r="U281" s="87"/>
      <c r="V281" s="87"/>
    </row>
    <row r="282" spans="2:22" outlineLevel="1" x14ac:dyDescent="0.2">
      <c r="B282" s="279" t="str">
        <f t="shared" si="153"/>
        <v>Z014</v>
      </c>
      <c r="C282" s="280" t="s">
        <v>0</v>
      </c>
      <c r="D282" s="246"/>
      <c r="E282" s="246"/>
      <c r="F282" s="246"/>
      <c r="G282" s="246"/>
      <c r="H282" s="246"/>
      <c r="I282" s="256"/>
      <c r="J282" s="256"/>
      <c r="K282" s="246"/>
      <c r="L282" s="246"/>
      <c r="M282" s="256">
        <f t="shared" ref="M282:S282" si="168">M69-M140-M211</f>
        <v>154524338.03937519</v>
      </c>
      <c r="N282" s="256">
        <f t="shared" si="168"/>
        <v>142162390.99622518</v>
      </c>
      <c r="O282" s="256">
        <f t="shared" si="168"/>
        <v>130789399.71652716</v>
      </c>
      <c r="P282" s="256">
        <f t="shared" si="168"/>
        <v>120326247.73920499</v>
      </c>
      <c r="Q282" s="256">
        <f t="shared" si="168"/>
        <v>110700147.92006859</v>
      </c>
      <c r="R282" s="256">
        <f t="shared" si="168"/>
        <v>101844136.08646311</v>
      </c>
      <c r="S282" s="282">
        <f t="shared" si="168"/>
        <v>93696605.199546054</v>
      </c>
      <c r="T282" s="227"/>
      <c r="U282" s="87"/>
      <c r="V282" s="87"/>
    </row>
    <row r="283" spans="2:22" outlineLevel="1" x14ac:dyDescent="0.2">
      <c r="B283" s="279" t="str">
        <f t="shared" si="153"/>
        <v>Z015</v>
      </c>
      <c r="C283" s="280" t="s">
        <v>0</v>
      </c>
      <c r="D283" s="246"/>
      <c r="E283" s="246"/>
      <c r="F283" s="246"/>
      <c r="G283" s="246"/>
      <c r="H283" s="246"/>
      <c r="I283" s="256"/>
      <c r="J283" s="256"/>
      <c r="K283" s="246"/>
      <c r="L283" s="246"/>
      <c r="M283" s="256">
        <f t="shared" ref="M283:S283" si="169">M70-M141-M212</f>
        <v>11833943.714208143</v>
      </c>
      <c r="N283" s="256">
        <f t="shared" si="169"/>
        <v>10768888.779929411</v>
      </c>
      <c r="O283" s="256">
        <f t="shared" si="169"/>
        <v>9799688.7897357643</v>
      </c>
      <c r="P283" s="256">
        <f t="shared" si="169"/>
        <v>8917716.7986595463</v>
      </c>
      <c r="Q283" s="256">
        <f t="shared" si="169"/>
        <v>8115122.2867801869</v>
      </c>
      <c r="R283" s="256">
        <f t="shared" si="169"/>
        <v>7384761.2809699699</v>
      </c>
      <c r="S283" s="282">
        <f t="shared" si="169"/>
        <v>6720132.7656826731</v>
      </c>
      <c r="T283" s="227"/>
      <c r="U283" s="87"/>
      <c r="V283" s="87"/>
    </row>
    <row r="284" spans="2:22" outlineLevel="1" x14ac:dyDescent="0.2">
      <c r="B284" s="279" t="str">
        <f t="shared" si="153"/>
        <v>Z016</v>
      </c>
      <c r="C284" s="280" t="s">
        <v>0</v>
      </c>
      <c r="D284" s="246"/>
      <c r="E284" s="246"/>
      <c r="F284" s="246"/>
      <c r="G284" s="246"/>
      <c r="H284" s="246"/>
      <c r="I284" s="256"/>
      <c r="J284" s="256"/>
      <c r="K284" s="246"/>
      <c r="L284" s="246"/>
      <c r="M284" s="256">
        <f t="shared" ref="M284:S284" si="170">M71-M142-M213</f>
        <v>265810.40589850012</v>
      </c>
      <c r="N284" s="256">
        <f t="shared" si="170"/>
        <v>240877.3898252208</v>
      </c>
      <c r="O284" s="256">
        <f t="shared" si="170"/>
        <v>218283.09065961509</v>
      </c>
      <c r="P284" s="256">
        <f t="shared" si="170"/>
        <v>197808.13675574318</v>
      </c>
      <c r="Q284" s="256">
        <f t="shared" si="170"/>
        <v>179253.73352805446</v>
      </c>
      <c r="R284" s="256">
        <f t="shared" si="170"/>
        <v>162439.73332312296</v>
      </c>
      <c r="S284" s="282">
        <f t="shared" si="170"/>
        <v>147202.88633741403</v>
      </c>
      <c r="T284" s="227"/>
      <c r="U284" s="87"/>
      <c r="V284" s="87"/>
    </row>
    <row r="285" spans="2:22" outlineLevel="1" x14ac:dyDescent="0.2">
      <c r="B285" s="279" t="str">
        <f t="shared" si="153"/>
        <v>Z017</v>
      </c>
      <c r="C285" s="280" t="s">
        <v>0</v>
      </c>
      <c r="D285" s="246"/>
      <c r="E285" s="246"/>
      <c r="F285" s="246"/>
      <c r="G285" s="246"/>
      <c r="H285" s="246"/>
      <c r="I285" s="256"/>
      <c r="J285" s="256"/>
      <c r="K285" s="246"/>
      <c r="L285" s="246"/>
      <c r="M285" s="256">
        <f t="shared" ref="M285:S285" si="171">M72-M143-M214</f>
        <v>4207725.6568646319</v>
      </c>
      <c r="N285" s="256">
        <f t="shared" si="171"/>
        <v>3807991.719462492</v>
      </c>
      <c r="O285" s="256">
        <f t="shared" si="171"/>
        <v>3446232.5061135553</v>
      </c>
      <c r="P285" s="256">
        <f t="shared" si="171"/>
        <v>3118840.4180327677</v>
      </c>
      <c r="Q285" s="256">
        <f t="shared" si="171"/>
        <v>2822550.5783196548</v>
      </c>
      <c r="R285" s="256">
        <f t="shared" si="171"/>
        <v>2554408.2733792877</v>
      </c>
      <c r="S285" s="282">
        <f t="shared" si="171"/>
        <v>2311739.4874082552</v>
      </c>
      <c r="T285" s="227"/>
      <c r="U285" s="87"/>
      <c r="V285" s="87"/>
    </row>
    <row r="286" spans="2:22" outlineLevel="1" x14ac:dyDescent="0.2">
      <c r="B286" s="279" t="str">
        <f t="shared" si="153"/>
        <v>Z018</v>
      </c>
      <c r="C286" s="280" t="s">
        <v>0</v>
      </c>
      <c r="D286" s="246"/>
      <c r="E286" s="246"/>
      <c r="F286" s="246"/>
      <c r="G286" s="246"/>
      <c r="H286" s="246"/>
      <c r="I286" s="256"/>
      <c r="J286" s="256"/>
      <c r="K286" s="246"/>
      <c r="L286" s="246"/>
      <c r="M286" s="256">
        <f t="shared" ref="M286:S286" si="172">M73-M144-M215</f>
        <v>20732642.125044212</v>
      </c>
      <c r="N286" s="256">
        <f t="shared" si="172"/>
        <v>18328827.707503032</v>
      </c>
      <c r="O286" s="256">
        <f t="shared" si="172"/>
        <v>16195301.152383685</v>
      </c>
      <c r="P286" s="256">
        <f t="shared" si="172"/>
        <v>14318736.919592448</v>
      </c>
      <c r="Q286" s="256">
        <f t="shared" si="172"/>
        <v>12667289.306800786</v>
      </c>
      <c r="R286" s="256">
        <f t="shared" si="172"/>
        <v>11169403.405842846</v>
      </c>
      <c r="S286" s="282">
        <f t="shared" si="172"/>
        <v>9810501.9591622725</v>
      </c>
      <c r="T286" s="227"/>
      <c r="U286" s="87"/>
      <c r="V286" s="87"/>
    </row>
    <row r="287" spans="2:22" outlineLevel="1" x14ac:dyDescent="0.2">
      <c r="B287" s="279" t="str">
        <f t="shared" si="153"/>
        <v>Z019</v>
      </c>
      <c r="C287" s="280" t="s">
        <v>0</v>
      </c>
      <c r="D287" s="246"/>
      <c r="E287" s="246"/>
      <c r="F287" s="246"/>
      <c r="G287" s="246"/>
      <c r="H287" s="246"/>
      <c r="I287" s="256"/>
      <c r="J287" s="256"/>
      <c r="K287" s="246"/>
      <c r="L287" s="246"/>
      <c r="M287" s="256">
        <f t="shared" ref="M287:S287" si="173">M74-M145-M216</f>
        <v>12085318.528309016</v>
      </c>
      <c r="N287" s="256">
        <f t="shared" si="173"/>
        <v>10876786.675478114</v>
      </c>
      <c r="O287" s="256">
        <f t="shared" si="173"/>
        <v>9789108.007930303</v>
      </c>
      <c r="P287" s="256">
        <f t="shared" si="173"/>
        <v>8810197.2071372718</v>
      </c>
      <c r="Q287" s="256">
        <f t="shared" si="173"/>
        <v>7929177.4864235446</v>
      </c>
      <c r="R287" s="256">
        <f t="shared" si="173"/>
        <v>7136259.7377811903</v>
      </c>
      <c r="S287" s="282">
        <f t="shared" si="173"/>
        <v>6422633.764003071</v>
      </c>
      <c r="T287" s="227"/>
      <c r="U287" s="87"/>
      <c r="V287" s="87"/>
    </row>
    <row r="288" spans="2:22" outlineLevel="1" x14ac:dyDescent="0.2">
      <c r="B288" s="279" t="str">
        <f t="shared" si="153"/>
        <v>Z020</v>
      </c>
      <c r="C288" s="280" t="s">
        <v>0</v>
      </c>
      <c r="D288" s="246"/>
      <c r="E288" s="246"/>
      <c r="F288" s="246"/>
      <c r="G288" s="246"/>
      <c r="H288" s="246"/>
      <c r="I288" s="256"/>
      <c r="J288" s="256"/>
      <c r="K288" s="246"/>
      <c r="L288" s="246"/>
      <c r="M288" s="256">
        <f t="shared" ref="M288:S288" si="174">M75-M146-M217</f>
        <v>965053.29241000046</v>
      </c>
      <c r="N288" s="256">
        <f t="shared" si="174"/>
        <v>855037.21707526036</v>
      </c>
      <c r="O288" s="256">
        <f t="shared" si="174"/>
        <v>757562.97432868066</v>
      </c>
      <c r="P288" s="256">
        <f t="shared" si="174"/>
        <v>671200.79525521107</v>
      </c>
      <c r="Q288" s="256">
        <f t="shared" si="174"/>
        <v>594683.90459611698</v>
      </c>
      <c r="R288" s="256">
        <f t="shared" si="174"/>
        <v>526889.9394721596</v>
      </c>
      <c r="S288" s="282">
        <f t="shared" si="174"/>
        <v>466824.48637233343</v>
      </c>
      <c r="T288" s="227"/>
      <c r="U288" s="87"/>
      <c r="V288" s="87"/>
    </row>
    <row r="289" spans="2:22" outlineLevel="1" x14ac:dyDescent="0.2">
      <c r="B289" s="279" t="str">
        <f t="shared" si="153"/>
        <v>Z021</v>
      </c>
      <c r="C289" s="280" t="s">
        <v>0</v>
      </c>
      <c r="D289" s="246"/>
      <c r="E289" s="246"/>
      <c r="F289" s="246"/>
      <c r="G289" s="246"/>
      <c r="H289" s="246"/>
      <c r="I289" s="256"/>
      <c r="J289" s="256"/>
      <c r="K289" s="246"/>
      <c r="L289" s="246"/>
      <c r="M289" s="256">
        <f t="shared" ref="M289:S289" si="175">M76-M147-M218</f>
        <v>1196310.0689297016</v>
      </c>
      <c r="N289" s="256">
        <f t="shared" si="175"/>
        <v>1052752.8606581374</v>
      </c>
      <c r="O289" s="256">
        <f t="shared" si="175"/>
        <v>926422.51737916085</v>
      </c>
      <c r="P289" s="256">
        <f t="shared" si="175"/>
        <v>815251.81529366155</v>
      </c>
      <c r="Q289" s="256">
        <f t="shared" si="175"/>
        <v>717421.59745842218</v>
      </c>
      <c r="R289" s="256">
        <f t="shared" si="175"/>
        <v>631331.00576341152</v>
      </c>
      <c r="S289" s="282">
        <f t="shared" si="175"/>
        <v>555571.28507180209</v>
      </c>
      <c r="T289" s="227"/>
      <c r="U289" s="87"/>
      <c r="V289" s="87"/>
    </row>
    <row r="290" spans="2:22" outlineLevel="1" x14ac:dyDescent="0.2">
      <c r="B290" s="279" t="str">
        <f t="shared" si="153"/>
        <v>Z022</v>
      </c>
      <c r="C290" s="280" t="s">
        <v>0</v>
      </c>
      <c r="D290" s="246"/>
      <c r="E290" s="246"/>
      <c r="F290" s="246"/>
      <c r="G290" s="246"/>
      <c r="H290" s="246"/>
      <c r="I290" s="256"/>
      <c r="J290" s="256"/>
      <c r="K290" s="246"/>
      <c r="L290" s="246"/>
      <c r="M290" s="256">
        <f t="shared" ref="M290:S290" si="176">M77-M148-M219</f>
        <v>5148.4650000000001</v>
      </c>
      <c r="N290" s="256">
        <f t="shared" si="176"/>
        <v>4504.9068750000006</v>
      </c>
      <c r="O290" s="256">
        <f t="shared" si="176"/>
        <v>3941.7935156250005</v>
      </c>
      <c r="P290" s="256">
        <f t="shared" si="176"/>
        <v>3449.0693261718752</v>
      </c>
      <c r="Q290" s="256">
        <f t="shared" si="176"/>
        <v>3017.9356604003906</v>
      </c>
      <c r="R290" s="256">
        <f t="shared" si="176"/>
        <v>2640.6937028503417</v>
      </c>
      <c r="S290" s="282">
        <f t="shared" si="176"/>
        <v>2310.6069899940489</v>
      </c>
      <c r="T290" s="227"/>
      <c r="U290" s="87"/>
      <c r="V290" s="87"/>
    </row>
    <row r="291" spans="2:22" outlineLevel="1" x14ac:dyDescent="0.2">
      <c r="B291" s="279" t="str">
        <f t="shared" si="153"/>
        <v>Z023</v>
      </c>
      <c r="C291" s="280" t="s">
        <v>0</v>
      </c>
      <c r="D291" s="246"/>
      <c r="E291" s="246"/>
      <c r="F291" s="246"/>
      <c r="G291" s="246"/>
      <c r="H291" s="246"/>
      <c r="I291" s="256"/>
      <c r="J291" s="256"/>
      <c r="K291" s="246"/>
      <c r="L291" s="246"/>
      <c r="M291" s="256">
        <f t="shared" ref="M291:S291" si="177">M78-M149-M220</f>
        <v>93.860591999999997</v>
      </c>
      <c r="N291" s="256">
        <f t="shared" si="177"/>
        <v>80.616862468799994</v>
      </c>
      <c r="O291" s="256">
        <f t="shared" si="177"/>
        <v>69.241823174452321</v>
      </c>
      <c r="P291" s="256">
        <f t="shared" si="177"/>
        <v>59.471801924537097</v>
      </c>
      <c r="Q291" s="256">
        <f t="shared" si="177"/>
        <v>51.080330672984914</v>
      </c>
      <c r="R291" s="256">
        <f t="shared" si="177"/>
        <v>43.87289601502674</v>
      </c>
      <c r="S291" s="282">
        <f t="shared" si="177"/>
        <v>37.682430387306468</v>
      </c>
      <c r="T291" s="227"/>
      <c r="U291" s="87"/>
      <c r="V291" s="87"/>
    </row>
    <row r="292" spans="2:22" outlineLevel="1" x14ac:dyDescent="0.2">
      <c r="B292" s="279" t="str">
        <f t="shared" si="153"/>
        <v>Z024</v>
      </c>
      <c r="C292" s="280" t="s">
        <v>0</v>
      </c>
      <c r="D292" s="246"/>
      <c r="E292" s="246"/>
      <c r="F292" s="246"/>
      <c r="G292" s="246"/>
      <c r="H292" s="246"/>
      <c r="I292" s="256"/>
      <c r="J292" s="256"/>
      <c r="K292" s="246"/>
      <c r="L292" s="246"/>
      <c r="M292" s="256">
        <f t="shared" ref="M292:S292" si="178">M79-M150-M221</f>
        <v>590.87326000000007</v>
      </c>
      <c r="N292" s="256">
        <f t="shared" si="178"/>
        <v>505.7875105600001</v>
      </c>
      <c r="O292" s="256">
        <f t="shared" si="178"/>
        <v>432.95410903936011</v>
      </c>
      <c r="P292" s="256">
        <f t="shared" si="178"/>
        <v>370.60871733769227</v>
      </c>
      <c r="Q292" s="256">
        <f t="shared" si="178"/>
        <v>317.24106204106459</v>
      </c>
      <c r="R292" s="256">
        <f t="shared" si="178"/>
        <v>271.55834910715129</v>
      </c>
      <c r="S292" s="282">
        <f t="shared" si="178"/>
        <v>232.4539468357215</v>
      </c>
      <c r="T292" s="227"/>
      <c r="U292" s="87"/>
      <c r="V292" s="87"/>
    </row>
    <row r="293" spans="2:22" outlineLevel="1" x14ac:dyDescent="0.2">
      <c r="B293" s="279" t="str">
        <f t="shared" si="153"/>
        <v>Z025</v>
      </c>
      <c r="C293" s="280" t="s">
        <v>0</v>
      </c>
      <c r="D293" s="246"/>
      <c r="E293" s="246"/>
      <c r="F293" s="246"/>
      <c r="G293" s="246"/>
      <c r="H293" s="246"/>
      <c r="I293" s="256"/>
      <c r="J293" s="256"/>
      <c r="K293" s="246"/>
      <c r="L293" s="246"/>
      <c r="M293" s="256">
        <f t="shared" ref="M293:S293" si="179">M80-M151-M222</f>
        <v>197469.50312499999</v>
      </c>
      <c r="N293" s="256">
        <f t="shared" si="179"/>
        <v>167849.07765624998</v>
      </c>
      <c r="O293" s="256">
        <f t="shared" si="179"/>
        <v>142671.71600781247</v>
      </c>
      <c r="P293" s="256">
        <f t="shared" si="179"/>
        <v>121270.9586066406</v>
      </c>
      <c r="Q293" s="256">
        <f t="shared" si="179"/>
        <v>103080.31481564451</v>
      </c>
      <c r="R293" s="256">
        <f t="shared" si="179"/>
        <v>87618.267593297831</v>
      </c>
      <c r="S293" s="282">
        <f t="shared" si="179"/>
        <v>74475.527454303156</v>
      </c>
      <c r="T293" s="227"/>
      <c r="U293" s="87"/>
      <c r="V293" s="87"/>
    </row>
    <row r="294" spans="2:22" outlineLevel="1" x14ac:dyDescent="0.2">
      <c r="B294" s="279" t="str">
        <f t="shared" si="153"/>
        <v>Z026</v>
      </c>
      <c r="C294" s="280" t="s">
        <v>0</v>
      </c>
      <c r="D294" s="246"/>
      <c r="E294" s="246"/>
      <c r="F294" s="246"/>
      <c r="G294" s="246"/>
      <c r="H294" s="246"/>
      <c r="I294" s="256"/>
      <c r="J294" s="256"/>
      <c r="K294" s="246"/>
      <c r="L294" s="246"/>
      <c r="M294" s="256">
        <f t="shared" ref="M294:S294" si="180">M81-M152-M223</f>
        <v>1364.7932999999998</v>
      </c>
      <c r="N294" s="256">
        <f t="shared" si="180"/>
        <v>1153.2503384999998</v>
      </c>
      <c r="O294" s="256">
        <f t="shared" si="180"/>
        <v>974.49653603249976</v>
      </c>
      <c r="P294" s="256">
        <f t="shared" si="180"/>
        <v>823.44957294746223</v>
      </c>
      <c r="Q294" s="256">
        <f t="shared" si="180"/>
        <v>695.8148891406056</v>
      </c>
      <c r="R294" s="256">
        <f t="shared" si="180"/>
        <v>587.9635813238117</v>
      </c>
      <c r="S294" s="282">
        <f t="shared" si="180"/>
        <v>496.82922621862087</v>
      </c>
      <c r="T294" s="227"/>
      <c r="U294" s="87"/>
      <c r="V294" s="87"/>
    </row>
    <row r="295" spans="2:22" outlineLevel="1" x14ac:dyDescent="0.2">
      <c r="B295" s="279" t="str">
        <f t="shared" si="153"/>
        <v>Z027</v>
      </c>
      <c r="C295" s="280" t="s">
        <v>0</v>
      </c>
      <c r="D295" s="246"/>
      <c r="E295" s="246"/>
      <c r="F295" s="246"/>
      <c r="G295" s="246"/>
      <c r="H295" s="246"/>
      <c r="I295" s="256"/>
      <c r="J295" s="256"/>
      <c r="K295" s="246"/>
      <c r="L295" s="246"/>
      <c r="M295" s="256">
        <f t="shared" ref="M295:S295" si="181">M82-M153-M224</f>
        <v>218.16582775000001</v>
      </c>
      <c r="N295" s="256">
        <f t="shared" si="181"/>
        <v>181.317619443025</v>
      </c>
      <c r="O295" s="256">
        <f t="shared" si="181"/>
        <v>150.69307351909808</v>
      </c>
      <c r="P295" s="256">
        <f t="shared" si="181"/>
        <v>125.24101340172241</v>
      </c>
      <c r="Q295" s="256">
        <f t="shared" si="181"/>
        <v>104.0878062381715</v>
      </c>
      <c r="R295" s="256">
        <f t="shared" si="181"/>
        <v>86.507375764544335</v>
      </c>
      <c r="S295" s="282">
        <f t="shared" si="181"/>
        <v>71.896279997912799</v>
      </c>
      <c r="T295" s="227"/>
      <c r="U295" s="87"/>
      <c r="V295" s="87"/>
    </row>
    <row r="296" spans="2:22" outlineLevel="1" x14ac:dyDescent="0.2">
      <c r="B296" s="279" t="str">
        <f t="shared" si="153"/>
        <v>Z028</v>
      </c>
      <c r="C296" s="280" t="s">
        <v>0</v>
      </c>
      <c r="D296" s="246"/>
      <c r="E296" s="246"/>
      <c r="F296" s="246"/>
      <c r="G296" s="246"/>
      <c r="H296" s="246"/>
      <c r="I296" s="256"/>
      <c r="J296" s="256"/>
      <c r="K296" s="246"/>
      <c r="L296" s="246"/>
      <c r="M296" s="256">
        <f t="shared" ref="M296:S296" si="182">M83-M154-M225</f>
        <v>41.349577500000002</v>
      </c>
      <c r="N296" s="256">
        <f t="shared" si="182"/>
        <v>34.030702282500002</v>
      </c>
      <c r="O296" s="256">
        <f t="shared" si="182"/>
        <v>28.007267978497502</v>
      </c>
      <c r="P296" s="256">
        <f t="shared" si="182"/>
        <v>23.049981546303446</v>
      </c>
      <c r="Q296" s="256">
        <f t="shared" si="182"/>
        <v>18.970134812607736</v>
      </c>
      <c r="R296" s="256">
        <f t="shared" si="182"/>
        <v>15.612420950776166</v>
      </c>
      <c r="S296" s="282">
        <f t="shared" si="182"/>
        <v>12.849022442488785</v>
      </c>
      <c r="T296" s="227"/>
      <c r="U296" s="87"/>
      <c r="V296" s="87"/>
    </row>
    <row r="297" spans="2:22" outlineLevel="1" x14ac:dyDescent="0.2">
      <c r="B297" s="279" t="str">
        <f t="shared" si="153"/>
        <v>Z029</v>
      </c>
      <c r="C297" s="280" t="s">
        <v>0</v>
      </c>
      <c r="D297" s="246"/>
      <c r="E297" s="246"/>
      <c r="F297" s="246"/>
      <c r="G297" s="246"/>
      <c r="H297" s="246"/>
      <c r="I297" s="256"/>
      <c r="J297" s="256"/>
      <c r="K297" s="246"/>
      <c r="L297" s="246"/>
      <c r="M297" s="256">
        <f t="shared" ref="M297:S297" si="183">M84-M155-M226</f>
        <v>0</v>
      </c>
      <c r="N297" s="256">
        <f t="shared" si="183"/>
        <v>0</v>
      </c>
      <c r="O297" s="256">
        <f t="shared" si="183"/>
        <v>0</v>
      </c>
      <c r="P297" s="256">
        <f t="shared" si="183"/>
        <v>0</v>
      </c>
      <c r="Q297" s="256">
        <f t="shared" si="183"/>
        <v>0</v>
      </c>
      <c r="R297" s="256">
        <f t="shared" si="183"/>
        <v>0</v>
      </c>
      <c r="S297" s="282">
        <f t="shared" si="183"/>
        <v>0</v>
      </c>
      <c r="T297" s="227"/>
      <c r="U297" s="87"/>
      <c r="V297" s="87"/>
    </row>
    <row r="298" spans="2:22" outlineLevel="1" x14ac:dyDescent="0.2">
      <c r="B298" s="279" t="str">
        <f t="shared" si="153"/>
        <v>Z030</v>
      </c>
      <c r="C298" s="280" t="s">
        <v>0</v>
      </c>
      <c r="D298" s="246"/>
      <c r="E298" s="246"/>
      <c r="F298" s="246"/>
      <c r="G298" s="246"/>
      <c r="H298" s="246"/>
      <c r="I298" s="256"/>
      <c r="J298" s="256"/>
      <c r="K298" s="246"/>
      <c r="L298" s="246"/>
      <c r="M298" s="256">
        <f t="shared" ref="M298:S298" si="184">M85-M156-M227</f>
        <v>2591.2326549999998</v>
      </c>
      <c r="N298" s="256">
        <f t="shared" si="184"/>
        <v>2109.2633811699998</v>
      </c>
      <c r="O298" s="256">
        <f t="shared" si="184"/>
        <v>1716.9403922723798</v>
      </c>
      <c r="P298" s="256">
        <f t="shared" si="184"/>
        <v>1397.5894793097173</v>
      </c>
      <c r="Q298" s="256">
        <f t="shared" si="184"/>
        <v>1137.6378361581098</v>
      </c>
      <c r="R298" s="256">
        <f t="shared" si="184"/>
        <v>926.03719863270146</v>
      </c>
      <c r="S298" s="282">
        <f t="shared" si="184"/>
        <v>753.79427968701896</v>
      </c>
      <c r="T298" s="227"/>
      <c r="U298" s="87"/>
      <c r="V298" s="87"/>
    </row>
    <row r="299" spans="2:22" outlineLevel="1" x14ac:dyDescent="0.2">
      <c r="B299" s="279" t="str">
        <f t="shared" si="153"/>
        <v>Z031</v>
      </c>
      <c r="C299" s="280" t="s">
        <v>0</v>
      </c>
      <c r="D299" s="246"/>
      <c r="E299" s="246"/>
      <c r="F299" s="246"/>
      <c r="G299" s="246"/>
      <c r="H299" s="246"/>
      <c r="I299" s="256"/>
      <c r="J299" s="256"/>
      <c r="K299" s="246"/>
      <c r="L299" s="246"/>
      <c r="M299" s="256">
        <f t="shared" ref="M299:S299" si="185">M86-M157-M228</f>
        <v>37791.559367825939</v>
      </c>
      <c r="N299" s="256">
        <f t="shared" si="185"/>
        <v>30233.247494260751</v>
      </c>
      <c r="O299" s="256">
        <f t="shared" si="185"/>
        <v>24186.5979954086</v>
      </c>
      <c r="P299" s="256">
        <f t="shared" si="185"/>
        <v>19349.278396326881</v>
      </c>
      <c r="Q299" s="256">
        <f t="shared" si="185"/>
        <v>15479.422717061505</v>
      </c>
      <c r="R299" s="256">
        <f t="shared" si="185"/>
        <v>12383.538173649204</v>
      </c>
      <c r="S299" s="282">
        <f t="shared" si="185"/>
        <v>9906.8305389193629</v>
      </c>
      <c r="T299" s="227"/>
      <c r="U299" s="87"/>
      <c r="V299" s="87"/>
    </row>
    <row r="300" spans="2:22" outlineLevel="1" x14ac:dyDescent="0.2">
      <c r="B300" s="279" t="str">
        <f t="shared" si="153"/>
        <v>Z032</v>
      </c>
      <c r="C300" s="280" t="s">
        <v>0</v>
      </c>
      <c r="D300" s="246"/>
      <c r="E300" s="246"/>
      <c r="F300" s="246"/>
      <c r="G300" s="246"/>
      <c r="H300" s="246"/>
      <c r="I300" s="256"/>
      <c r="J300" s="256"/>
      <c r="K300" s="246"/>
      <c r="L300" s="246"/>
      <c r="M300" s="256">
        <f t="shared" ref="M300:S300" si="186">M87-M158-M229</f>
        <v>0</v>
      </c>
      <c r="N300" s="256">
        <f t="shared" si="186"/>
        <v>0</v>
      </c>
      <c r="O300" s="256">
        <f t="shared" si="186"/>
        <v>0</v>
      </c>
      <c r="P300" s="256">
        <f t="shared" si="186"/>
        <v>0</v>
      </c>
      <c r="Q300" s="256">
        <f t="shared" si="186"/>
        <v>0</v>
      </c>
      <c r="R300" s="256">
        <f t="shared" si="186"/>
        <v>0</v>
      </c>
      <c r="S300" s="282">
        <f t="shared" si="186"/>
        <v>0</v>
      </c>
      <c r="T300" s="227"/>
      <c r="U300" s="87"/>
      <c r="V300" s="87"/>
    </row>
    <row r="301" spans="2:22" outlineLevel="1" x14ac:dyDescent="0.2">
      <c r="B301" s="279" t="str">
        <f t="shared" si="153"/>
        <v>Z033</v>
      </c>
      <c r="C301" s="280" t="s">
        <v>0</v>
      </c>
      <c r="D301" s="246"/>
      <c r="E301" s="246"/>
      <c r="F301" s="246"/>
      <c r="G301" s="246"/>
      <c r="H301" s="246"/>
      <c r="I301" s="256"/>
      <c r="J301" s="256"/>
      <c r="K301" s="246"/>
      <c r="L301" s="246"/>
      <c r="M301" s="256">
        <f t="shared" ref="M301:S301" si="187">M88-M159-M230</f>
        <v>37216.229119999996</v>
      </c>
      <c r="N301" s="256">
        <f t="shared" si="187"/>
        <v>29177.523630079995</v>
      </c>
      <c r="O301" s="256">
        <f t="shared" si="187"/>
        <v>22875.178525982716</v>
      </c>
      <c r="P301" s="256">
        <f t="shared" si="187"/>
        <v>17934.13996437045</v>
      </c>
      <c r="Q301" s="256">
        <f t="shared" si="187"/>
        <v>14060.365732066433</v>
      </c>
      <c r="R301" s="256">
        <f t="shared" si="187"/>
        <v>11023.326733940085</v>
      </c>
      <c r="S301" s="282">
        <f t="shared" si="187"/>
        <v>8642.2881594090268</v>
      </c>
      <c r="T301" s="227"/>
      <c r="U301" s="87"/>
      <c r="V301" s="87"/>
    </row>
    <row r="302" spans="2:22" outlineLevel="1" x14ac:dyDescent="0.2">
      <c r="B302" s="279" t="str">
        <f t="shared" si="153"/>
        <v>Z034</v>
      </c>
      <c r="C302" s="280" t="s">
        <v>0</v>
      </c>
      <c r="D302" s="246"/>
      <c r="E302" s="246"/>
      <c r="F302" s="246"/>
      <c r="G302" s="246"/>
      <c r="H302" s="246"/>
      <c r="I302" s="256"/>
      <c r="J302" s="256"/>
      <c r="K302" s="246"/>
      <c r="L302" s="246"/>
      <c r="M302" s="256">
        <f t="shared" ref="M302:S302" si="188">M89-M160-M231</f>
        <v>2870.4623999999999</v>
      </c>
      <c r="N302" s="256">
        <f t="shared" si="188"/>
        <v>2238.9606720000002</v>
      </c>
      <c r="O302" s="256">
        <f t="shared" si="188"/>
        <v>1746.3893241600001</v>
      </c>
      <c r="P302" s="256">
        <f t="shared" si="188"/>
        <v>1362.1836728448002</v>
      </c>
      <c r="Q302" s="256">
        <f t="shared" si="188"/>
        <v>1062.5032648189442</v>
      </c>
      <c r="R302" s="256">
        <f t="shared" si="188"/>
        <v>828.75254655877643</v>
      </c>
      <c r="S302" s="282">
        <f t="shared" si="188"/>
        <v>646.42698631584562</v>
      </c>
      <c r="T302" s="227"/>
      <c r="U302" s="87"/>
      <c r="V302" s="87"/>
    </row>
    <row r="303" spans="2:22" outlineLevel="1" x14ac:dyDescent="0.2">
      <c r="B303" s="279" t="str">
        <f t="shared" si="153"/>
        <v>Z035</v>
      </c>
      <c r="C303" s="280" t="s">
        <v>0</v>
      </c>
      <c r="D303" s="246"/>
      <c r="E303" s="246"/>
      <c r="F303" s="246"/>
      <c r="G303" s="246"/>
      <c r="H303" s="246"/>
      <c r="I303" s="256"/>
      <c r="J303" s="256"/>
      <c r="K303" s="246"/>
      <c r="L303" s="246"/>
      <c r="M303" s="256">
        <f t="shared" ref="M303:S303" si="189">M90-M161-M232</f>
        <v>2267.6458626786857</v>
      </c>
      <c r="N303" s="256">
        <f t="shared" si="189"/>
        <v>1723.410855635801</v>
      </c>
      <c r="O303" s="256">
        <f t="shared" si="189"/>
        <v>1309.7922502832089</v>
      </c>
      <c r="P303" s="256">
        <f t="shared" si="189"/>
        <v>995.4421102152387</v>
      </c>
      <c r="Q303" s="256">
        <f t="shared" si="189"/>
        <v>756.53600376358145</v>
      </c>
      <c r="R303" s="256">
        <f t="shared" si="189"/>
        <v>574.96736286032194</v>
      </c>
      <c r="S303" s="282">
        <f t="shared" si="189"/>
        <v>436.97519577384469</v>
      </c>
      <c r="T303" s="227"/>
      <c r="U303" s="87"/>
      <c r="V303" s="87"/>
    </row>
    <row r="304" spans="2:22" outlineLevel="1" x14ac:dyDescent="0.2">
      <c r="B304" s="279" t="str">
        <f t="shared" si="153"/>
        <v>Z036</v>
      </c>
      <c r="C304" s="280" t="s">
        <v>0</v>
      </c>
      <c r="D304" s="246"/>
      <c r="E304" s="246"/>
      <c r="F304" s="246"/>
      <c r="G304" s="246"/>
      <c r="H304" s="246"/>
      <c r="I304" s="256"/>
      <c r="J304" s="256"/>
      <c r="K304" s="246"/>
      <c r="L304" s="246"/>
      <c r="M304" s="256">
        <f t="shared" ref="M304:S304" si="190">M91-M162-M233</f>
        <v>1847839.606784523</v>
      </c>
      <c r="N304" s="256">
        <f t="shared" si="190"/>
        <v>1385879.7050883924</v>
      </c>
      <c r="O304" s="256">
        <f t="shared" si="190"/>
        <v>1039409.7788162943</v>
      </c>
      <c r="P304" s="256">
        <f t="shared" si="190"/>
        <v>779557.33411222068</v>
      </c>
      <c r="Q304" s="256">
        <f t="shared" si="190"/>
        <v>584668.00058416557</v>
      </c>
      <c r="R304" s="256">
        <f t="shared" si="190"/>
        <v>438501.00043812417</v>
      </c>
      <c r="S304" s="282">
        <f t="shared" si="190"/>
        <v>328875.75032859313</v>
      </c>
      <c r="T304" s="227"/>
      <c r="U304" s="87"/>
      <c r="V304" s="87"/>
    </row>
    <row r="305" spans="2:22" outlineLevel="1" x14ac:dyDescent="0.2">
      <c r="B305" s="279" t="str">
        <f t="shared" si="153"/>
        <v>Z037</v>
      </c>
      <c r="C305" s="280" t="s">
        <v>0</v>
      </c>
      <c r="D305" s="246"/>
      <c r="E305" s="246"/>
      <c r="F305" s="246"/>
      <c r="G305" s="246"/>
      <c r="H305" s="246"/>
      <c r="I305" s="256"/>
      <c r="J305" s="256"/>
      <c r="K305" s="246"/>
      <c r="L305" s="246"/>
      <c r="M305" s="256">
        <f t="shared" ref="M305:S305" si="191">M92-M163-M234</f>
        <v>0</v>
      </c>
      <c r="N305" s="256">
        <f t="shared" si="191"/>
        <v>0</v>
      </c>
      <c r="O305" s="256">
        <f t="shared" si="191"/>
        <v>0</v>
      </c>
      <c r="P305" s="256">
        <f t="shared" si="191"/>
        <v>0</v>
      </c>
      <c r="Q305" s="256">
        <f t="shared" si="191"/>
        <v>0</v>
      </c>
      <c r="R305" s="256">
        <f t="shared" si="191"/>
        <v>0</v>
      </c>
      <c r="S305" s="282">
        <f t="shared" si="191"/>
        <v>0</v>
      </c>
      <c r="T305" s="227"/>
      <c r="U305" s="87"/>
      <c r="V305" s="87"/>
    </row>
    <row r="306" spans="2:22" outlineLevel="1" x14ac:dyDescent="0.2">
      <c r="B306" s="279" t="str">
        <f t="shared" si="153"/>
        <v>Z038</v>
      </c>
      <c r="C306" s="280" t="s">
        <v>0</v>
      </c>
      <c r="D306" s="246"/>
      <c r="E306" s="246"/>
      <c r="F306" s="246"/>
      <c r="G306" s="246"/>
      <c r="H306" s="246"/>
      <c r="I306" s="256"/>
      <c r="J306" s="256"/>
      <c r="K306" s="246"/>
      <c r="L306" s="246"/>
      <c r="M306" s="256">
        <f t="shared" ref="M306:S306" si="192">M93-M164-M235</f>
        <v>1733.1714400000001</v>
      </c>
      <c r="N306" s="256">
        <f t="shared" si="192"/>
        <v>1275.6141798399999</v>
      </c>
      <c r="O306" s="256">
        <f t="shared" si="192"/>
        <v>938.85203636223991</v>
      </c>
      <c r="P306" s="256">
        <f t="shared" si="192"/>
        <v>690.99509876260856</v>
      </c>
      <c r="Q306" s="256">
        <f t="shared" si="192"/>
        <v>508.57239268927992</v>
      </c>
      <c r="R306" s="256">
        <f t="shared" si="192"/>
        <v>374.30928101930999</v>
      </c>
      <c r="S306" s="282">
        <f t="shared" si="192"/>
        <v>275.49163083021216</v>
      </c>
      <c r="T306" s="227"/>
      <c r="U306" s="87"/>
      <c r="V306" s="87"/>
    </row>
    <row r="307" spans="2:22" outlineLevel="1" x14ac:dyDescent="0.2">
      <c r="B307" s="279" t="str">
        <f t="shared" si="153"/>
        <v>Z039</v>
      </c>
      <c r="C307" s="280" t="s">
        <v>0</v>
      </c>
      <c r="D307" s="246"/>
      <c r="E307" s="246"/>
      <c r="F307" s="246"/>
      <c r="G307" s="246"/>
      <c r="H307" s="246"/>
      <c r="I307" s="256"/>
      <c r="J307" s="256"/>
      <c r="K307" s="246"/>
      <c r="L307" s="246"/>
      <c r="M307" s="256">
        <f t="shared" ref="M307:S307" si="193">M94-M165-M236</f>
        <v>0</v>
      </c>
      <c r="N307" s="256">
        <f t="shared" si="193"/>
        <v>0</v>
      </c>
      <c r="O307" s="256">
        <f t="shared" si="193"/>
        <v>0</v>
      </c>
      <c r="P307" s="256">
        <f t="shared" si="193"/>
        <v>0</v>
      </c>
      <c r="Q307" s="256">
        <f t="shared" si="193"/>
        <v>0</v>
      </c>
      <c r="R307" s="256">
        <f t="shared" si="193"/>
        <v>0</v>
      </c>
      <c r="S307" s="282">
        <f t="shared" si="193"/>
        <v>0</v>
      </c>
      <c r="T307" s="227"/>
      <c r="U307" s="87"/>
      <c r="V307" s="87"/>
    </row>
    <row r="308" spans="2:22" outlineLevel="1" x14ac:dyDescent="0.2">
      <c r="B308" s="279" t="str">
        <f t="shared" si="153"/>
        <v>Z040</v>
      </c>
      <c r="C308" s="280" t="s">
        <v>0</v>
      </c>
      <c r="D308" s="246"/>
      <c r="E308" s="246"/>
      <c r="F308" s="246"/>
      <c r="G308" s="246"/>
      <c r="H308" s="246"/>
      <c r="I308" s="256"/>
      <c r="J308" s="256"/>
      <c r="K308" s="246"/>
      <c r="L308" s="246"/>
      <c r="M308" s="256">
        <f t="shared" ref="M308:S308" si="194">M95-M166-M237</f>
        <v>0</v>
      </c>
      <c r="N308" s="256">
        <f t="shared" si="194"/>
        <v>0</v>
      </c>
      <c r="O308" s="256">
        <f t="shared" si="194"/>
        <v>0</v>
      </c>
      <c r="P308" s="256">
        <f t="shared" si="194"/>
        <v>0</v>
      </c>
      <c r="Q308" s="256">
        <f t="shared" si="194"/>
        <v>0</v>
      </c>
      <c r="R308" s="256">
        <f t="shared" si="194"/>
        <v>0</v>
      </c>
      <c r="S308" s="282">
        <f t="shared" si="194"/>
        <v>0</v>
      </c>
      <c r="T308" s="227"/>
      <c r="U308" s="87"/>
      <c r="V308" s="87"/>
    </row>
    <row r="309" spans="2:22" outlineLevel="1" x14ac:dyDescent="0.2">
      <c r="B309" s="279" t="str">
        <f t="shared" si="153"/>
        <v>Z041</v>
      </c>
      <c r="C309" s="280" t="s">
        <v>0</v>
      </c>
      <c r="D309" s="246"/>
      <c r="E309" s="246"/>
      <c r="F309" s="246"/>
      <c r="G309" s="246"/>
      <c r="H309" s="246"/>
      <c r="I309" s="256"/>
      <c r="J309" s="256"/>
      <c r="K309" s="246"/>
      <c r="L309" s="246"/>
      <c r="M309" s="256">
        <f t="shared" ref="M309:S309" si="195">M96-M167-M238</f>
        <v>0</v>
      </c>
      <c r="N309" s="256">
        <f t="shared" si="195"/>
        <v>0</v>
      </c>
      <c r="O309" s="256">
        <f t="shared" si="195"/>
        <v>0</v>
      </c>
      <c r="P309" s="256">
        <f t="shared" si="195"/>
        <v>0</v>
      </c>
      <c r="Q309" s="256">
        <f t="shared" si="195"/>
        <v>0</v>
      </c>
      <c r="R309" s="256">
        <f t="shared" si="195"/>
        <v>0</v>
      </c>
      <c r="S309" s="282">
        <f t="shared" si="195"/>
        <v>0</v>
      </c>
      <c r="T309" s="227"/>
      <c r="U309" s="87"/>
      <c r="V309" s="87"/>
    </row>
    <row r="310" spans="2:22" outlineLevel="1" x14ac:dyDescent="0.2">
      <c r="B310" s="279" t="str">
        <f t="shared" si="153"/>
        <v>Z042</v>
      </c>
      <c r="C310" s="280" t="s">
        <v>0</v>
      </c>
      <c r="D310" s="246"/>
      <c r="E310" s="246"/>
      <c r="F310" s="246"/>
      <c r="G310" s="246"/>
      <c r="H310" s="246"/>
      <c r="I310" s="256"/>
      <c r="J310" s="256"/>
      <c r="K310" s="246"/>
      <c r="L310" s="246"/>
      <c r="M310" s="256">
        <f t="shared" ref="M310:S310" si="196">M97-M168-M239</f>
        <v>10893.147722948479</v>
      </c>
      <c r="N310" s="256">
        <f t="shared" si="196"/>
        <v>6535.8886337690874</v>
      </c>
      <c r="O310" s="256">
        <f t="shared" si="196"/>
        <v>3921.5331802614523</v>
      </c>
      <c r="P310" s="256">
        <f t="shared" si="196"/>
        <v>2352.9199081568713</v>
      </c>
      <c r="Q310" s="256">
        <f t="shared" si="196"/>
        <v>1411.7519448941227</v>
      </c>
      <c r="R310" s="256">
        <f t="shared" si="196"/>
        <v>847.05116693647358</v>
      </c>
      <c r="S310" s="282">
        <f t="shared" si="196"/>
        <v>508.2307001618841</v>
      </c>
      <c r="T310" s="227"/>
      <c r="U310" s="87"/>
      <c r="V310" s="87"/>
    </row>
    <row r="311" spans="2:22" outlineLevel="1" x14ac:dyDescent="0.2">
      <c r="B311" s="279" t="str">
        <f t="shared" si="153"/>
        <v>Z043</v>
      </c>
      <c r="C311" s="280" t="s">
        <v>0</v>
      </c>
      <c r="D311" s="246"/>
      <c r="E311" s="246"/>
      <c r="F311" s="246"/>
      <c r="G311" s="246"/>
      <c r="H311" s="246"/>
      <c r="I311" s="256"/>
      <c r="J311" s="256"/>
      <c r="K311" s="246"/>
      <c r="L311" s="246"/>
      <c r="M311" s="256">
        <f t="shared" ref="M311:S311" si="197">M98-M169-M240</f>
        <v>0</v>
      </c>
      <c r="N311" s="256">
        <f t="shared" si="197"/>
        <v>0</v>
      </c>
      <c r="O311" s="256">
        <f t="shared" si="197"/>
        <v>0</v>
      </c>
      <c r="P311" s="256">
        <f t="shared" si="197"/>
        <v>0</v>
      </c>
      <c r="Q311" s="256">
        <f t="shared" si="197"/>
        <v>0</v>
      </c>
      <c r="R311" s="256">
        <f t="shared" si="197"/>
        <v>0</v>
      </c>
      <c r="S311" s="282">
        <f t="shared" si="197"/>
        <v>0</v>
      </c>
      <c r="T311" s="227"/>
      <c r="U311" s="87"/>
      <c r="V311" s="87"/>
    </row>
    <row r="312" spans="2:22" outlineLevel="1" x14ac:dyDescent="0.2">
      <c r="B312" s="279" t="str">
        <f t="shared" si="153"/>
        <v>Z044</v>
      </c>
      <c r="C312" s="280" t="s">
        <v>0</v>
      </c>
      <c r="D312" s="246"/>
      <c r="E312" s="246"/>
      <c r="F312" s="246"/>
      <c r="G312" s="246"/>
      <c r="H312" s="246"/>
      <c r="I312" s="256"/>
      <c r="J312" s="256"/>
      <c r="K312" s="246"/>
      <c r="L312" s="246"/>
      <c r="M312" s="256">
        <f t="shared" ref="M312:S312" si="198">M99-M170-M241</f>
        <v>0</v>
      </c>
      <c r="N312" s="256">
        <f t="shared" si="198"/>
        <v>0</v>
      </c>
      <c r="O312" s="256">
        <f t="shared" si="198"/>
        <v>0</v>
      </c>
      <c r="P312" s="256">
        <f t="shared" si="198"/>
        <v>0</v>
      </c>
      <c r="Q312" s="256">
        <f t="shared" si="198"/>
        <v>0</v>
      </c>
      <c r="R312" s="256">
        <f t="shared" si="198"/>
        <v>0</v>
      </c>
      <c r="S312" s="282">
        <f t="shared" si="198"/>
        <v>0</v>
      </c>
      <c r="T312" s="227"/>
      <c r="U312" s="87"/>
      <c r="V312" s="87"/>
    </row>
    <row r="313" spans="2:22" outlineLevel="1" x14ac:dyDescent="0.2">
      <c r="B313" s="279" t="str">
        <f t="shared" si="153"/>
        <v>Z045</v>
      </c>
      <c r="C313" s="280" t="s">
        <v>0</v>
      </c>
      <c r="D313" s="246"/>
      <c r="E313" s="246"/>
      <c r="F313" s="246"/>
      <c r="G313" s="246"/>
      <c r="H313" s="246"/>
      <c r="I313" s="256"/>
      <c r="J313" s="256"/>
      <c r="K313" s="246"/>
      <c r="L313" s="246"/>
      <c r="M313" s="256">
        <f t="shared" ref="M313:S313" si="199">M100-M171-M242</f>
        <v>101277.19017825605</v>
      </c>
      <c r="N313" s="256">
        <f t="shared" si="199"/>
        <v>50638.595089128023</v>
      </c>
      <c r="O313" s="256">
        <f t="shared" si="199"/>
        <v>25319.297544564011</v>
      </c>
      <c r="P313" s="256">
        <f t="shared" si="199"/>
        <v>12659.648772282006</v>
      </c>
      <c r="Q313" s="256">
        <f t="shared" si="199"/>
        <v>6329.8243861410028</v>
      </c>
      <c r="R313" s="256">
        <f t="shared" si="199"/>
        <v>3164.9121930705014</v>
      </c>
      <c r="S313" s="282">
        <f t="shared" si="199"/>
        <v>1582.4560965352507</v>
      </c>
      <c r="T313" s="227"/>
      <c r="U313" s="87"/>
      <c r="V313" s="87"/>
    </row>
    <row r="314" spans="2:22" outlineLevel="1" x14ac:dyDescent="0.2">
      <c r="B314" s="279" t="str">
        <f t="shared" si="153"/>
        <v>Z046</v>
      </c>
      <c r="C314" s="280" t="s">
        <v>0</v>
      </c>
      <c r="D314" s="246"/>
      <c r="E314" s="246"/>
      <c r="F314" s="246"/>
      <c r="G314" s="246"/>
      <c r="H314" s="246"/>
      <c r="I314" s="256"/>
      <c r="J314" s="256"/>
      <c r="K314" s="246"/>
      <c r="L314" s="246"/>
      <c r="M314" s="256">
        <f t="shared" ref="M314:S314" si="200">M101-M172-M243</f>
        <v>0</v>
      </c>
      <c r="N314" s="256">
        <f t="shared" si="200"/>
        <v>0</v>
      </c>
      <c r="O314" s="256">
        <f t="shared" si="200"/>
        <v>0</v>
      </c>
      <c r="P314" s="256">
        <f t="shared" si="200"/>
        <v>0</v>
      </c>
      <c r="Q314" s="256">
        <f t="shared" si="200"/>
        <v>0</v>
      </c>
      <c r="R314" s="256">
        <f t="shared" si="200"/>
        <v>0</v>
      </c>
      <c r="S314" s="282">
        <f t="shared" si="200"/>
        <v>0</v>
      </c>
      <c r="T314" s="227"/>
      <c r="U314" s="87"/>
      <c r="V314" s="87"/>
    </row>
    <row r="315" spans="2:22" outlineLevel="1" x14ac:dyDescent="0.2">
      <c r="B315" s="279" t="str">
        <f t="shared" si="153"/>
        <v>Z047</v>
      </c>
      <c r="C315" s="280" t="s">
        <v>0</v>
      </c>
      <c r="D315" s="246"/>
      <c r="E315" s="246"/>
      <c r="F315" s="246"/>
      <c r="G315" s="246"/>
      <c r="H315" s="246"/>
      <c r="I315" s="256"/>
      <c r="J315" s="256"/>
      <c r="K315" s="246"/>
      <c r="L315" s="246"/>
      <c r="M315" s="256">
        <f t="shared" ref="M315:S315" si="201">M102-M173-M244</f>
        <v>0</v>
      </c>
      <c r="N315" s="256">
        <f t="shared" si="201"/>
        <v>0</v>
      </c>
      <c r="O315" s="256">
        <f t="shared" si="201"/>
        <v>0</v>
      </c>
      <c r="P315" s="256">
        <f t="shared" si="201"/>
        <v>0</v>
      </c>
      <c r="Q315" s="256">
        <f t="shared" si="201"/>
        <v>0</v>
      </c>
      <c r="R315" s="256">
        <f t="shared" si="201"/>
        <v>0</v>
      </c>
      <c r="S315" s="282">
        <f t="shared" si="201"/>
        <v>0</v>
      </c>
      <c r="T315" s="227"/>
      <c r="U315" s="87"/>
      <c r="V315" s="87"/>
    </row>
    <row r="316" spans="2:22" outlineLevel="1" x14ac:dyDescent="0.2">
      <c r="B316" s="279" t="str">
        <f t="shared" si="153"/>
        <v>Z048</v>
      </c>
      <c r="C316" s="280" t="s">
        <v>0</v>
      </c>
      <c r="D316" s="246"/>
      <c r="E316" s="246"/>
      <c r="F316" s="246"/>
      <c r="G316" s="246"/>
      <c r="H316" s="246"/>
      <c r="I316" s="256"/>
      <c r="J316" s="256"/>
      <c r="K316" s="246"/>
      <c r="L316" s="246"/>
      <c r="M316" s="256">
        <f t="shared" ref="M316:S316" si="202">M103-M174-M245</f>
        <v>0</v>
      </c>
      <c r="N316" s="256">
        <f t="shared" si="202"/>
        <v>0</v>
      </c>
      <c r="O316" s="256">
        <f t="shared" si="202"/>
        <v>0</v>
      </c>
      <c r="P316" s="256">
        <f t="shared" si="202"/>
        <v>0</v>
      </c>
      <c r="Q316" s="256">
        <f t="shared" si="202"/>
        <v>0</v>
      </c>
      <c r="R316" s="256">
        <f t="shared" si="202"/>
        <v>0</v>
      </c>
      <c r="S316" s="282">
        <f t="shared" si="202"/>
        <v>0</v>
      </c>
      <c r="T316" s="227"/>
      <c r="U316" s="87"/>
      <c r="V316" s="87"/>
    </row>
    <row r="317" spans="2:22" outlineLevel="1" x14ac:dyDescent="0.2">
      <c r="B317" s="279" t="str">
        <f t="shared" si="153"/>
        <v>Z049</v>
      </c>
      <c r="C317" s="280" t="s">
        <v>0</v>
      </c>
      <c r="D317" s="246"/>
      <c r="E317" s="246"/>
      <c r="F317" s="246"/>
      <c r="G317" s="246"/>
      <c r="H317" s="246"/>
      <c r="I317" s="256"/>
      <c r="J317" s="256"/>
      <c r="K317" s="246"/>
      <c r="L317" s="246"/>
      <c r="M317" s="256">
        <f t="shared" ref="M317:S317" si="203">M104-M175-M246</f>
        <v>0</v>
      </c>
      <c r="N317" s="256">
        <f t="shared" si="203"/>
        <v>0</v>
      </c>
      <c r="O317" s="256">
        <f t="shared" si="203"/>
        <v>0</v>
      </c>
      <c r="P317" s="256">
        <f t="shared" si="203"/>
        <v>0</v>
      </c>
      <c r="Q317" s="256">
        <f t="shared" si="203"/>
        <v>0</v>
      </c>
      <c r="R317" s="256">
        <f t="shared" si="203"/>
        <v>0</v>
      </c>
      <c r="S317" s="282">
        <f t="shared" si="203"/>
        <v>0</v>
      </c>
      <c r="T317" s="227"/>
      <c r="U317" s="87"/>
      <c r="V317" s="87"/>
    </row>
    <row r="318" spans="2:22" outlineLevel="1" x14ac:dyDescent="0.2">
      <c r="B318" s="279" t="str">
        <f t="shared" si="153"/>
        <v>Z050</v>
      </c>
      <c r="C318" s="280" t="s">
        <v>0</v>
      </c>
      <c r="D318" s="246"/>
      <c r="E318" s="246"/>
      <c r="F318" s="246"/>
      <c r="G318" s="246"/>
      <c r="H318" s="246"/>
      <c r="I318" s="256"/>
      <c r="J318" s="256"/>
      <c r="K318" s="246"/>
      <c r="L318" s="246"/>
      <c r="M318" s="256">
        <f t="shared" ref="M318:S318" si="204">M105-M176-M247</f>
        <v>0</v>
      </c>
      <c r="N318" s="256">
        <f t="shared" si="204"/>
        <v>0</v>
      </c>
      <c r="O318" s="256">
        <f t="shared" si="204"/>
        <v>0</v>
      </c>
      <c r="P318" s="256">
        <f t="shared" si="204"/>
        <v>0</v>
      </c>
      <c r="Q318" s="256">
        <f t="shared" si="204"/>
        <v>0</v>
      </c>
      <c r="R318" s="256">
        <f t="shared" si="204"/>
        <v>0</v>
      </c>
      <c r="S318" s="282">
        <f t="shared" si="204"/>
        <v>0</v>
      </c>
      <c r="T318" s="227"/>
      <c r="U318" s="87"/>
      <c r="V318" s="87"/>
    </row>
    <row r="319" spans="2:22" outlineLevel="1" x14ac:dyDescent="0.2">
      <c r="B319" s="279" t="str">
        <f t="shared" si="153"/>
        <v>Z051</v>
      </c>
      <c r="C319" s="280" t="s">
        <v>0</v>
      </c>
      <c r="D319" s="246"/>
      <c r="E319" s="246"/>
      <c r="F319" s="246"/>
      <c r="G319" s="246"/>
      <c r="H319" s="246"/>
      <c r="I319" s="256"/>
      <c r="J319" s="256"/>
      <c r="K319" s="246"/>
      <c r="L319" s="246"/>
      <c r="M319" s="256">
        <f t="shared" ref="M319:S319" si="205">M106-M177-M248</f>
        <v>0</v>
      </c>
      <c r="N319" s="256">
        <f t="shared" si="205"/>
        <v>0</v>
      </c>
      <c r="O319" s="256">
        <f t="shared" si="205"/>
        <v>0</v>
      </c>
      <c r="P319" s="256">
        <f t="shared" si="205"/>
        <v>0</v>
      </c>
      <c r="Q319" s="256">
        <f t="shared" si="205"/>
        <v>0</v>
      </c>
      <c r="R319" s="256">
        <f t="shared" si="205"/>
        <v>0</v>
      </c>
      <c r="S319" s="282">
        <f t="shared" si="205"/>
        <v>0</v>
      </c>
      <c r="T319" s="227"/>
      <c r="U319" s="87"/>
      <c r="V319" s="87"/>
    </row>
    <row r="320" spans="2:22" outlineLevel="1" x14ac:dyDescent="0.2">
      <c r="B320" s="279" t="str">
        <f t="shared" si="153"/>
        <v>Z052</v>
      </c>
      <c r="C320" s="280" t="s">
        <v>0</v>
      </c>
      <c r="D320" s="246"/>
      <c r="E320" s="246"/>
      <c r="F320" s="246"/>
      <c r="G320" s="246"/>
      <c r="H320" s="246"/>
      <c r="I320" s="256"/>
      <c r="J320" s="256"/>
      <c r="K320" s="246"/>
      <c r="L320" s="246"/>
      <c r="M320" s="256">
        <f t="shared" ref="M320:S320" si="206">M107-M178-M249</f>
        <v>0</v>
      </c>
      <c r="N320" s="256">
        <f t="shared" si="206"/>
        <v>0</v>
      </c>
      <c r="O320" s="256">
        <f t="shared" si="206"/>
        <v>0</v>
      </c>
      <c r="P320" s="256">
        <f t="shared" si="206"/>
        <v>0</v>
      </c>
      <c r="Q320" s="256">
        <f t="shared" si="206"/>
        <v>0</v>
      </c>
      <c r="R320" s="256">
        <f t="shared" si="206"/>
        <v>0</v>
      </c>
      <c r="S320" s="282">
        <f t="shared" si="206"/>
        <v>0</v>
      </c>
      <c r="T320" s="227"/>
      <c r="U320" s="87"/>
      <c r="V320" s="87"/>
    </row>
    <row r="321" spans="2:22" outlineLevel="1" x14ac:dyDescent="0.2">
      <c r="B321" s="279" t="str">
        <f t="shared" si="153"/>
        <v>Z053</v>
      </c>
      <c r="C321" s="280" t="s">
        <v>0</v>
      </c>
      <c r="D321" s="246"/>
      <c r="E321" s="246"/>
      <c r="F321" s="246"/>
      <c r="G321" s="246"/>
      <c r="H321" s="246"/>
      <c r="I321" s="256"/>
      <c r="J321" s="256"/>
      <c r="K321" s="246"/>
      <c r="L321" s="246"/>
      <c r="M321" s="256">
        <f t="shared" ref="M321:S321" si="207">M108-M179-M250</f>
        <v>537781.44609374972</v>
      </c>
      <c r="N321" s="256">
        <f t="shared" si="207"/>
        <v>504170.10571289039</v>
      </c>
      <c r="O321" s="256">
        <f t="shared" si="207"/>
        <v>472659.47410583473</v>
      </c>
      <c r="P321" s="256">
        <f t="shared" si="207"/>
        <v>443118.25697422004</v>
      </c>
      <c r="Q321" s="256">
        <f t="shared" si="207"/>
        <v>415423.36591333128</v>
      </c>
      <c r="R321" s="256">
        <f t="shared" si="207"/>
        <v>389459.40554374806</v>
      </c>
      <c r="S321" s="282">
        <f t="shared" si="207"/>
        <v>365118.19269726379</v>
      </c>
      <c r="T321" s="227"/>
      <c r="U321" s="87"/>
      <c r="V321" s="87"/>
    </row>
    <row r="322" spans="2:22" outlineLevel="1" x14ac:dyDescent="0.2">
      <c r="B322" s="279" t="str">
        <f t="shared" si="153"/>
        <v>Z054</v>
      </c>
      <c r="C322" s="280" t="s">
        <v>0</v>
      </c>
      <c r="D322" s="246"/>
      <c r="E322" s="246"/>
      <c r="F322" s="246"/>
      <c r="G322" s="246"/>
      <c r="H322" s="246"/>
      <c r="I322" s="256"/>
      <c r="J322" s="256"/>
      <c r="K322" s="246"/>
      <c r="L322" s="246"/>
      <c r="M322" s="256">
        <f t="shared" ref="M322:S322" si="208">M109-M180-M251</f>
        <v>568661.14969456941</v>
      </c>
      <c r="N322" s="256">
        <f t="shared" si="208"/>
        <v>494735.20023427537</v>
      </c>
      <c r="O322" s="256">
        <f t="shared" si="208"/>
        <v>430419.62420381955</v>
      </c>
      <c r="P322" s="256">
        <f t="shared" si="208"/>
        <v>374465.073057323</v>
      </c>
      <c r="Q322" s="256">
        <f t="shared" si="208"/>
        <v>325784.61355987098</v>
      </c>
      <c r="R322" s="256">
        <f t="shared" si="208"/>
        <v>283432.61379708775</v>
      </c>
      <c r="S322" s="282">
        <f t="shared" si="208"/>
        <v>246586.37400346634</v>
      </c>
      <c r="T322" s="227"/>
      <c r="U322" s="87"/>
      <c r="V322" s="87"/>
    </row>
    <row r="323" spans="2:22" outlineLevel="1" x14ac:dyDescent="0.2">
      <c r="B323" s="279" t="str">
        <f t="shared" si="153"/>
        <v>Z055</v>
      </c>
      <c r="C323" s="280" t="s">
        <v>0</v>
      </c>
      <c r="D323" s="246"/>
      <c r="E323" s="246"/>
      <c r="F323" s="246"/>
      <c r="G323" s="246"/>
      <c r="H323" s="246"/>
      <c r="I323" s="256"/>
      <c r="J323" s="256"/>
      <c r="K323" s="246"/>
      <c r="L323" s="246"/>
      <c r="M323" s="256">
        <f t="shared" ref="M323:S323" si="209">M110-M181-M252</f>
        <v>56107.316216383268</v>
      </c>
      <c r="N323" s="256">
        <f t="shared" si="209"/>
        <v>47354.574886627481</v>
      </c>
      <c r="O323" s="256">
        <f t="shared" si="209"/>
        <v>39967.261204313596</v>
      </c>
      <c r="P323" s="256">
        <f t="shared" si="209"/>
        <v>33732.368456440672</v>
      </c>
      <c r="Q323" s="256">
        <f t="shared" si="209"/>
        <v>28470.118977235928</v>
      </c>
      <c r="R323" s="256">
        <f t="shared" si="209"/>
        <v>24028.780416787122</v>
      </c>
      <c r="S323" s="282">
        <f t="shared" si="209"/>
        <v>20280.290671768329</v>
      </c>
      <c r="T323" s="227"/>
      <c r="U323" s="87"/>
      <c r="V323" s="87"/>
    </row>
    <row r="324" spans="2:22" outlineLevel="1" x14ac:dyDescent="0.2">
      <c r="B324" s="279" t="str">
        <f t="shared" si="153"/>
        <v>Z056</v>
      </c>
      <c r="C324" s="280" t="s">
        <v>0</v>
      </c>
      <c r="D324" s="246"/>
      <c r="E324" s="246"/>
      <c r="F324" s="246"/>
      <c r="G324" s="246"/>
      <c r="H324" s="246"/>
      <c r="I324" s="256"/>
      <c r="J324" s="256"/>
      <c r="K324" s="246"/>
      <c r="L324" s="246"/>
      <c r="M324" s="256">
        <f t="shared" ref="M324:S324" si="210">M111-M182-M253</f>
        <v>230533.32593155126</v>
      </c>
      <c r="N324" s="256">
        <f t="shared" si="210"/>
        <v>193647.99378250306</v>
      </c>
      <c r="O324" s="256">
        <f t="shared" si="210"/>
        <v>162664.31477730258</v>
      </c>
      <c r="P324" s="256">
        <f t="shared" si="210"/>
        <v>136638.02441293417</v>
      </c>
      <c r="Q324" s="256">
        <f t="shared" si="210"/>
        <v>114775.9405068647</v>
      </c>
      <c r="R324" s="256">
        <f t="shared" si="210"/>
        <v>96411.790025766357</v>
      </c>
      <c r="S324" s="282">
        <f t="shared" si="210"/>
        <v>80985.903621643738</v>
      </c>
      <c r="T324" s="227"/>
      <c r="U324" s="87"/>
      <c r="V324" s="87"/>
    </row>
    <row r="325" spans="2:22" outlineLevel="1" x14ac:dyDescent="0.2">
      <c r="B325" s="279" t="str">
        <f t="shared" si="153"/>
        <v>Z057</v>
      </c>
      <c r="C325" s="280" t="s">
        <v>0</v>
      </c>
      <c r="D325" s="246"/>
      <c r="E325" s="246"/>
      <c r="F325" s="246"/>
      <c r="G325" s="246"/>
      <c r="H325" s="246"/>
      <c r="I325" s="256"/>
      <c r="J325" s="256"/>
      <c r="K325" s="246"/>
      <c r="L325" s="246"/>
      <c r="M325" s="256">
        <f t="shared" ref="M325:S325" si="211">M112-M183-M254</f>
        <v>1360.5404857451358</v>
      </c>
      <c r="N325" s="256">
        <f t="shared" si="211"/>
        <v>1099.3167124820698</v>
      </c>
      <c r="O325" s="256">
        <f t="shared" si="211"/>
        <v>888.24790368551237</v>
      </c>
      <c r="P325" s="256">
        <f t="shared" si="211"/>
        <v>717.70430617789395</v>
      </c>
      <c r="Q325" s="256">
        <f t="shared" si="211"/>
        <v>579.90507939173835</v>
      </c>
      <c r="R325" s="256">
        <f t="shared" si="211"/>
        <v>468.56330414852459</v>
      </c>
      <c r="S325" s="282">
        <f t="shared" si="211"/>
        <v>378.59914975200786</v>
      </c>
      <c r="T325" s="227"/>
      <c r="U325" s="87"/>
      <c r="V325" s="87"/>
    </row>
    <row r="326" spans="2:22" outlineLevel="1" x14ac:dyDescent="0.2">
      <c r="B326" s="279" t="str">
        <f t="shared" si="153"/>
        <v>Z058</v>
      </c>
      <c r="C326" s="280" t="s">
        <v>0</v>
      </c>
      <c r="D326" s="246"/>
      <c r="E326" s="246"/>
      <c r="F326" s="246"/>
      <c r="G326" s="246"/>
      <c r="H326" s="246"/>
      <c r="I326" s="256"/>
      <c r="J326" s="256"/>
      <c r="K326" s="246"/>
      <c r="L326" s="246"/>
      <c r="M326" s="256">
        <f t="shared" ref="M326:S326" si="212">M113-M184-M255</f>
        <v>1379889.2805785784</v>
      </c>
      <c r="N326" s="256">
        <f t="shared" si="212"/>
        <v>965922.49640500487</v>
      </c>
      <c r="O326" s="256">
        <f t="shared" si="212"/>
        <v>676145.74748350342</v>
      </c>
      <c r="P326" s="256">
        <f t="shared" si="212"/>
        <v>473302.02323845238</v>
      </c>
      <c r="Q326" s="256">
        <f t="shared" si="212"/>
        <v>331311.41626691667</v>
      </c>
      <c r="R326" s="256">
        <f t="shared" si="212"/>
        <v>231917.99138684169</v>
      </c>
      <c r="S326" s="282">
        <f t="shared" si="212"/>
        <v>162342.59397078917</v>
      </c>
      <c r="T326" s="227"/>
      <c r="U326" s="87"/>
      <c r="V326" s="87"/>
    </row>
    <row r="327" spans="2:22" outlineLevel="1" x14ac:dyDescent="0.2">
      <c r="B327" s="279" t="str">
        <f t="shared" si="153"/>
        <v>Z059</v>
      </c>
      <c r="C327" s="280" t="s">
        <v>0</v>
      </c>
      <c r="D327" s="246"/>
      <c r="E327" s="246"/>
      <c r="F327" s="246"/>
      <c r="G327" s="246"/>
      <c r="H327" s="246"/>
      <c r="I327" s="256"/>
      <c r="J327" s="256"/>
      <c r="K327" s="246"/>
      <c r="L327" s="246"/>
      <c r="M327" s="256">
        <f t="shared" ref="M327:S327" si="213">M114-M185-M256</f>
        <v>0</v>
      </c>
      <c r="N327" s="256">
        <f t="shared" si="213"/>
        <v>0</v>
      </c>
      <c r="O327" s="256">
        <f t="shared" si="213"/>
        <v>0</v>
      </c>
      <c r="P327" s="256">
        <f t="shared" si="213"/>
        <v>0</v>
      </c>
      <c r="Q327" s="256">
        <f t="shared" si="213"/>
        <v>0</v>
      </c>
      <c r="R327" s="256">
        <f t="shared" si="213"/>
        <v>0</v>
      </c>
      <c r="S327" s="282">
        <f t="shared" si="213"/>
        <v>0</v>
      </c>
      <c r="T327" s="227"/>
      <c r="U327" s="87"/>
      <c r="V327" s="87"/>
    </row>
    <row r="328" spans="2:22" outlineLevel="1" x14ac:dyDescent="0.2">
      <c r="B328" s="279" t="str">
        <f t="shared" si="153"/>
        <v>Z060</v>
      </c>
      <c r="C328" s="280" t="s">
        <v>0</v>
      </c>
      <c r="D328" s="246"/>
      <c r="E328" s="246"/>
      <c r="F328" s="246"/>
      <c r="G328" s="246"/>
      <c r="H328" s="246"/>
      <c r="I328" s="256"/>
      <c r="J328" s="256"/>
      <c r="K328" s="246"/>
      <c r="L328" s="246"/>
      <c r="M328" s="256">
        <f t="shared" ref="M328:S328" si="214">M115-M186-M257</f>
        <v>2468.1524999999992</v>
      </c>
      <c r="N328" s="256">
        <f t="shared" si="214"/>
        <v>814.49032499999976</v>
      </c>
      <c r="O328" s="256">
        <f t="shared" si="214"/>
        <v>268.78180724999993</v>
      </c>
      <c r="P328" s="256">
        <f t="shared" si="214"/>
        <v>88.697996392499959</v>
      </c>
      <c r="Q328" s="256">
        <f t="shared" si="214"/>
        <v>29.270338809524986</v>
      </c>
      <c r="R328" s="256">
        <f t="shared" si="214"/>
        <v>9.6592118071432438</v>
      </c>
      <c r="S328" s="282">
        <f t="shared" si="214"/>
        <v>3.1875398963572703</v>
      </c>
      <c r="T328" s="227"/>
      <c r="U328" s="87"/>
      <c r="V328" s="87"/>
    </row>
    <row r="329" spans="2:22" outlineLevel="1" x14ac:dyDescent="0.2">
      <c r="B329" s="279" t="str">
        <f t="shared" si="153"/>
        <v>Z061</v>
      </c>
      <c r="C329" s="280" t="s">
        <v>0</v>
      </c>
      <c r="D329" s="246"/>
      <c r="E329" s="246"/>
      <c r="F329" s="246"/>
      <c r="G329" s="246"/>
      <c r="H329" s="246"/>
      <c r="I329" s="256"/>
      <c r="J329" s="256"/>
      <c r="K329" s="246"/>
      <c r="L329" s="246"/>
      <c r="M329" s="256">
        <f t="shared" ref="M329:S329" si="215">M116-M187-M258</f>
        <v>0</v>
      </c>
      <c r="N329" s="256">
        <f t="shared" si="215"/>
        <v>0</v>
      </c>
      <c r="O329" s="256">
        <f t="shared" si="215"/>
        <v>0</v>
      </c>
      <c r="P329" s="256">
        <f t="shared" si="215"/>
        <v>0</v>
      </c>
      <c r="Q329" s="256">
        <f t="shared" si="215"/>
        <v>0</v>
      </c>
      <c r="R329" s="256">
        <f t="shared" si="215"/>
        <v>0</v>
      </c>
      <c r="S329" s="282">
        <f t="shared" si="215"/>
        <v>0</v>
      </c>
      <c r="T329" s="227"/>
      <c r="U329" s="87"/>
      <c r="V329" s="87"/>
    </row>
    <row r="330" spans="2:22" outlineLevel="1" x14ac:dyDescent="0.2">
      <c r="B330" s="279" t="str">
        <f t="shared" si="153"/>
        <v>Z062</v>
      </c>
      <c r="C330" s="280" t="s">
        <v>0</v>
      </c>
      <c r="D330" s="246"/>
      <c r="E330" s="246"/>
      <c r="F330" s="246"/>
      <c r="G330" s="246"/>
      <c r="H330" s="246"/>
      <c r="I330" s="256"/>
      <c r="J330" s="256"/>
      <c r="K330" s="246"/>
      <c r="L330" s="246"/>
      <c r="M330" s="256">
        <f t="shared" ref="M330:S330" si="216">M117-M188-M259</f>
        <v>75.482875000000007</v>
      </c>
      <c r="N330" s="256">
        <f t="shared" si="216"/>
        <v>49.063868750000005</v>
      </c>
      <c r="O330" s="256">
        <f t="shared" si="216"/>
        <v>31.891514687500003</v>
      </c>
      <c r="P330" s="256">
        <f t="shared" si="216"/>
        <v>20.729484546875</v>
      </c>
      <c r="Q330" s="256">
        <f t="shared" si="216"/>
        <v>13.474164955468751</v>
      </c>
      <c r="R330" s="256">
        <f t="shared" si="216"/>
        <v>8.7582072210546897</v>
      </c>
      <c r="S330" s="282">
        <f t="shared" si="216"/>
        <v>5.6928346936855485</v>
      </c>
      <c r="T330" s="227"/>
      <c r="U330" s="87"/>
      <c r="V330" s="87"/>
    </row>
    <row r="331" spans="2:22" outlineLevel="1" x14ac:dyDescent="0.2">
      <c r="B331" s="279" t="str">
        <f t="shared" si="153"/>
        <v>Z063</v>
      </c>
      <c r="C331" s="280" t="s">
        <v>0</v>
      </c>
      <c r="D331" s="246"/>
      <c r="E331" s="246"/>
      <c r="F331" s="246"/>
      <c r="G331" s="246"/>
      <c r="H331" s="246"/>
      <c r="I331" s="256"/>
      <c r="J331" s="256"/>
      <c r="K331" s="246"/>
      <c r="L331" s="246"/>
      <c r="M331" s="256">
        <f t="shared" ref="M331:S331" si="217">M118-M189-M260</f>
        <v>0</v>
      </c>
      <c r="N331" s="256">
        <f t="shared" si="217"/>
        <v>0</v>
      </c>
      <c r="O331" s="256">
        <f t="shared" si="217"/>
        <v>0</v>
      </c>
      <c r="P331" s="256">
        <f t="shared" si="217"/>
        <v>0</v>
      </c>
      <c r="Q331" s="256">
        <f t="shared" si="217"/>
        <v>0</v>
      </c>
      <c r="R331" s="256">
        <f t="shared" si="217"/>
        <v>0</v>
      </c>
      <c r="S331" s="282">
        <f t="shared" si="217"/>
        <v>0</v>
      </c>
      <c r="T331" s="227"/>
      <c r="U331" s="87"/>
      <c r="V331" s="87"/>
    </row>
    <row r="332" spans="2:22" outlineLevel="1" x14ac:dyDescent="0.2">
      <c r="B332" s="279" t="str">
        <f>B261</f>
        <v>Z064</v>
      </c>
      <c r="C332" s="280" t="s">
        <v>0</v>
      </c>
      <c r="D332" s="246"/>
      <c r="E332" s="246"/>
      <c r="F332" s="246"/>
      <c r="G332" s="246"/>
      <c r="H332" s="246"/>
      <c r="I332" s="256"/>
      <c r="J332" s="256"/>
      <c r="K332" s="246"/>
      <c r="L332" s="246"/>
      <c r="M332" s="256">
        <f t="shared" ref="M332:S332" si="218">M119-M190-M261</f>
        <v>0</v>
      </c>
      <c r="N332" s="256">
        <f t="shared" si="218"/>
        <v>0</v>
      </c>
      <c r="O332" s="256">
        <f t="shared" si="218"/>
        <v>0</v>
      </c>
      <c r="P332" s="256">
        <f t="shared" si="218"/>
        <v>0</v>
      </c>
      <c r="Q332" s="256">
        <f t="shared" si="218"/>
        <v>0</v>
      </c>
      <c r="R332" s="256">
        <f t="shared" si="218"/>
        <v>0</v>
      </c>
      <c r="S332" s="282">
        <f t="shared" si="218"/>
        <v>0</v>
      </c>
      <c r="T332" s="227"/>
      <c r="U332" s="87"/>
      <c r="V332" s="87"/>
    </row>
    <row r="333" spans="2:22" outlineLevel="1" x14ac:dyDescent="0.2">
      <c r="B333" s="279" t="str">
        <f>B262</f>
        <v>ZIMM</v>
      </c>
      <c r="C333" s="280" t="s">
        <v>0</v>
      </c>
      <c r="D333" s="246"/>
      <c r="E333" s="246"/>
      <c r="F333" s="246"/>
      <c r="G333" s="246"/>
      <c r="H333" s="246"/>
      <c r="I333" s="256"/>
      <c r="J333" s="256"/>
      <c r="K333" s="246"/>
      <c r="L333" s="246"/>
      <c r="M333" s="256">
        <f t="shared" ref="M333:S333" si="219">M120-M191-M262</f>
        <v>0</v>
      </c>
      <c r="N333" s="256">
        <f t="shared" si="219"/>
        <v>0</v>
      </c>
      <c r="O333" s="256">
        <f t="shared" si="219"/>
        <v>0</v>
      </c>
      <c r="P333" s="256">
        <f t="shared" si="219"/>
        <v>0</v>
      </c>
      <c r="Q333" s="256">
        <f t="shared" si="219"/>
        <v>0</v>
      </c>
      <c r="R333" s="256">
        <f t="shared" si="219"/>
        <v>0</v>
      </c>
      <c r="S333" s="282">
        <f t="shared" si="219"/>
        <v>0</v>
      </c>
      <c r="T333" s="227"/>
      <c r="U333" s="87"/>
      <c r="V333" s="87"/>
    </row>
    <row r="334" spans="2:22" outlineLevel="1" x14ac:dyDescent="0.2">
      <c r="B334" s="279" t="str">
        <f>B263</f>
        <v>ZLIN</v>
      </c>
      <c r="C334" s="280" t="s">
        <v>0</v>
      </c>
      <c r="D334" s="246"/>
      <c r="E334" s="246"/>
      <c r="F334" s="246"/>
      <c r="G334" s="246"/>
      <c r="H334" s="246"/>
      <c r="I334" s="256"/>
      <c r="J334" s="256"/>
      <c r="K334" s="246"/>
      <c r="L334" s="246"/>
      <c r="M334" s="256">
        <f t="shared" ref="M334:S334" si="220">M121-M192-M263</f>
        <v>55352.953383621549</v>
      </c>
      <c r="N334" s="256">
        <f t="shared" si="220"/>
        <v>50940.132462293004</v>
      </c>
      <c r="O334" s="256">
        <f t="shared" si="220"/>
        <v>46879.108279771834</v>
      </c>
      <c r="P334" s="256">
        <f t="shared" si="220"/>
        <v>43141.835069496949</v>
      </c>
      <c r="Q334" s="256">
        <f t="shared" si="220"/>
        <v>39702.502915713216</v>
      </c>
      <c r="R334" s="256">
        <f t="shared" si="220"/>
        <v>36537.359508073343</v>
      </c>
      <c r="S334" s="282">
        <f t="shared" si="220"/>
        <v>33624.546106231697</v>
      </c>
      <c r="T334" s="227"/>
      <c r="U334" s="87"/>
      <c r="V334" s="87"/>
    </row>
    <row r="335" spans="2:22" outlineLevel="1" x14ac:dyDescent="0.2">
      <c r="B335" s="286" t="str">
        <f>B264</f>
        <v>MANU</v>
      </c>
      <c r="C335" s="287" t="s">
        <v>0</v>
      </c>
      <c r="D335" s="288"/>
      <c r="E335" s="288"/>
      <c r="F335" s="288"/>
      <c r="G335" s="288"/>
      <c r="H335" s="288"/>
      <c r="I335" s="289"/>
      <c r="J335" s="289"/>
      <c r="K335" s="288"/>
      <c r="L335" s="288"/>
      <c r="M335" s="289">
        <f t="shared" ref="M335:S335" si="221">M122-M193-M264</f>
        <v>0</v>
      </c>
      <c r="N335" s="289">
        <f t="shared" si="221"/>
        <v>0</v>
      </c>
      <c r="O335" s="289">
        <f t="shared" si="221"/>
        <v>0</v>
      </c>
      <c r="P335" s="289">
        <f t="shared" si="221"/>
        <v>0</v>
      </c>
      <c r="Q335" s="289">
        <f t="shared" si="221"/>
        <v>0</v>
      </c>
      <c r="R335" s="289">
        <f t="shared" si="221"/>
        <v>0</v>
      </c>
      <c r="S335" s="290">
        <f t="shared" si="221"/>
        <v>0</v>
      </c>
      <c r="T335" s="227"/>
      <c r="U335" s="87"/>
      <c r="V335" s="87"/>
    </row>
    <row r="336" spans="2:22" outlineLevel="1" x14ac:dyDescent="0.2">
      <c r="B336" s="227"/>
      <c r="C336" s="254"/>
      <c r="D336" s="227"/>
      <c r="E336" s="227"/>
      <c r="F336" s="227"/>
      <c r="G336" s="227"/>
      <c r="H336" s="227"/>
      <c r="I336" s="227"/>
      <c r="J336" s="227"/>
      <c r="K336" s="227"/>
      <c r="L336" s="227"/>
      <c r="M336" s="227"/>
      <c r="N336" s="227"/>
      <c r="O336" s="227"/>
      <c r="P336" s="227"/>
      <c r="Q336" s="227"/>
      <c r="R336" s="227"/>
      <c r="S336" s="227"/>
      <c r="T336" s="227"/>
      <c r="U336" s="87"/>
      <c r="V336" s="87"/>
    </row>
    <row r="337" spans="1:22" x14ac:dyDescent="0.2">
      <c r="B337" s="268" t="s">
        <v>410</v>
      </c>
      <c r="C337" s="244" t="s">
        <v>10</v>
      </c>
      <c r="D337" s="269" t="s">
        <v>9</v>
      </c>
      <c r="E337" s="244" t="s">
        <v>173</v>
      </c>
      <c r="I337" s="229"/>
      <c r="L337" s="248"/>
    </row>
    <row r="338" spans="1:22" x14ac:dyDescent="0.2">
      <c r="L338" s="248"/>
      <c r="M338" s="248"/>
      <c r="N338" s="248"/>
      <c r="O338" s="248"/>
      <c r="P338" s="248"/>
      <c r="Q338" s="248"/>
      <c r="R338" s="248"/>
      <c r="S338" s="248"/>
    </row>
    <row r="339" spans="1:22" x14ac:dyDescent="0.2">
      <c r="B339" s="267" t="s">
        <v>407</v>
      </c>
      <c r="L339" s="248"/>
      <c r="M339" s="248"/>
      <c r="N339" s="248"/>
      <c r="O339" s="248"/>
      <c r="P339" s="248"/>
      <c r="Q339" s="248"/>
      <c r="R339" s="248"/>
      <c r="S339" s="248"/>
    </row>
    <row r="340" spans="1:22" x14ac:dyDescent="0.2">
      <c r="L340" s="248"/>
      <c r="M340" s="248"/>
      <c r="N340" s="248"/>
      <c r="O340" s="248"/>
      <c r="P340" s="248"/>
      <c r="Q340" s="248"/>
      <c r="R340" s="248"/>
      <c r="S340" s="248"/>
    </row>
    <row r="341" spans="1:22" x14ac:dyDescent="0.2">
      <c r="B341" s="229" t="s">
        <v>408</v>
      </c>
      <c r="C341" s="254" t="s">
        <v>0</v>
      </c>
      <c r="D341" s="256"/>
      <c r="E341" s="256"/>
      <c r="F341" s="227"/>
      <c r="G341" s="227"/>
      <c r="H341" s="227"/>
      <c r="I341" s="256"/>
      <c r="J341" s="247"/>
      <c r="L341" s="248"/>
      <c r="M341" s="247">
        <f>M351/M$347</f>
        <v>303324.87829608464</v>
      </c>
      <c r="N341" s="247">
        <f t="shared" ref="N341:S341" si="222">N351/N$347</f>
        <v>246031.68330937714</v>
      </c>
      <c r="O341" s="247">
        <f t="shared" si="222"/>
        <v>201962.38891581475</v>
      </c>
      <c r="P341" s="247">
        <f t="shared" si="222"/>
        <v>167180.69597413551</v>
      </c>
      <c r="Q341" s="247">
        <f t="shared" si="222"/>
        <v>139216.37974467027</v>
      </c>
      <c r="R341" s="247">
        <f t="shared" si="222"/>
        <v>116436.71657528853</v>
      </c>
      <c r="S341" s="247">
        <f t="shared" si="222"/>
        <v>97707.603465487467</v>
      </c>
      <c r="T341" s="227"/>
      <c r="U341" s="87"/>
      <c r="V341" s="87"/>
    </row>
    <row r="342" spans="1:22" x14ac:dyDescent="0.2">
      <c r="B342" s="229" t="s">
        <v>7</v>
      </c>
      <c r="C342" s="254" t="s">
        <v>0</v>
      </c>
      <c r="D342" s="303"/>
      <c r="E342" s="303"/>
      <c r="F342" s="227"/>
      <c r="G342" s="227"/>
      <c r="H342" s="227"/>
      <c r="I342" s="256"/>
      <c r="J342" s="247"/>
      <c r="L342" s="248"/>
      <c r="M342" s="247">
        <f t="shared" ref="M342:S342" si="223">M352/M$347</f>
        <v>57293.194986707509</v>
      </c>
      <c r="N342" s="247">
        <f t="shared" si="223"/>
        <v>44069.294393562384</v>
      </c>
      <c r="O342" s="247">
        <f t="shared" si="223"/>
        <v>34781.692941679248</v>
      </c>
      <c r="P342" s="247">
        <f t="shared" si="223"/>
        <v>27964.316229465261</v>
      </c>
      <c r="Q342" s="247">
        <f t="shared" si="223"/>
        <v>22779.663169381707</v>
      </c>
      <c r="R342" s="247">
        <f t="shared" si="223"/>
        <v>18729.113109801063</v>
      </c>
      <c r="S342" s="247">
        <f t="shared" si="223"/>
        <v>15501.509431432189</v>
      </c>
      <c r="T342" s="227"/>
      <c r="U342" s="87"/>
      <c r="V342" s="87"/>
    </row>
    <row r="343" spans="1:22" x14ac:dyDescent="0.2">
      <c r="B343" s="229" t="s">
        <v>417</v>
      </c>
      <c r="C343" s="254" t="s">
        <v>0</v>
      </c>
      <c r="D343" s="227"/>
      <c r="E343" s="227"/>
      <c r="F343" s="227"/>
      <c r="G343" s="227"/>
      <c r="H343" s="227"/>
      <c r="I343" s="256"/>
      <c r="J343" s="247"/>
      <c r="L343" s="248"/>
      <c r="M343" s="247">
        <f t="shared" ref="M343:S343" si="224">M353/M$347</f>
        <v>0</v>
      </c>
      <c r="N343" s="247">
        <f t="shared" si="224"/>
        <v>0</v>
      </c>
      <c r="O343" s="247">
        <f t="shared" si="224"/>
        <v>0</v>
      </c>
      <c r="P343" s="247">
        <f t="shared" si="224"/>
        <v>0</v>
      </c>
      <c r="Q343" s="247">
        <f t="shared" si="224"/>
        <v>0</v>
      </c>
      <c r="R343" s="247">
        <f t="shared" si="224"/>
        <v>0</v>
      </c>
      <c r="S343" s="247">
        <f t="shared" si="224"/>
        <v>0</v>
      </c>
      <c r="T343" s="227"/>
      <c r="U343" s="87"/>
      <c r="V343" s="87"/>
    </row>
    <row r="344" spans="1:22" x14ac:dyDescent="0.2">
      <c r="B344" s="229" t="s">
        <v>418</v>
      </c>
      <c r="C344" s="254" t="s">
        <v>0</v>
      </c>
      <c r="D344" s="227"/>
      <c r="E344" s="227"/>
      <c r="F344" s="227"/>
      <c r="G344" s="227"/>
      <c r="H344" s="227"/>
      <c r="I344" s="256"/>
      <c r="J344" s="247"/>
      <c r="L344" s="248"/>
      <c r="M344" s="247">
        <f t="shared" ref="M344:S344" si="225">M354/M$347</f>
        <v>0</v>
      </c>
      <c r="N344" s="247">
        <f t="shared" si="225"/>
        <v>0</v>
      </c>
      <c r="O344" s="247">
        <f t="shared" si="225"/>
        <v>0</v>
      </c>
      <c r="P344" s="247">
        <f t="shared" si="225"/>
        <v>0</v>
      </c>
      <c r="Q344" s="247">
        <f t="shared" si="225"/>
        <v>0</v>
      </c>
      <c r="R344" s="247">
        <f t="shared" si="225"/>
        <v>0</v>
      </c>
      <c r="S344" s="247">
        <f t="shared" si="225"/>
        <v>0</v>
      </c>
      <c r="T344" s="227"/>
      <c r="U344" s="87"/>
      <c r="V344" s="87"/>
    </row>
    <row r="345" spans="1:22" s="6" customFormat="1" x14ac:dyDescent="0.2">
      <c r="A345" s="233"/>
      <c r="B345" s="233" t="s">
        <v>6</v>
      </c>
      <c r="C345" s="263" t="s">
        <v>0</v>
      </c>
      <c r="D345" s="258"/>
      <c r="E345" s="258"/>
      <c r="F345" s="258"/>
      <c r="G345" s="258"/>
      <c r="H345" s="258"/>
      <c r="I345" s="274"/>
      <c r="J345" s="271"/>
      <c r="K345" s="233"/>
      <c r="L345" s="309"/>
      <c r="M345" s="261">
        <f t="shared" ref="M345:S345" si="226">M355/M$347</f>
        <v>246031.68330937714</v>
      </c>
      <c r="N345" s="261">
        <f t="shared" si="226"/>
        <v>201962.38891581475</v>
      </c>
      <c r="O345" s="261">
        <f t="shared" si="226"/>
        <v>167180.69597413551</v>
      </c>
      <c r="P345" s="261">
        <f t="shared" si="226"/>
        <v>139216.37974467027</v>
      </c>
      <c r="Q345" s="261">
        <f t="shared" si="226"/>
        <v>116436.71657528853</v>
      </c>
      <c r="R345" s="261">
        <f t="shared" si="226"/>
        <v>97707.603465487467</v>
      </c>
      <c r="S345" s="261">
        <f t="shared" si="226"/>
        <v>82206.094034055277</v>
      </c>
      <c r="T345" s="271"/>
      <c r="U345" s="53"/>
      <c r="V345" s="53"/>
    </row>
    <row r="346" spans="1:22" s="6" customFormat="1" x14ac:dyDescent="0.2">
      <c r="A346" s="233"/>
      <c r="B346" s="233"/>
      <c r="C346" s="263"/>
      <c r="D346" s="258"/>
      <c r="E346" s="258"/>
      <c r="F346" s="258"/>
      <c r="G346" s="258"/>
      <c r="H346" s="258"/>
      <c r="I346" s="274"/>
      <c r="J346" s="271"/>
      <c r="K346" s="233"/>
      <c r="L346" s="309"/>
      <c r="M346" s="274"/>
      <c r="N346" s="274"/>
      <c r="O346" s="274"/>
      <c r="P346" s="274"/>
      <c r="Q346" s="274"/>
      <c r="R346" s="274"/>
      <c r="S346" s="274"/>
      <c r="T346" s="271"/>
      <c r="U346" s="53"/>
      <c r="V346" s="53"/>
    </row>
    <row r="347" spans="1:22" x14ac:dyDescent="0.2">
      <c r="B347" s="229" t="s">
        <v>235</v>
      </c>
      <c r="C347" s="280" t="s">
        <v>3</v>
      </c>
      <c r="D347" s="227"/>
      <c r="E347" s="229" t="s">
        <v>236</v>
      </c>
      <c r="F347" s="227"/>
      <c r="G347" s="227"/>
      <c r="H347" s="227"/>
      <c r="I347" s="246"/>
      <c r="J347" s="247"/>
      <c r="M347" s="311">
        <f>Assets!$L$130</f>
        <v>0.92727272727272725</v>
      </c>
      <c r="N347" s="312">
        <f>Assets!$L$130</f>
        <v>0.92727272727272725</v>
      </c>
      <c r="O347" s="312">
        <f>Assets!$L$130</f>
        <v>0.92727272727272725</v>
      </c>
      <c r="P347" s="312">
        <f>Assets!$L$130</f>
        <v>0.92727272727272725</v>
      </c>
      <c r="Q347" s="312">
        <f>Assets!$L$130</f>
        <v>0.92727272727272725</v>
      </c>
      <c r="R347" s="312">
        <f>Assets!$L$130</f>
        <v>0.92727272727272725</v>
      </c>
      <c r="S347" s="312">
        <f>Assets!$L$130</f>
        <v>0.92727272727272725</v>
      </c>
      <c r="T347" s="227"/>
      <c r="U347" s="87"/>
      <c r="V347" s="87"/>
    </row>
    <row r="348" spans="1:22" x14ac:dyDescent="0.2">
      <c r="C348" s="280"/>
      <c r="D348" s="227"/>
      <c r="E348" s="227"/>
      <c r="F348" s="227"/>
      <c r="G348" s="227"/>
      <c r="H348" s="227"/>
      <c r="I348" s="246"/>
      <c r="J348" s="247"/>
      <c r="M348" s="312"/>
      <c r="N348" s="312"/>
      <c r="O348" s="312"/>
      <c r="P348" s="312"/>
      <c r="Q348" s="312"/>
      <c r="R348" s="312"/>
      <c r="S348" s="312"/>
      <c r="T348" s="227"/>
      <c r="U348" s="87"/>
      <c r="V348" s="87"/>
    </row>
    <row r="349" spans="1:22" x14ac:dyDescent="0.2">
      <c r="B349" s="267" t="s">
        <v>141</v>
      </c>
      <c r="L349" s="248"/>
      <c r="M349" s="248"/>
      <c r="N349" s="248"/>
      <c r="O349" s="248"/>
      <c r="P349" s="248"/>
      <c r="Q349" s="248"/>
      <c r="R349" s="248"/>
      <c r="S349" s="248"/>
    </row>
    <row r="350" spans="1:22" x14ac:dyDescent="0.2">
      <c r="L350" s="248"/>
      <c r="M350" s="248"/>
      <c r="N350" s="248"/>
      <c r="O350" s="248"/>
      <c r="P350" s="248"/>
      <c r="Q350" s="248"/>
      <c r="R350" s="248"/>
      <c r="S350" s="248"/>
    </row>
    <row r="351" spans="1:22" x14ac:dyDescent="0.2">
      <c r="B351" s="229" t="s">
        <v>408</v>
      </c>
      <c r="C351" s="254" t="s">
        <v>0</v>
      </c>
      <c r="D351" s="256"/>
      <c r="E351" s="256"/>
      <c r="F351" s="227"/>
      <c r="G351" s="227"/>
      <c r="H351" s="227"/>
      <c r="I351" s="256"/>
      <c r="J351" s="247"/>
      <c r="L351" s="248"/>
      <c r="M351" s="247">
        <f>SUM(M360:M428)</f>
        <v>281264.88714727847</v>
      </c>
      <c r="N351" s="247">
        <f>SUM(N360:N428)</f>
        <v>228138.46997778607</v>
      </c>
      <c r="O351" s="247">
        <f t="shared" ref="O351:S351" si="227">SUM(O360:O428)</f>
        <v>187274.21517648277</v>
      </c>
      <c r="P351" s="247">
        <f t="shared" si="227"/>
        <v>155022.09990328929</v>
      </c>
      <c r="Q351" s="247">
        <f t="shared" si="227"/>
        <v>129091.55212687605</v>
      </c>
      <c r="R351" s="247">
        <f t="shared" si="227"/>
        <v>107968.59173344937</v>
      </c>
      <c r="S351" s="247">
        <f t="shared" si="227"/>
        <v>90601.595940724743</v>
      </c>
      <c r="T351" s="227"/>
      <c r="U351" s="87"/>
      <c r="V351" s="87"/>
    </row>
    <row r="352" spans="1:22" x14ac:dyDescent="0.2">
      <c r="B352" s="229" t="s">
        <v>7</v>
      </c>
      <c r="C352" s="254" t="s">
        <v>0</v>
      </c>
      <c r="D352" s="303"/>
      <c r="E352" s="303"/>
      <c r="F352" s="227"/>
      <c r="G352" s="227"/>
      <c r="H352" s="227"/>
      <c r="I352" s="256"/>
      <c r="J352" s="247"/>
      <c r="L352" s="248"/>
      <c r="M352" s="247">
        <f>SUM(M431:M499)</f>
        <v>53126.417169492415</v>
      </c>
      <c r="N352" s="247">
        <f t="shared" ref="N352:S352" si="228">SUM(N431:N499)</f>
        <v>40864.254801303301</v>
      </c>
      <c r="O352" s="247">
        <f t="shared" si="228"/>
        <v>32252.115273193485</v>
      </c>
      <c r="P352" s="247">
        <f t="shared" si="228"/>
        <v>25930.547776413241</v>
      </c>
      <c r="Q352" s="247">
        <f t="shared" si="228"/>
        <v>21122.960393426674</v>
      </c>
      <c r="R352" s="247">
        <f t="shared" si="228"/>
        <v>17366.995792724621</v>
      </c>
      <c r="S352" s="247">
        <f t="shared" si="228"/>
        <v>14374.126927328029</v>
      </c>
      <c r="T352" s="227"/>
      <c r="U352" s="87"/>
      <c r="V352" s="87"/>
    </row>
    <row r="353" spans="1:22" x14ac:dyDescent="0.2">
      <c r="B353" s="229" t="s">
        <v>105</v>
      </c>
      <c r="C353" s="254" t="s">
        <v>0</v>
      </c>
      <c r="D353" s="227"/>
      <c r="E353" s="227"/>
      <c r="F353" s="227"/>
      <c r="G353" s="227"/>
      <c r="H353" s="227"/>
      <c r="I353" s="256"/>
      <c r="J353" s="247"/>
      <c r="L353" s="248"/>
      <c r="M353" s="247"/>
      <c r="N353" s="247"/>
      <c r="O353" s="247"/>
      <c r="P353" s="247"/>
      <c r="Q353" s="247"/>
      <c r="R353" s="247"/>
      <c r="S353" s="247"/>
      <c r="T353" s="227"/>
      <c r="U353" s="87"/>
      <c r="V353" s="87"/>
    </row>
    <row r="354" spans="1:22" x14ac:dyDescent="0.2">
      <c r="B354" s="229" t="s">
        <v>106</v>
      </c>
      <c r="C354" s="254" t="s">
        <v>0</v>
      </c>
      <c r="D354" s="227"/>
      <c r="E354" s="227"/>
      <c r="F354" s="227"/>
      <c r="G354" s="227"/>
      <c r="H354" s="227"/>
      <c r="I354" s="256"/>
      <c r="J354" s="247"/>
      <c r="L354" s="248"/>
      <c r="M354" s="247">
        <f>SUM(M502:M570)</f>
        <v>0</v>
      </c>
      <c r="N354" s="247">
        <f t="shared" ref="N354:S354" si="229">SUM(N502:N570)</f>
        <v>0</v>
      </c>
      <c r="O354" s="247">
        <f t="shared" si="229"/>
        <v>0</v>
      </c>
      <c r="P354" s="247">
        <f t="shared" si="229"/>
        <v>0</v>
      </c>
      <c r="Q354" s="247">
        <f t="shared" si="229"/>
        <v>0</v>
      </c>
      <c r="R354" s="247">
        <f t="shared" si="229"/>
        <v>0</v>
      </c>
      <c r="S354" s="247">
        <f t="shared" si="229"/>
        <v>0</v>
      </c>
      <c r="T354" s="227"/>
      <c r="U354" s="87"/>
      <c r="V354" s="87"/>
    </row>
    <row r="355" spans="1:22" s="6" customFormat="1" x14ac:dyDescent="0.2">
      <c r="A355" s="233"/>
      <c r="B355" s="233" t="s">
        <v>6</v>
      </c>
      <c r="C355" s="263" t="s">
        <v>0</v>
      </c>
      <c r="D355" s="258"/>
      <c r="E355" s="258"/>
      <c r="F355" s="258"/>
      <c r="G355" s="258"/>
      <c r="H355" s="258"/>
      <c r="I355" s="274"/>
      <c r="J355" s="271"/>
      <c r="K355" s="233"/>
      <c r="L355" s="309"/>
      <c r="M355" s="261">
        <f>SUM(M573:M641)</f>
        <v>228138.46997778607</v>
      </c>
      <c r="N355" s="261">
        <f t="shared" ref="N355:S355" si="230">SUM(N573:N641)</f>
        <v>187274.21517648277</v>
      </c>
      <c r="O355" s="261">
        <f t="shared" si="230"/>
        <v>155022.09990328929</v>
      </c>
      <c r="P355" s="261">
        <f t="shared" si="230"/>
        <v>129091.55212687605</v>
      </c>
      <c r="Q355" s="261">
        <f t="shared" si="230"/>
        <v>107968.59173344937</v>
      </c>
      <c r="R355" s="261">
        <f t="shared" si="230"/>
        <v>90601.595940724743</v>
      </c>
      <c r="S355" s="261">
        <f t="shared" si="230"/>
        <v>76227.469013396709</v>
      </c>
      <c r="T355" s="271"/>
      <c r="U355" s="53"/>
      <c r="V355" s="53"/>
    </row>
    <row r="356" spans="1:22" x14ac:dyDescent="0.2">
      <c r="C356" s="280"/>
      <c r="D356" s="227"/>
      <c r="E356" s="227"/>
      <c r="F356" s="227"/>
      <c r="G356" s="227"/>
      <c r="H356" s="227"/>
      <c r="I356" s="246"/>
      <c r="J356" s="247"/>
      <c r="L356" s="248"/>
      <c r="M356" s="227"/>
      <c r="N356" s="227"/>
      <c r="O356" s="227"/>
      <c r="P356" s="227"/>
      <c r="Q356" s="227"/>
      <c r="R356" s="227"/>
      <c r="S356" s="227"/>
      <c r="T356" s="227"/>
      <c r="U356" s="87"/>
      <c r="V356" s="87"/>
    </row>
    <row r="357" spans="1:22" x14ac:dyDescent="0.2">
      <c r="B357" s="232" t="s">
        <v>93</v>
      </c>
      <c r="C357" s="239" t="s">
        <v>89</v>
      </c>
      <c r="D357" s="264">
        <f>SUM(H357:S357)</f>
        <v>0</v>
      </c>
      <c r="E357" s="265"/>
      <c r="F357" s="227"/>
      <c r="G357" s="227"/>
      <c r="H357" s="227"/>
      <c r="I357" s="246"/>
      <c r="J357" s="227"/>
      <c r="K357" s="227"/>
      <c r="L357" s="227"/>
      <c r="M357" s="266">
        <f>IF(ABS(M351-M352+M353-M354-M355)&lt;0.001,0,1)</f>
        <v>0</v>
      </c>
      <c r="N357" s="266">
        <f>IF(ABS(N351-N352+N353-N354-N355)&lt;0.001,0,1)</f>
        <v>0</v>
      </c>
      <c r="O357" s="266">
        <f t="shared" ref="O357:S357" si="231">IF(ABS(O351-O352+O353-O354-O355)&lt;0.001,0,1)</f>
        <v>0</v>
      </c>
      <c r="P357" s="266">
        <f t="shared" si="231"/>
        <v>0</v>
      </c>
      <c r="Q357" s="266">
        <f t="shared" si="231"/>
        <v>0</v>
      </c>
      <c r="R357" s="266">
        <f t="shared" si="231"/>
        <v>0</v>
      </c>
      <c r="S357" s="266">
        <f t="shared" si="231"/>
        <v>0</v>
      </c>
      <c r="T357" s="227"/>
      <c r="U357" s="87"/>
      <c r="V357" s="87"/>
    </row>
    <row r="358" spans="1:22" x14ac:dyDescent="0.2">
      <c r="B358" s="230"/>
      <c r="C358" s="254"/>
      <c r="D358" s="227"/>
      <c r="E358" s="227"/>
      <c r="F358" s="227"/>
      <c r="G358" s="227"/>
      <c r="H358" s="227"/>
      <c r="I358" s="227"/>
      <c r="J358" s="227"/>
      <c r="K358" s="227"/>
      <c r="L358" s="227"/>
      <c r="M358" s="227"/>
      <c r="N358" s="227"/>
      <c r="O358" s="227"/>
      <c r="P358" s="227"/>
      <c r="Q358" s="227"/>
      <c r="R358" s="227"/>
      <c r="S358" s="227"/>
      <c r="T358" s="227"/>
      <c r="U358" s="87"/>
      <c r="V358" s="87"/>
    </row>
    <row r="359" spans="1:22" outlineLevel="1" x14ac:dyDescent="0.2">
      <c r="B359" s="275" t="s">
        <v>408</v>
      </c>
      <c r="C359" s="276"/>
      <c r="D359" s="277"/>
      <c r="E359" s="277"/>
      <c r="F359" s="277"/>
      <c r="G359" s="277"/>
      <c r="H359" s="277"/>
      <c r="I359" s="277"/>
      <c r="J359" s="277"/>
      <c r="K359" s="277"/>
      <c r="L359" s="277"/>
      <c r="M359" s="277"/>
      <c r="N359" s="277"/>
      <c r="O359" s="277"/>
      <c r="P359" s="277"/>
      <c r="Q359" s="277"/>
      <c r="R359" s="277"/>
      <c r="S359" s="278"/>
      <c r="T359" s="227"/>
      <c r="U359" s="87"/>
      <c r="V359" s="87"/>
    </row>
    <row r="360" spans="1:22" outlineLevel="1" x14ac:dyDescent="0.2">
      <c r="B360" s="279" t="str">
        <f>B267</f>
        <v>0000</v>
      </c>
      <c r="C360" s="280" t="s">
        <v>0</v>
      </c>
      <c r="D360" s="66">
        <f>Assets!D485</f>
        <v>0</v>
      </c>
      <c r="E360" s="246"/>
      <c r="F360" s="246"/>
      <c r="G360" s="246"/>
      <c r="H360" s="246"/>
      <c r="I360" s="256"/>
      <c r="J360" s="256"/>
      <c r="K360" s="246"/>
      <c r="L360" s="246"/>
      <c r="M360" s="256">
        <f t="shared" ref="M360:M423" si="232">IF(L573="",$D360,L573)</f>
        <v>0</v>
      </c>
      <c r="N360" s="256">
        <f t="shared" ref="N360:N423" si="233">IF(M573="",$D360,M573)</f>
        <v>0</v>
      </c>
      <c r="O360" s="256">
        <f t="shared" ref="O360:O423" si="234">IF(N573="",$D360,N573)</f>
        <v>0</v>
      </c>
      <c r="P360" s="256">
        <f t="shared" ref="P360:P423" si="235">IF(O573="",$D360,O573)</f>
        <v>0</v>
      </c>
      <c r="Q360" s="256">
        <f t="shared" ref="Q360:Q423" si="236">IF(P573="",$D360,P573)</f>
        <v>0</v>
      </c>
      <c r="R360" s="256">
        <f t="shared" ref="R360:R423" si="237">IF(Q573="",$D360,Q573)</f>
        <v>0</v>
      </c>
      <c r="S360" s="282">
        <f t="shared" ref="S360:S423" si="238">IF(R573="",$D360,R573)</f>
        <v>0</v>
      </c>
      <c r="T360" s="227"/>
      <c r="U360" s="87"/>
      <c r="V360" s="87"/>
    </row>
    <row r="361" spans="1:22" outlineLevel="1" x14ac:dyDescent="0.2">
      <c r="B361" s="279" t="str">
        <f t="shared" ref="B361:B424" si="239">B268</f>
        <v>Z000</v>
      </c>
      <c r="C361" s="280" t="s">
        <v>0</v>
      </c>
      <c r="D361" s="66">
        <f>Assets!D486</f>
        <v>0</v>
      </c>
      <c r="E361" s="246"/>
      <c r="F361" s="246"/>
      <c r="G361" s="246"/>
      <c r="H361" s="246"/>
      <c r="I361" s="256"/>
      <c r="J361" s="256"/>
      <c r="K361" s="246"/>
      <c r="L361" s="246"/>
      <c r="M361" s="256">
        <f t="shared" si="232"/>
        <v>0</v>
      </c>
      <c r="N361" s="256">
        <f t="shared" si="233"/>
        <v>0</v>
      </c>
      <c r="O361" s="256">
        <f t="shared" si="234"/>
        <v>0</v>
      </c>
      <c r="P361" s="256">
        <f t="shared" si="235"/>
        <v>0</v>
      </c>
      <c r="Q361" s="256">
        <f t="shared" si="236"/>
        <v>0</v>
      </c>
      <c r="R361" s="256">
        <f t="shared" si="237"/>
        <v>0</v>
      </c>
      <c r="S361" s="282">
        <f t="shared" si="238"/>
        <v>0</v>
      </c>
      <c r="T361" s="227"/>
      <c r="U361" s="87"/>
      <c r="V361" s="87"/>
    </row>
    <row r="362" spans="1:22" outlineLevel="1" x14ac:dyDescent="0.2">
      <c r="B362" s="279" t="str">
        <f t="shared" si="239"/>
        <v>Z001</v>
      </c>
      <c r="C362" s="280" t="s">
        <v>0</v>
      </c>
      <c r="D362" s="66">
        <f>Assets!D487</f>
        <v>0</v>
      </c>
      <c r="E362" s="246"/>
      <c r="F362" s="246"/>
      <c r="G362" s="246"/>
      <c r="H362" s="246"/>
      <c r="I362" s="256"/>
      <c r="J362" s="256"/>
      <c r="K362" s="246"/>
      <c r="L362" s="246"/>
      <c r="M362" s="256">
        <f t="shared" si="232"/>
        <v>0</v>
      </c>
      <c r="N362" s="256">
        <f t="shared" si="233"/>
        <v>0</v>
      </c>
      <c r="O362" s="256">
        <f t="shared" si="234"/>
        <v>0</v>
      </c>
      <c r="P362" s="256">
        <f t="shared" si="235"/>
        <v>0</v>
      </c>
      <c r="Q362" s="256">
        <f t="shared" si="236"/>
        <v>0</v>
      </c>
      <c r="R362" s="256">
        <f t="shared" si="237"/>
        <v>0</v>
      </c>
      <c r="S362" s="282">
        <f t="shared" si="238"/>
        <v>0</v>
      </c>
      <c r="T362" s="227"/>
      <c r="U362" s="87"/>
      <c r="V362" s="87"/>
    </row>
    <row r="363" spans="1:22" outlineLevel="1" x14ac:dyDescent="0.2">
      <c r="B363" s="279" t="str">
        <f t="shared" si="239"/>
        <v>Z002</v>
      </c>
      <c r="C363" s="280" t="s">
        <v>0</v>
      </c>
      <c r="D363" s="66">
        <f>Assets!D488</f>
        <v>0</v>
      </c>
      <c r="E363" s="246"/>
      <c r="F363" s="246"/>
      <c r="G363" s="246"/>
      <c r="H363" s="246"/>
      <c r="I363" s="256"/>
      <c r="J363" s="256"/>
      <c r="K363" s="246"/>
      <c r="L363" s="246"/>
      <c r="M363" s="256">
        <f t="shared" si="232"/>
        <v>0</v>
      </c>
      <c r="N363" s="256">
        <f t="shared" si="233"/>
        <v>0</v>
      </c>
      <c r="O363" s="256">
        <f t="shared" si="234"/>
        <v>0</v>
      </c>
      <c r="P363" s="256">
        <f t="shared" si="235"/>
        <v>0</v>
      </c>
      <c r="Q363" s="256">
        <f t="shared" si="236"/>
        <v>0</v>
      </c>
      <c r="R363" s="256">
        <f t="shared" si="237"/>
        <v>0</v>
      </c>
      <c r="S363" s="282">
        <f t="shared" si="238"/>
        <v>0</v>
      </c>
      <c r="T363" s="227"/>
      <c r="U363" s="87"/>
      <c r="V363" s="87"/>
    </row>
    <row r="364" spans="1:22" outlineLevel="1" x14ac:dyDescent="0.2">
      <c r="B364" s="279" t="str">
        <f t="shared" si="239"/>
        <v>Z003</v>
      </c>
      <c r="C364" s="280" t="s">
        <v>0</v>
      </c>
      <c r="D364" s="66">
        <f>Assets!D489</f>
        <v>0</v>
      </c>
      <c r="E364" s="246"/>
      <c r="F364" s="246"/>
      <c r="G364" s="246"/>
      <c r="H364" s="246"/>
      <c r="I364" s="256"/>
      <c r="J364" s="256"/>
      <c r="K364" s="246"/>
      <c r="L364" s="246"/>
      <c r="M364" s="256">
        <f t="shared" si="232"/>
        <v>0</v>
      </c>
      <c r="N364" s="256">
        <f t="shared" si="233"/>
        <v>0</v>
      </c>
      <c r="O364" s="256">
        <f t="shared" si="234"/>
        <v>0</v>
      </c>
      <c r="P364" s="256">
        <f t="shared" si="235"/>
        <v>0</v>
      </c>
      <c r="Q364" s="256">
        <f t="shared" si="236"/>
        <v>0</v>
      </c>
      <c r="R364" s="256">
        <f t="shared" si="237"/>
        <v>0</v>
      </c>
      <c r="S364" s="282">
        <f t="shared" si="238"/>
        <v>0</v>
      </c>
      <c r="T364" s="227"/>
      <c r="U364" s="87"/>
      <c r="V364" s="87"/>
    </row>
    <row r="365" spans="1:22" outlineLevel="1" x14ac:dyDescent="0.2">
      <c r="B365" s="279" t="str">
        <f t="shared" si="239"/>
        <v>Z004</v>
      </c>
      <c r="C365" s="280" t="s">
        <v>0</v>
      </c>
      <c r="D365" s="66">
        <f>Assets!D490</f>
        <v>0</v>
      </c>
      <c r="E365" s="246"/>
      <c r="F365" s="246"/>
      <c r="G365" s="246"/>
      <c r="H365" s="246"/>
      <c r="I365" s="256"/>
      <c r="J365" s="256"/>
      <c r="K365" s="246"/>
      <c r="L365" s="246"/>
      <c r="M365" s="256">
        <f t="shared" si="232"/>
        <v>0</v>
      </c>
      <c r="N365" s="256">
        <f t="shared" si="233"/>
        <v>0</v>
      </c>
      <c r="O365" s="256">
        <f t="shared" si="234"/>
        <v>0</v>
      </c>
      <c r="P365" s="256">
        <f t="shared" si="235"/>
        <v>0</v>
      </c>
      <c r="Q365" s="256">
        <f t="shared" si="236"/>
        <v>0</v>
      </c>
      <c r="R365" s="256">
        <f t="shared" si="237"/>
        <v>0</v>
      </c>
      <c r="S365" s="282">
        <f t="shared" si="238"/>
        <v>0</v>
      </c>
      <c r="T365" s="227"/>
      <c r="U365" s="87"/>
      <c r="V365" s="87"/>
    </row>
    <row r="366" spans="1:22" outlineLevel="1" x14ac:dyDescent="0.2">
      <c r="B366" s="279" t="str">
        <f t="shared" si="239"/>
        <v>Z005</v>
      </c>
      <c r="C366" s="280" t="s">
        <v>0</v>
      </c>
      <c r="D366" s="66">
        <f>Assets!D491</f>
        <v>0</v>
      </c>
      <c r="E366" s="246"/>
      <c r="F366" s="246"/>
      <c r="G366" s="246"/>
      <c r="H366" s="246"/>
      <c r="I366" s="256"/>
      <c r="J366" s="256"/>
      <c r="K366" s="246"/>
      <c r="L366" s="246"/>
      <c r="M366" s="256">
        <f t="shared" si="232"/>
        <v>0</v>
      </c>
      <c r="N366" s="256">
        <f t="shared" si="233"/>
        <v>0</v>
      </c>
      <c r="O366" s="256">
        <f t="shared" si="234"/>
        <v>0</v>
      </c>
      <c r="P366" s="256">
        <f t="shared" si="235"/>
        <v>0</v>
      </c>
      <c r="Q366" s="256">
        <f t="shared" si="236"/>
        <v>0</v>
      </c>
      <c r="R366" s="256">
        <f t="shared" si="237"/>
        <v>0</v>
      </c>
      <c r="S366" s="282">
        <f t="shared" si="238"/>
        <v>0</v>
      </c>
      <c r="T366" s="227"/>
      <c r="U366" s="87"/>
      <c r="V366" s="87"/>
    </row>
    <row r="367" spans="1:22" outlineLevel="1" x14ac:dyDescent="0.2">
      <c r="B367" s="279" t="str">
        <f t="shared" si="239"/>
        <v>Z006</v>
      </c>
      <c r="C367" s="280" t="s">
        <v>0</v>
      </c>
      <c r="D367" s="66">
        <f>Assets!D492</f>
        <v>0</v>
      </c>
      <c r="E367" s="246"/>
      <c r="F367" s="246"/>
      <c r="G367" s="246"/>
      <c r="H367" s="246"/>
      <c r="I367" s="256"/>
      <c r="J367" s="256"/>
      <c r="K367" s="246"/>
      <c r="L367" s="246"/>
      <c r="M367" s="256">
        <f t="shared" si="232"/>
        <v>0</v>
      </c>
      <c r="N367" s="256">
        <f t="shared" si="233"/>
        <v>0</v>
      </c>
      <c r="O367" s="256">
        <f t="shared" si="234"/>
        <v>0</v>
      </c>
      <c r="P367" s="256">
        <f t="shared" si="235"/>
        <v>0</v>
      </c>
      <c r="Q367" s="256">
        <f t="shared" si="236"/>
        <v>0</v>
      </c>
      <c r="R367" s="256">
        <f t="shared" si="237"/>
        <v>0</v>
      </c>
      <c r="S367" s="282">
        <f t="shared" si="238"/>
        <v>0</v>
      </c>
      <c r="T367" s="227"/>
      <c r="U367" s="87"/>
      <c r="V367" s="87"/>
    </row>
    <row r="368" spans="1:22" outlineLevel="1" x14ac:dyDescent="0.2">
      <c r="B368" s="279" t="str">
        <f t="shared" si="239"/>
        <v>Z007</v>
      </c>
      <c r="C368" s="280" t="s">
        <v>0</v>
      </c>
      <c r="D368" s="66">
        <f>Assets!D493</f>
        <v>0</v>
      </c>
      <c r="E368" s="246"/>
      <c r="F368" s="246"/>
      <c r="G368" s="246"/>
      <c r="H368" s="246"/>
      <c r="I368" s="256"/>
      <c r="J368" s="256"/>
      <c r="K368" s="246"/>
      <c r="L368" s="246"/>
      <c r="M368" s="256">
        <f t="shared" si="232"/>
        <v>0</v>
      </c>
      <c r="N368" s="256">
        <f t="shared" si="233"/>
        <v>0</v>
      </c>
      <c r="O368" s="256">
        <f t="shared" si="234"/>
        <v>0</v>
      </c>
      <c r="P368" s="256">
        <f t="shared" si="235"/>
        <v>0</v>
      </c>
      <c r="Q368" s="256">
        <f t="shared" si="236"/>
        <v>0</v>
      </c>
      <c r="R368" s="256">
        <f t="shared" si="237"/>
        <v>0</v>
      </c>
      <c r="S368" s="282">
        <f t="shared" si="238"/>
        <v>0</v>
      </c>
      <c r="T368" s="227"/>
      <c r="U368" s="87"/>
      <c r="V368" s="87"/>
    </row>
    <row r="369" spans="2:22" outlineLevel="1" x14ac:dyDescent="0.2">
      <c r="B369" s="279" t="str">
        <f t="shared" si="239"/>
        <v>Z008</v>
      </c>
      <c r="C369" s="280" t="s">
        <v>0</v>
      </c>
      <c r="D369" s="66">
        <f>Assets!D494</f>
        <v>0</v>
      </c>
      <c r="E369" s="246"/>
      <c r="F369" s="246"/>
      <c r="G369" s="246"/>
      <c r="H369" s="246"/>
      <c r="I369" s="256"/>
      <c r="J369" s="256"/>
      <c r="K369" s="246"/>
      <c r="L369" s="246"/>
      <c r="M369" s="256">
        <f t="shared" si="232"/>
        <v>0</v>
      </c>
      <c r="N369" s="256">
        <f>IF(M582="",$D369,M582)</f>
        <v>0</v>
      </c>
      <c r="O369" s="256">
        <f t="shared" si="234"/>
        <v>0</v>
      </c>
      <c r="P369" s="256">
        <f t="shared" si="235"/>
        <v>0</v>
      </c>
      <c r="Q369" s="256">
        <f t="shared" si="236"/>
        <v>0</v>
      </c>
      <c r="R369" s="256">
        <f t="shared" si="237"/>
        <v>0</v>
      </c>
      <c r="S369" s="282">
        <f t="shared" si="238"/>
        <v>0</v>
      </c>
      <c r="T369" s="227"/>
      <c r="U369" s="87"/>
      <c r="V369" s="87"/>
    </row>
    <row r="370" spans="2:22" outlineLevel="1" x14ac:dyDescent="0.2">
      <c r="B370" s="279" t="str">
        <f t="shared" si="239"/>
        <v>Z009</v>
      </c>
      <c r="C370" s="280" t="s">
        <v>0</v>
      </c>
      <c r="D370" s="66">
        <f>Assets!D495</f>
        <v>0</v>
      </c>
      <c r="E370" s="246"/>
      <c r="F370" s="246"/>
      <c r="G370" s="246"/>
      <c r="H370" s="246"/>
      <c r="I370" s="256"/>
      <c r="J370" s="256"/>
      <c r="K370" s="246"/>
      <c r="L370" s="246"/>
      <c r="M370" s="256">
        <f t="shared" si="232"/>
        <v>0</v>
      </c>
      <c r="N370" s="256">
        <f t="shared" si="233"/>
        <v>0</v>
      </c>
      <c r="O370" s="256">
        <f t="shared" si="234"/>
        <v>0</v>
      </c>
      <c r="P370" s="256">
        <f t="shared" si="235"/>
        <v>0</v>
      </c>
      <c r="Q370" s="256">
        <f t="shared" si="236"/>
        <v>0</v>
      </c>
      <c r="R370" s="256">
        <f t="shared" si="237"/>
        <v>0</v>
      </c>
      <c r="S370" s="282">
        <f t="shared" si="238"/>
        <v>0</v>
      </c>
      <c r="T370" s="227"/>
      <c r="U370" s="87"/>
      <c r="V370" s="87"/>
    </row>
    <row r="371" spans="2:22" outlineLevel="1" x14ac:dyDescent="0.2">
      <c r="B371" s="279" t="str">
        <f t="shared" si="239"/>
        <v>Z010</v>
      </c>
      <c r="C371" s="280" t="s">
        <v>0</v>
      </c>
      <c r="D371" s="66">
        <f>Assets!D496</f>
        <v>0</v>
      </c>
      <c r="E371" s="246"/>
      <c r="F371" s="246"/>
      <c r="G371" s="246"/>
      <c r="H371" s="246"/>
      <c r="I371" s="256"/>
      <c r="J371" s="256"/>
      <c r="K371" s="246"/>
      <c r="L371" s="246"/>
      <c r="M371" s="256">
        <f t="shared" si="232"/>
        <v>0</v>
      </c>
      <c r="N371" s="256">
        <f t="shared" si="233"/>
        <v>0</v>
      </c>
      <c r="O371" s="256">
        <f t="shared" si="234"/>
        <v>0</v>
      </c>
      <c r="P371" s="256">
        <f t="shared" si="235"/>
        <v>0</v>
      </c>
      <c r="Q371" s="256">
        <f t="shared" si="236"/>
        <v>0</v>
      </c>
      <c r="R371" s="256">
        <f t="shared" si="237"/>
        <v>0</v>
      </c>
      <c r="S371" s="282">
        <f t="shared" si="238"/>
        <v>0</v>
      </c>
      <c r="T371" s="227"/>
      <c r="U371" s="87"/>
      <c r="V371" s="87"/>
    </row>
    <row r="372" spans="2:22" outlineLevel="1" x14ac:dyDescent="0.2">
      <c r="B372" s="279" t="str">
        <f t="shared" si="239"/>
        <v>Z011</v>
      </c>
      <c r="C372" s="280" t="s">
        <v>0</v>
      </c>
      <c r="D372" s="66">
        <f>Assets!D497</f>
        <v>0</v>
      </c>
      <c r="E372" s="246"/>
      <c r="F372" s="246"/>
      <c r="G372" s="246"/>
      <c r="H372" s="246"/>
      <c r="I372" s="256"/>
      <c r="J372" s="256"/>
      <c r="K372" s="246"/>
      <c r="L372" s="246"/>
      <c r="M372" s="256">
        <f t="shared" si="232"/>
        <v>0</v>
      </c>
      <c r="N372" s="256">
        <f t="shared" si="233"/>
        <v>0</v>
      </c>
      <c r="O372" s="256">
        <f t="shared" si="234"/>
        <v>0</v>
      </c>
      <c r="P372" s="256">
        <f t="shared" si="235"/>
        <v>0</v>
      </c>
      <c r="Q372" s="256">
        <f t="shared" si="236"/>
        <v>0</v>
      </c>
      <c r="R372" s="256">
        <f t="shared" si="237"/>
        <v>0</v>
      </c>
      <c r="S372" s="282">
        <f t="shared" si="238"/>
        <v>0</v>
      </c>
      <c r="T372" s="227"/>
      <c r="U372" s="87"/>
      <c r="V372" s="87"/>
    </row>
    <row r="373" spans="2:22" outlineLevel="1" x14ac:dyDescent="0.2">
      <c r="B373" s="279" t="str">
        <f t="shared" si="239"/>
        <v>Z012</v>
      </c>
      <c r="C373" s="280" t="s">
        <v>0</v>
      </c>
      <c r="D373" s="66">
        <f>Assets!D498</f>
        <v>0</v>
      </c>
      <c r="E373" s="246"/>
      <c r="F373" s="246"/>
      <c r="G373" s="246"/>
      <c r="H373" s="246"/>
      <c r="I373" s="256"/>
      <c r="J373" s="256"/>
      <c r="K373" s="246"/>
      <c r="L373" s="246"/>
      <c r="M373" s="256">
        <f t="shared" si="232"/>
        <v>0</v>
      </c>
      <c r="N373" s="256">
        <f t="shared" si="233"/>
        <v>0</v>
      </c>
      <c r="O373" s="256">
        <f t="shared" si="234"/>
        <v>0</v>
      </c>
      <c r="P373" s="256">
        <f t="shared" si="235"/>
        <v>0</v>
      </c>
      <c r="Q373" s="256">
        <f t="shared" si="236"/>
        <v>0</v>
      </c>
      <c r="R373" s="256">
        <f t="shared" si="237"/>
        <v>0</v>
      </c>
      <c r="S373" s="282">
        <f t="shared" si="238"/>
        <v>0</v>
      </c>
      <c r="T373" s="227"/>
      <c r="U373" s="87"/>
      <c r="V373" s="87"/>
    </row>
    <row r="374" spans="2:22" outlineLevel="1" x14ac:dyDescent="0.2">
      <c r="B374" s="279" t="str">
        <f t="shared" si="239"/>
        <v>Z013</v>
      </c>
      <c r="C374" s="280" t="s">
        <v>0</v>
      </c>
      <c r="D374" s="66">
        <f>Assets!D499</f>
        <v>0</v>
      </c>
      <c r="E374" s="246"/>
      <c r="F374" s="246"/>
      <c r="G374" s="246"/>
      <c r="H374" s="246"/>
      <c r="I374" s="256"/>
      <c r="J374" s="256"/>
      <c r="K374" s="246"/>
      <c r="L374" s="246"/>
      <c r="M374" s="256">
        <f t="shared" si="232"/>
        <v>0</v>
      </c>
      <c r="N374" s="256">
        <f t="shared" si="233"/>
        <v>0</v>
      </c>
      <c r="O374" s="256">
        <f t="shared" si="234"/>
        <v>0</v>
      </c>
      <c r="P374" s="256">
        <f t="shared" si="235"/>
        <v>0</v>
      </c>
      <c r="Q374" s="256">
        <f t="shared" si="236"/>
        <v>0</v>
      </c>
      <c r="R374" s="256">
        <f t="shared" si="237"/>
        <v>0</v>
      </c>
      <c r="S374" s="282">
        <f t="shared" si="238"/>
        <v>0</v>
      </c>
      <c r="T374" s="227"/>
      <c r="U374" s="87"/>
      <c r="V374" s="87"/>
    </row>
    <row r="375" spans="2:22" outlineLevel="1" x14ac:dyDescent="0.2">
      <c r="B375" s="279" t="str">
        <f t="shared" si="239"/>
        <v>Z014</v>
      </c>
      <c r="C375" s="280" t="s">
        <v>0</v>
      </c>
      <c r="D375" s="66">
        <f>Assets!D500</f>
        <v>0</v>
      </c>
      <c r="E375" s="246"/>
      <c r="F375" s="246"/>
      <c r="G375" s="246"/>
      <c r="H375" s="246"/>
      <c r="I375" s="256"/>
      <c r="J375" s="256"/>
      <c r="K375" s="246"/>
      <c r="L375" s="246"/>
      <c r="M375" s="256">
        <f t="shared" si="232"/>
        <v>0</v>
      </c>
      <c r="N375" s="256">
        <f t="shared" si="233"/>
        <v>0</v>
      </c>
      <c r="O375" s="256">
        <f t="shared" si="234"/>
        <v>0</v>
      </c>
      <c r="P375" s="256">
        <f t="shared" si="235"/>
        <v>0</v>
      </c>
      <c r="Q375" s="256">
        <f t="shared" si="236"/>
        <v>0</v>
      </c>
      <c r="R375" s="256">
        <f t="shared" si="237"/>
        <v>0</v>
      </c>
      <c r="S375" s="282">
        <f t="shared" si="238"/>
        <v>0</v>
      </c>
      <c r="T375" s="227"/>
      <c r="U375" s="87"/>
      <c r="V375" s="87"/>
    </row>
    <row r="376" spans="2:22" outlineLevel="1" x14ac:dyDescent="0.2">
      <c r="B376" s="279" t="str">
        <f t="shared" si="239"/>
        <v>Z015</v>
      </c>
      <c r="C376" s="280" t="s">
        <v>0</v>
      </c>
      <c r="D376" s="66">
        <f>Assets!D501</f>
        <v>0</v>
      </c>
      <c r="E376" s="246"/>
      <c r="F376" s="246"/>
      <c r="G376" s="246"/>
      <c r="H376" s="246"/>
      <c r="I376" s="256"/>
      <c r="J376" s="256"/>
      <c r="K376" s="246"/>
      <c r="L376" s="246"/>
      <c r="M376" s="256">
        <f t="shared" si="232"/>
        <v>0</v>
      </c>
      <c r="N376" s="256">
        <f t="shared" si="233"/>
        <v>0</v>
      </c>
      <c r="O376" s="256">
        <f t="shared" si="234"/>
        <v>0</v>
      </c>
      <c r="P376" s="256">
        <f t="shared" si="235"/>
        <v>0</v>
      </c>
      <c r="Q376" s="256">
        <f t="shared" si="236"/>
        <v>0</v>
      </c>
      <c r="R376" s="256">
        <f t="shared" si="237"/>
        <v>0</v>
      </c>
      <c r="S376" s="282">
        <f t="shared" si="238"/>
        <v>0</v>
      </c>
      <c r="T376" s="227"/>
      <c r="U376" s="87"/>
      <c r="V376" s="87"/>
    </row>
    <row r="377" spans="2:22" outlineLevel="1" x14ac:dyDescent="0.2">
      <c r="B377" s="279" t="str">
        <f t="shared" si="239"/>
        <v>Z016</v>
      </c>
      <c r="C377" s="280" t="s">
        <v>0</v>
      </c>
      <c r="D377" s="66">
        <f>Assets!D502</f>
        <v>0</v>
      </c>
      <c r="E377" s="246"/>
      <c r="F377" s="246"/>
      <c r="G377" s="246"/>
      <c r="H377" s="246"/>
      <c r="I377" s="256"/>
      <c r="J377" s="256"/>
      <c r="K377" s="246"/>
      <c r="L377" s="246"/>
      <c r="M377" s="256">
        <f t="shared" si="232"/>
        <v>0</v>
      </c>
      <c r="N377" s="256">
        <f t="shared" si="233"/>
        <v>0</v>
      </c>
      <c r="O377" s="256">
        <f t="shared" si="234"/>
        <v>0</v>
      </c>
      <c r="P377" s="256">
        <f t="shared" si="235"/>
        <v>0</v>
      </c>
      <c r="Q377" s="256">
        <f t="shared" si="236"/>
        <v>0</v>
      </c>
      <c r="R377" s="256">
        <f t="shared" si="237"/>
        <v>0</v>
      </c>
      <c r="S377" s="282">
        <f t="shared" si="238"/>
        <v>0</v>
      </c>
      <c r="T377" s="227"/>
      <c r="U377" s="87"/>
      <c r="V377" s="87"/>
    </row>
    <row r="378" spans="2:22" outlineLevel="1" x14ac:dyDescent="0.2">
      <c r="B378" s="279" t="str">
        <f t="shared" si="239"/>
        <v>Z017</v>
      </c>
      <c r="C378" s="280" t="s">
        <v>0</v>
      </c>
      <c r="D378" s="66">
        <f>Assets!D503</f>
        <v>0</v>
      </c>
      <c r="E378" s="246"/>
      <c r="F378" s="246"/>
      <c r="G378" s="246"/>
      <c r="H378" s="246"/>
      <c r="I378" s="256"/>
      <c r="J378" s="256"/>
      <c r="K378" s="246"/>
      <c r="L378" s="246"/>
      <c r="M378" s="256">
        <f t="shared" si="232"/>
        <v>0</v>
      </c>
      <c r="N378" s="256">
        <f t="shared" si="233"/>
        <v>0</v>
      </c>
      <c r="O378" s="256">
        <f t="shared" si="234"/>
        <v>0</v>
      </c>
      <c r="P378" s="256">
        <f t="shared" si="235"/>
        <v>0</v>
      </c>
      <c r="Q378" s="256">
        <f t="shared" si="236"/>
        <v>0</v>
      </c>
      <c r="R378" s="256">
        <f t="shared" si="237"/>
        <v>0</v>
      </c>
      <c r="S378" s="282">
        <f t="shared" si="238"/>
        <v>0</v>
      </c>
      <c r="T378" s="227"/>
      <c r="U378" s="87"/>
      <c r="V378" s="87"/>
    </row>
    <row r="379" spans="2:22" outlineLevel="1" x14ac:dyDescent="0.2">
      <c r="B379" s="279" t="str">
        <f t="shared" si="239"/>
        <v>Z018</v>
      </c>
      <c r="C379" s="280" t="s">
        <v>0</v>
      </c>
      <c r="D379" s="66">
        <f>Assets!D504</f>
        <v>0</v>
      </c>
      <c r="E379" s="246"/>
      <c r="F379" s="246"/>
      <c r="G379" s="246"/>
      <c r="H379" s="246"/>
      <c r="I379" s="256"/>
      <c r="J379" s="256"/>
      <c r="K379" s="246"/>
      <c r="L379" s="246"/>
      <c r="M379" s="256">
        <f t="shared" si="232"/>
        <v>0</v>
      </c>
      <c r="N379" s="256">
        <f t="shared" si="233"/>
        <v>0</v>
      </c>
      <c r="O379" s="256">
        <f t="shared" si="234"/>
        <v>0</v>
      </c>
      <c r="P379" s="256">
        <f t="shared" si="235"/>
        <v>0</v>
      </c>
      <c r="Q379" s="256">
        <f t="shared" si="236"/>
        <v>0</v>
      </c>
      <c r="R379" s="256">
        <f t="shared" si="237"/>
        <v>0</v>
      </c>
      <c r="S379" s="282">
        <f t="shared" si="238"/>
        <v>0</v>
      </c>
      <c r="T379" s="227"/>
      <c r="U379" s="87"/>
      <c r="V379" s="87"/>
    </row>
    <row r="380" spans="2:22" outlineLevel="1" x14ac:dyDescent="0.2">
      <c r="B380" s="279" t="str">
        <f t="shared" si="239"/>
        <v>Z019</v>
      </c>
      <c r="C380" s="280" t="s">
        <v>0</v>
      </c>
      <c r="D380" s="66">
        <f>Assets!D505</f>
        <v>22877.175401115208</v>
      </c>
      <c r="E380" s="246"/>
      <c r="F380" s="246"/>
      <c r="G380" s="246"/>
      <c r="H380" s="246"/>
      <c r="I380" s="256"/>
      <c r="J380" s="256"/>
      <c r="K380" s="246"/>
      <c r="L380" s="246"/>
      <c r="M380" s="256">
        <f t="shared" si="232"/>
        <v>22877.175401115208</v>
      </c>
      <c r="N380" s="256">
        <f t="shared" si="233"/>
        <v>20589.457861003688</v>
      </c>
      <c r="O380" s="256">
        <f t="shared" si="234"/>
        <v>18530.512074903319</v>
      </c>
      <c r="P380" s="256">
        <f t="shared" si="235"/>
        <v>16677.460867412989</v>
      </c>
      <c r="Q380" s="256">
        <f t="shared" si="236"/>
        <v>15009.714780671689</v>
      </c>
      <c r="R380" s="256">
        <f t="shared" si="237"/>
        <v>13508.74330260452</v>
      </c>
      <c r="S380" s="282">
        <f t="shared" si="238"/>
        <v>12157.868972344068</v>
      </c>
      <c r="T380" s="227"/>
      <c r="U380" s="87"/>
      <c r="V380" s="87"/>
    </row>
    <row r="381" spans="2:22" outlineLevel="1" x14ac:dyDescent="0.2">
      <c r="B381" s="279" t="str">
        <f t="shared" si="239"/>
        <v>Z020</v>
      </c>
      <c r="C381" s="280" t="s">
        <v>0</v>
      </c>
      <c r="D381" s="66">
        <f>Assets!D506</f>
        <v>0</v>
      </c>
      <c r="E381" s="246"/>
      <c r="F381" s="246"/>
      <c r="G381" s="246"/>
      <c r="H381" s="246"/>
      <c r="I381" s="256"/>
      <c r="J381" s="256"/>
      <c r="K381" s="246"/>
      <c r="L381" s="246"/>
      <c r="M381" s="256">
        <f t="shared" si="232"/>
        <v>0</v>
      </c>
      <c r="N381" s="256">
        <f t="shared" si="233"/>
        <v>0</v>
      </c>
      <c r="O381" s="256">
        <f t="shared" si="234"/>
        <v>0</v>
      </c>
      <c r="P381" s="256">
        <f t="shared" si="235"/>
        <v>0</v>
      </c>
      <c r="Q381" s="256">
        <f t="shared" si="236"/>
        <v>0</v>
      </c>
      <c r="R381" s="256">
        <f t="shared" si="237"/>
        <v>0</v>
      </c>
      <c r="S381" s="282">
        <f t="shared" si="238"/>
        <v>0</v>
      </c>
      <c r="T381" s="227"/>
      <c r="U381" s="87"/>
      <c r="V381" s="87"/>
    </row>
    <row r="382" spans="2:22" outlineLevel="1" x14ac:dyDescent="0.2">
      <c r="B382" s="279" t="str">
        <f t="shared" si="239"/>
        <v>Z021</v>
      </c>
      <c r="C382" s="280" t="s">
        <v>0</v>
      </c>
      <c r="D382" s="66">
        <f>Assets!D507</f>
        <v>0</v>
      </c>
      <c r="E382" s="246"/>
      <c r="F382" s="246"/>
      <c r="G382" s="246"/>
      <c r="H382" s="246"/>
      <c r="I382" s="256"/>
      <c r="J382" s="256"/>
      <c r="K382" s="246"/>
      <c r="L382" s="246"/>
      <c r="M382" s="256">
        <f t="shared" si="232"/>
        <v>0</v>
      </c>
      <c r="N382" s="256">
        <f t="shared" si="233"/>
        <v>0</v>
      </c>
      <c r="O382" s="256">
        <f t="shared" si="234"/>
        <v>0</v>
      </c>
      <c r="P382" s="256">
        <f t="shared" si="235"/>
        <v>0</v>
      </c>
      <c r="Q382" s="256">
        <f t="shared" si="236"/>
        <v>0</v>
      </c>
      <c r="R382" s="256">
        <f t="shared" si="237"/>
        <v>0</v>
      </c>
      <c r="S382" s="282">
        <f t="shared" si="238"/>
        <v>0</v>
      </c>
      <c r="T382" s="227"/>
      <c r="U382" s="87"/>
      <c r="V382" s="87"/>
    </row>
    <row r="383" spans="2:22" outlineLevel="1" x14ac:dyDescent="0.2">
      <c r="B383" s="279" t="str">
        <f t="shared" si="239"/>
        <v>Z022</v>
      </c>
      <c r="C383" s="280" t="s">
        <v>0</v>
      </c>
      <c r="D383" s="66">
        <f>Assets!D508</f>
        <v>0</v>
      </c>
      <c r="E383" s="246"/>
      <c r="F383" s="246"/>
      <c r="G383" s="246"/>
      <c r="H383" s="246"/>
      <c r="I383" s="256"/>
      <c r="J383" s="256"/>
      <c r="K383" s="246"/>
      <c r="L383" s="246"/>
      <c r="M383" s="256">
        <f t="shared" si="232"/>
        <v>0</v>
      </c>
      <c r="N383" s="256">
        <f t="shared" si="233"/>
        <v>0</v>
      </c>
      <c r="O383" s="256">
        <f t="shared" si="234"/>
        <v>0</v>
      </c>
      <c r="P383" s="256">
        <f t="shared" si="235"/>
        <v>0</v>
      </c>
      <c r="Q383" s="256">
        <f t="shared" si="236"/>
        <v>0</v>
      </c>
      <c r="R383" s="256">
        <f t="shared" si="237"/>
        <v>0</v>
      </c>
      <c r="S383" s="282">
        <f t="shared" si="238"/>
        <v>0</v>
      </c>
      <c r="T383" s="227"/>
      <c r="U383" s="87"/>
      <c r="V383" s="87"/>
    </row>
    <row r="384" spans="2:22" outlineLevel="1" x14ac:dyDescent="0.2">
      <c r="B384" s="279" t="str">
        <f t="shared" si="239"/>
        <v>Z023</v>
      </c>
      <c r="C384" s="280" t="s">
        <v>0</v>
      </c>
      <c r="D384" s="66">
        <f>Assets!D509</f>
        <v>0</v>
      </c>
      <c r="E384" s="246"/>
      <c r="F384" s="246"/>
      <c r="G384" s="246"/>
      <c r="H384" s="246"/>
      <c r="I384" s="256"/>
      <c r="J384" s="256"/>
      <c r="K384" s="246"/>
      <c r="L384" s="246"/>
      <c r="M384" s="256">
        <f t="shared" si="232"/>
        <v>0</v>
      </c>
      <c r="N384" s="256">
        <f t="shared" si="233"/>
        <v>0</v>
      </c>
      <c r="O384" s="256">
        <f t="shared" si="234"/>
        <v>0</v>
      </c>
      <c r="P384" s="256">
        <f t="shared" si="235"/>
        <v>0</v>
      </c>
      <c r="Q384" s="256">
        <f t="shared" si="236"/>
        <v>0</v>
      </c>
      <c r="R384" s="256">
        <f t="shared" si="237"/>
        <v>0</v>
      </c>
      <c r="S384" s="282">
        <f t="shared" si="238"/>
        <v>0</v>
      </c>
      <c r="T384" s="227"/>
      <c r="U384" s="87"/>
      <c r="V384" s="87"/>
    </row>
    <row r="385" spans="2:22" outlineLevel="1" x14ac:dyDescent="0.2">
      <c r="B385" s="279" t="str">
        <f t="shared" si="239"/>
        <v>Z024</v>
      </c>
      <c r="C385" s="280" t="s">
        <v>0</v>
      </c>
      <c r="D385" s="66">
        <f>Assets!D510</f>
        <v>0</v>
      </c>
      <c r="E385" s="246"/>
      <c r="F385" s="246"/>
      <c r="G385" s="246"/>
      <c r="H385" s="246"/>
      <c r="I385" s="256"/>
      <c r="J385" s="256"/>
      <c r="K385" s="246"/>
      <c r="L385" s="246"/>
      <c r="M385" s="256">
        <f t="shared" si="232"/>
        <v>0</v>
      </c>
      <c r="N385" s="256">
        <f t="shared" si="233"/>
        <v>0</v>
      </c>
      <c r="O385" s="256">
        <f t="shared" si="234"/>
        <v>0</v>
      </c>
      <c r="P385" s="256">
        <f t="shared" si="235"/>
        <v>0</v>
      </c>
      <c r="Q385" s="256">
        <f t="shared" si="236"/>
        <v>0</v>
      </c>
      <c r="R385" s="256">
        <f t="shared" si="237"/>
        <v>0</v>
      </c>
      <c r="S385" s="282">
        <f t="shared" si="238"/>
        <v>0</v>
      </c>
      <c r="T385" s="227"/>
      <c r="U385" s="87"/>
      <c r="V385" s="87"/>
    </row>
    <row r="386" spans="2:22" outlineLevel="1" x14ac:dyDescent="0.2">
      <c r="B386" s="279" t="str">
        <f t="shared" si="239"/>
        <v>Z025</v>
      </c>
      <c r="C386" s="280" t="s">
        <v>0</v>
      </c>
      <c r="D386" s="66">
        <f>Assets!D511</f>
        <v>0</v>
      </c>
      <c r="E386" s="246"/>
      <c r="F386" s="246"/>
      <c r="G386" s="246"/>
      <c r="H386" s="246"/>
      <c r="I386" s="256"/>
      <c r="J386" s="256"/>
      <c r="K386" s="246"/>
      <c r="L386" s="246"/>
      <c r="M386" s="256">
        <f t="shared" si="232"/>
        <v>0</v>
      </c>
      <c r="N386" s="256">
        <f t="shared" si="233"/>
        <v>0</v>
      </c>
      <c r="O386" s="256">
        <f t="shared" si="234"/>
        <v>0</v>
      </c>
      <c r="P386" s="256">
        <f t="shared" si="235"/>
        <v>0</v>
      </c>
      <c r="Q386" s="256">
        <f t="shared" si="236"/>
        <v>0</v>
      </c>
      <c r="R386" s="256">
        <f t="shared" si="237"/>
        <v>0</v>
      </c>
      <c r="S386" s="282">
        <f t="shared" si="238"/>
        <v>0</v>
      </c>
      <c r="T386" s="227"/>
      <c r="U386" s="87"/>
      <c r="V386" s="87"/>
    </row>
    <row r="387" spans="2:22" outlineLevel="1" x14ac:dyDescent="0.2">
      <c r="B387" s="279" t="str">
        <f t="shared" si="239"/>
        <v>Z026</v>
      </c>
      <c r="C387" s="280" t="s">
        <v>0</v>
      </c>
      <c r="D387" s="66">
        <f>Assets!D512</f>
        <v>0</v>
      </c>
      <c r="E387" s="246"/>
      <c r="F387" s="246"/>
      <c r="G387" s="246"/>
      <c r="H387" s="246"/>
      <c r="I387" s="256"/>
      <c r="J387" s="256"/>
      <c r="K387" s="246"/>
      <c r="L387" s="246"/>
      <c r="M387" s="256">
        <f t="shared" si="232"/>
        <v>0</v>
      </c>
      <c r="N387" s="256">
        <f t="shared" si="233"/>
        <v>0</v>
      </c>
      <c r="O387" s="256">
        <f t="shared" si="234"/>
        <v>0</v>
      </c>
      <c r="P387" s="256">
        <f t="shared" si="235"/>
        <v>0</v>
      </c>
      <c r="Q387" s="256">
        <f t="shared" si="236"/>
        <v>0</v>
      </c>
      <c r="R387" s="256">
        <f t="shared" si="237"/>
        <v>0</v>
      </c>
      <c r="S387" s="282">
        <f t="shared" si="238"/>
        <v>0</v>
      </c>
      <c r="T387" s="227"/>
      <c r="U387" s="87"/>
      <c r="V387" s="87"/>
    </row>
    <row r="388" spans="2:22" outlineLevel="1" x14ac:dyDescent="0.2">
      <c r="B388" s="279" t="str">
        <f t="shared" si="239"/>
        <v>Z027</v>
      </c>
      <c r="C388" s="280" t="s">
        <v>0</v>
      </c>
      <c r="D388" s="66">
        <f>Assets!D513</f>
        <v>0</v>
      </c>
      <c r="E388" s="246"/>
      <c r="F388" s="246"/>
      <c r="G388" s="246"/>
      <c r="H388" s="246"/>
      <c r="I388" s="256"/>
      <c r="J388" s="256"/>
      <c r="K388" s="246"/>
      <c r="L388" s="246"/>
      <c r="M388" s="256">
        <f t="shared" si="232"/>
        <v>0</v>
      </c>
      <c r="N388" s="256">
        <f t="shared" si="233"/>
        <v>0</v>
      </c>
      <c r="O388" s="256">
        <f t="shared" si="234"/>
        <v>0</v>
      </c>
      <c r="P388" s="256">
        <f t="shared" si="235"/>
        <v>0</v>
      </c>
      <c r="Q388" s="256">
        <f t="shared" si="236"/>
        <v>0</v>
      </c>
      <c r="R388" s="256">
        <f t="shared" si="237"/>
        <v>0</v>
      </c>
      <c r="S388" s="282">
        <f t="shared" si="238"/>
        <v>0</v>
      </c>
      <c r="T388" s="227"/>
      <c r="U388" s="87"/>
      <c r="V388" s="87"/>
    </row>
    <row r="389" spans="2:22" outlineLevel="1" x14ac:dyDescent="0.2">
      <c r="B389" s="279" t="str">
        <f t="shared" si="239"/>
        <v>Z028</v>
      </c>
      <c r="C389" s="280" t="s">
        <v>0</v>
      </c>
      <c r="D389" s="66">
        <f>Assets!D514</f>
        <v>0</v>
      </c>
      <c r="E389" s="246"/>
      <c r="F389" s="246"/>
      <c r="G389" s="246"/>
      <c r="H389" s="246"/>
      <c r="I389" s="256"/>
      <c r="J389" s="256"/>
      <c r="K389" s="246"/>
      <c r="L389" s="246"/>
      <c r="M389" s="256">
        <f t="shared" si="232"/>
        <v>0</v>
      </c>
      <c r="N389" s="256">
        <f t="shared" si="233"/>
        <v>0</v>
      </c>
      <c r="O389" s="256">
        <f t="shared" si="234"/>
        <v>0</v>
      </c>
      <c r="P389" s="256">
        <f t="shared" si="235"/>
        <v>0</v>
      </c>
      <c r="Q389" s="256">
        <f t="shared" si="236"/>
        <v>0</v>
      </c>
      <c r="R389" s="256">
        <f t="shared" si="237"/>
        <v>0</v>
      </c>
      <c r="S389" s="282">
        <f t="shared" si="238"/>
        <v>0</v>
      </c>
      <c r="T389" s="227"/>
      <c r="U389" s="87"/>
      <c r="V389" s="87"/>
    </row>
    <row r="390" spans="2:22" outlineLevel="1" x14ac:dyDescent="0.2">
      <c r="B390" s="279" t="str">
        <f t="shared" si="239"/>
        <v>Z029</v>
      </c>
      <c r="C390" s="280" t="s">
        <v>0</v>
      </c>
      <c r="D390" s="66">
        <f>Assets!D515</f>
        <v>0</v>
      </c>
      <c r="E390" s="246"/>
      <c r="F390" s="246"/>
      <c r="G390" s="246"/>
      <c r="H390" s="246"/>
      <c r="I390" s="256"/>
      <c r="J390" s="256"/>
      <c r="K390" s="246"/>
      <c r="L390" s="246"/>
      <c r="M390" s="256">
        <f t="shared" si="232"/>
        <v>0</v>
      </c>
      <c r="N390" s="256">
        <f t="shared" si="233"/>
        <v>0</v>
      </c>
      <c r="O390" s="256">
        <f t="shared" si="234"/>
        <v>0</v>
      </c>
      <c r="P390" s="256">
        <f t="shared" si="235"/>
        <v>0</v>
      </c>
      <c r="Q390" s="256">
        <f t="shared" si="236"/>
        <v>0</v>
      </c>
      <c r="R390" s="256">
        <f t="shared" si="237"/>
        <v>0</v>
      </c>
      <c r="S390" s="282">
        <f t="shared" si="238"/>
        <v>0</v>
      </c>
      <c r="T390" s="227"/>
      <c r="U390" s="87"/>
      <c r="V390" s="87"/>
    </row>
    <row r="391" spans="2:22" outlineLevel="1" x14ac:dyDescent="0.2">
      <c r="B391" s="279" t="str">
        <f t="shared" si="239"/>
        <v>Z030</v>
      </c>
      <c r="C391" s="280" t="s">
        <v>0</v>
      </c>
      <c r="D391" s="66">
        <f>Assets!D516</f>
        <v>0</v>
      </c>
      <c r="E391" s="246"/>
      <c r="F391" s="246"/>
      <c r="G391" s="246"/>
      <c r="H391" s="246"/>
      <c r="I391" s="256"/>
      <c r="J391" s="256"/>
      <c r="K391" s="246"/>
      <c r="L391" s="246"/>
      <c r="M391" s="256">
        <f t="shared" si="232"/>
        <v>0</v>
      </c>
      <c r="N391" s="256">
        <f t="shared" si="233"/>
        <v>0</v>
      </c>
      <c r="O391" s="256">
        <f t="shared" si="234"/>
        <v>0</v>
      </c>
      <c r="P391" s="256">
        <f t="shared" si="235"/>
        <v>0</v>
      </c>
      <c r="Q391" s="256">
        <f t="shared" si="236"/>
        <v>0</v>
      </c>
      <c r="R391" s="256">
        <f t="shared" si="237"/>
        <v>0</v>
      </c>
      <c r="S391" s="282">
        <f t="shared" si="238"/>
        <v>0</v>
      </c>
      <c r="T391" s="227"/>
      <c r="U391" s="87"/>
      <c r="V391" s="87"/>
    </row>
    <row r="392" spans="2:22" outlineLevel="1" x14ac:dyDescent="0.2">
      <c r="B392" s="279" t="str">
        <f t="shared" si="239"/>
        <v>Z031</v>
      </c>
      <c r="C392" s="280" t="s">
        <v>0</v>
      </c>
      <c r="D392" s="66">
        <f>Assets!D517</f>
        <v>24459.147149480403</v>
      </c>
      <c r="E392" s="246"/>
      <c r="F392" s="246"/>
      <c r="G392" s="246"/>
      <c r="H392" s="246"/>
      <c r="I392" s="256"/>
      <c r="J392" s="256"/>
      <c r="K392" s="246"/>
      <c r="L392" s="246"/>
      <c r="M392" s="256">
        <f t="shared" si="232"/>
        <v>24459.147149480403</v>
      </c>
      <c r="N392" s="256">
        <f t="shared" si="233"/>
        <v>19567.317719584324</v>
      </c>
      <c r="O392" s="256">
        <f t="shared" si="234"/>
        <v>15653.854175667459</v>
      </c>
      <c r="P392" s="256">
        <f t="shared" si="235"/>
        <v>12523.083340533967</v>
      </c>
      <c r="Q392" s="256">
        <f t="shared" si="236"/>
        <v>10018.466672427174</v>
      </c>
      <c r="R392" s="256">
        <f t="shared" si="237"/>
        <v>8014.7733379417386</v>
      </c>
      <c r="S392" s="282">
        <f t="shared" si="238"/>
        <v>6411.8186703533911</v>
      </c>
      <c r="T392" s="227"/>
      <c r="U392" s="87"/>
      <c r="V392" s="87"/>
    </row>
    <row r="393" spans="2:22" outlineLevel="1" x14ac:dyDescent="0.2">
      <c r="B393" s="279" t="str">
        <f t="shared" si="239"/>
        <v>Z032</v>
      </c>
      <c r="C393" s="280" t="s">
        <v>0</v>
      </c>
      <c r="D393" s="66">
        <f>Assets!D518</f>
        <v>0</v>
      </c>
      <c r="E393" s="246"/>
      <c r="F393" s="246"/>
      <c r="G393" s="246"/>
      <c r="H393" s="246"/>
      <c r="I393" s="256"/>
      <c r="J393" s="256"/>
      <c r="K393" s="246"/>
      <c r="L393" s="246"/>
      <c r="M393" s="256">
        <f t="shared" si="232"/>
        <v>0</v>
      </c>
      <c r="N393" s="256">
        <f t="shared" si="233"/>
        <v>0</v>
      </c>
      <c r="O393" s="256">
        <f t="shared" si="234"/>
        <v>0</v>
      </c>
      <c r="P393" s="256">
        <f t="shared" si="235"/>
        <v>0</v>
      </c>
      <c r="Q393" s="256">
        <f t="shared" si="236"/>
        <v>0</v>
      </c>
      <c r="R393" s="256">
        <f t="shared" si="237"/>
        <v>0</v>
      </c>
      <c r="S393" s="282">
        <f t="shared" si="238"/>
        <v>0</v>
      </c>
      <c r="T393" s="227"/>
      <c r="U393" s="87"/>
      <c r="V393" s="87"/>
    </row>
    <row r="394" spans="2:22" outlineLevel="1" x14ac:dyDescent="0.2">
      <c r="B394" s="279" t="str">
        <f t="shared" si="239"/>
        <v>Z033</v>
      </c>
      <c r="C394" s="280" t="s">
        <v>0</v>
      </c>
      <c r="D394" s="66">
        <f>Assets!D519</f>
        <v>0</v>
      </c>
      <c r="E394" s="246"/>
      <c r="F394" s="246"/>
      <c r="G394" s="246"/>
      <c r="H394" s="246"/>
      <c r="I394" s="256"/>
      <c r="J394" s="256"/>
      <c r="K394" s="246"/>
      <c r="L394" s="246"/>
      <c r="M394" s="256">
        <f t="shared" si="232"/>
        <v>0</v>
      </c>
      <c r="N394" s="256">
        <f t="shared" si="233"/>
        <v>0</v>
      </c>
      <c r="O394" s="256">
        <f t="shared" si="234"/>
        <v>0</v>
      </c>
      <c r="P394" s="256">
        <f t="shared" si="235"/>
        <v>0</v>
      </c>
      <c r="Q394" s="256">
        <f t="shared" si="236"/>
        <v>0</v>
      </c>
      <c r="R394" s="256">
        <f t="shared" si="237"/>
        <v>0</v>
      </c>
      <c r="S394" s="282">
        <f t="shared" si="238"/>
        <v>0</v>
      </c>
      <c r="T394" s="227"/>
      <c r="U394" s="87"/>
      <c r="V394" s="87"/>
    </row>
    <row r="395" spans="2:22" outlineLevel="1" x14ac:dyDescent="0.2">
      <c r="B395" s="279" t="str">
        <f t="shared" si="239"/>
        <v>Z034</v>
      </c>
      <c r="C395" s="280" t="s">
        <v>0</v>
      </c>
      <c r="D395" s="66">
        <f>Assets!D520</f>
        <v>0</v>
      </c>
      <c r="E395" s="246"/>
      <c r="F395" s="246"/>
      <c r="G395" s="246"/>
      <c r="H395" s="246"/>
      <c r="I395" s="256"/>
      <c r="J395" s="256"/>
      <c r="K395" s="246"/>
      <c r="L395" s="246"/>
      <c r="M395" s="256">
        <f t="shared" si="232"/>
        <v>0</v>
      </c>
      <c r="N395" s="256">
        <f t="shared" si="233"/>
        <v>0</v>
      </c>
      <c r="O395" s="256">
        <f t="shared" si="234"/>
        <v>0</v>
      </c>
      <c r="P395" s="256">
        <f t="shared" si="235"/>
        <v>0</v>
      </c>
      <c r="Q395" s="256">
        <f t="shared" si="236"/>
        <v>0</v>
      </c>
      <c r="R395" s="256">
        <f t="shared" si="237"/>
        <v>0</v>
      </c>
      <c r="S395" s="282">
        <f t="shared" si="238"/>
        <v>0</v>
      </c>
      <c r="T395" s="227"/>
      <c r="U395" s="87"/>
      <c r="V395" s="87"/>
    </row>
    <row r="396" spans="2:22" outlineLevel="1" x14ac:dyDescent="0.2">
      <c r="B396" s="279" t="str">
        <f t="shared" si="239"/>
        <v>Z035</v>
      </c>
      <c r="C396" s="280" t="s">
        <v>0</v>
      </c>
      <c r="D396" s="66">
        <f>Assets!D521</f>
        <v>0</v>
      </c>
      <c r="E396" s="246"/>
      <c r="F396" s="246"/>
      <c r="G396" s="246"/>
      <c r="H396" s="246"/>
      <c r="I396" s="256"/>
      <c r="J396" s="256"/>
      <c r="K396" s="246"/>
      <c r="L396" s="246"/>
      <c r="M396" s="256">
        <f t="shared" si="232"/>
        <v>0</v>
      </c>
      <c r="N396" s="256">
        <f t="shared" si="233"/>
        <v>0</v>
      </c>
      <c r="O396" s="256">
        <f t="shared" si="234"/>
        <v>0</v>
      </c>
      <c r="P396" s="256">
        <f t="shared" si="235"/>
        <v>0</v>
      </c>
      <c r="Q396" s="256">
        <f t="shared" si="236"/>
        <v>0</v>
      </c>
      <c r="R396" s="256">
        <f t="shared" si="237"/>
        <v>0</v>
      </c>
      <c r="S396" s="282">
        <f t="shared" si="238"/>
        <v>0</v>
      </c>
      <c r="T396" s="227"/>
      <c r="U396" s="87"/>
      <c r="V396" s="87"/>
    </row>
    <row r="397" spans="2:22" outlineLevel="1" x14ac:dyDescent="0.2">
      <c r="B397" s="279" t="str">
        <f t="shared" si="239"/>
        <v>Z036</v>
      </c>
      <c r="C397" s="280" t="s">
        <v>0</v>
      </c>
      <c r="D397" s="66">
        <f>Assets!D522</f>
        <v>3237.5141972464658</v>
      </c>
      <c r="E397" s="246"/>
      <c r="F397" s="246"/>
      <c r="G397" s="246"/>
      <c r="H397" s="246"/>
      <c r="I397" s="256"/>
      <c r="J397" s="256"/>
      <c r="K397" s="246"/>
      <c r="L397" s="246"/>
      <c r="M397" s="256">
        <f t="shared" si="232"/>
        <v>3237.5141972464658</v>
      </c>
      <c r="N397" s="256">
        <f t="shared" si="233"/>
        <v>2428.1356479348492</v>
      </c>
      <c r="O397" s="256">
        <f t="shared" si="234"/>
        <v>1821.101735951137</v>
      </c>
      <c r="P397" s="256">
        <f t="shared" si="235"/>
        <v>1365.8263019633528</v>
      </c>
      <c r="Q397" s="256">
        <f t="shared" si="236"/>
        <v>1024.3697264725147</v>
      </c>
      <c r="R397" s="256">
        <f t="shared" si="237"/>
        <v>768.27729485438601</v>
      </c>
      <c r="S397" s="282">
        <f t="shared" si="238"/>
        <v>576.20797114078948</v>
      </c>
      <c r="T397" s="227"/>
      <c r="U397" s="87"/>
      <c r="V397" s="87"/>
    </row>
    <row r="398" spans="2:22" outlineLevel="1" x14ac:dyDescent="0.2">
      <c r="B398" s="279" t="str">
        <f t="shared" si="239"/>
        <v>Z037</v>
      </c>
      <c r="C398" s="280" t="s">
        <v>0</v>
      </c>
      <c r="D398" s="66">
        <f>Assets!D523</f>
        <v>0</v>
      </c>
      <c r="E398" s="246"/>
      <c r="F398" s="246"/>
      <c r="G398" s="246"/>
      <c r="H398" s="246"/>
      <c r="I398" s="256"/>
      <c r="J398" s="256"/>
      <c r="K398" s="246"/>
      <c r="L398" s="246"/>
      <c r="M398" s="256">
        <f t="shared" si="232"/>
        <v>0</v>
      </c>
      <c r="N398" s="256">
        <f t="shared" si="233"/>
        <v>0</v>
      </c>
      <c r="O398" s="256">
        <f t="shared" si="234"/>
        <v>0</v>
      </c>
      <c r="P398" s="256">
        <f t="shared" si="235"/>
        <v>0</v>
      </c>
      <c r="Q398" s="256">
        <f t="shared" si="236"/>
        <v>0</v>
      </c>
      <c r="R398" s="256">
        <f t="shared" si="237"/>
        <v>0</v>
      </c>
      <c r="S398" s="282">
        <f t="shared" si="238"/>
        <v>0</v>
      </c>
      <c r="T398" s="227"/>
      <c r="U398" s="87"/>
      <c r="V398" s="87"/>
    </row>
    <row r="399" spans="2:22" outlineLevel="1" x14ac:dyDescent="0.2">
      <c r="B399" s="279" t="str">
        <f t="shared" si="239"/>
        <v>Z038</v>
      </c>
      <c r="C399" s="280" t="s">
        <v>0</v>
      </c>
      <c r="D399" s="66">
        <f>Assets!D524</f>
        <v>0</v>
      </c>
      <c r="E399" s="246"/>
      <c r="F399" s="246"/>
      <c r="G399" s="246"/>
      <c r="H399" s="246"/>
      <c r="I399" s="256"/>
      <c r="J399" s="256"/>
      <c r="K399" s="246"/>
      <c r="L399" s="246"/>
      <c r="M399" s="256">
        <f t="shared" si="232"/>
        <v>0</v>
      </c>
      <c r="N399" s="256">
        <f t="shared" si="233"/>
        <v>0</v>
      </c>
      <c r="O399" s="256">
        <f t="shared" si="234"/>
        <v>0</v>
      </c>
      <c r="P399" s="256">
        <f t="shared" si="235"/>
        <v>0</v>
      </c>
      <c r="Q399" s="256">
        <f t="shared" si="236"/>
        <v>0</v>
      </c>
      <c r="R399" s="256">
        <f t="shared" si="237"/>
        <v>0</v>
      </c>
      <c r="S399" s="282">
        <f t="shared" si="238"/>
        <v>0</v>
      </c>
      <c r="T399" s="227"/>
      <c r="U399" s="87"/>
      <c r="V399" s="87"/>
    </row>
    <row r="400" spans="2:22" outlineLevel="1" x14ac:dyDescent="0.2">
      <c r="B400" s="279" t="str">
        <f t="shared" si="239"/>
        <v>Z039</v>
      </c>
      <c r="C400" s="280" t="s">
        <v>0</v>
      </c>
      <c r="D400" s="66">
        <f>Assets!D525</f>
        <v>0</v>
      </c>
      <c r="E400" s="246"/>
      <c r="F400" s="246"/>
      <c r="G400" s="246"/>
      <c r="H400" s="246"/>
      <c r="I400" s="256"/>
      <c r="J400" s="256"/>
      <c r="K400" s="246"/>
      <c r="L400" s="246"/>
      <c r="M400" s="256">
        <f t="shared" si="232"/>
        <v>0</v>
      </c>
      <c r="N400" s="256">
        <f t="shared" si="233"/>
        <v>0</v>
      </c>
      <c r="O400" s="256">
        <f t="shared" si="234"/>
        <v>0</v>
      </c>
      <c r="P400" s="256">
        <f t="shared" si="235"/>
        <v>0</v>
      </c>
      <c r="Q400" s="256">
        <f t="shared" si="236"/>
        <v>0</v>
      </c>
      <c r="R400" s="256">
        <f t="shared" si="237"/>
        <v>0</v>
      </c>
      <c r="S400" s="282">
        <f t="shared" si="238"/>
        <v>0</v>
      </c>
      <c r="T400" s="227"/>
      <c r="U400" s="87"/>
      <c r="V400" s="87"/>
    </row>
    <row r="401" spans="2:22" outlineLevel="1" x14ac:dyDescent="0.2">
      <c r="B401" s="279" t="str">
        <f t="shared" si="239"/>
        <v>Z040</v>
      </c>
      <c r="C401" s="280" t="s">
        <v>0</v>
      </c>
      <c r="D401" s="66">
        <f>Assets!D526</f>
        <v>0</v>
      </c>
      <c r="E401" s="246"/>
      <c r="F401" s="246"/>
      <c r="G401" s="246"/>
      <c r="H401" s="246"/>
      <c r="I401" s="256"/>
      <c r="J401" s="256"/>
      <c r="K401" s="246"/>
      <c r="L401" s="246"/>
      <c r="M401" s="256">
        <f t="shared" si="232"/>
        <v>0</v>
      </c>
      <c r="N401" s="256">
        <f t="shared" si="233"/>
        <v>0</v>
      </c>
      <c r="O401" s="256">
        <f t="shared" si="234"/>
        <v>0</v>
      </c>
      <c r="P401" s="256">
        <f t="shared" si="235"/>
        <v>0</v>
      </c>
      <c r="Q401" s="256">
        <f t="shared" si="236"/>
        <v>0</v>
      </c>
      <c r="R401" s="256">
        <f t="shared" si="237"/>
        <v>0</v>
      </c>
      <c r="S401" s="282">
        <f t="shared" si="238"/>
        <v>0</v>
      </c>
      <c r="T401" s="227"/>
      <c r="U401" s="87"/>
      <c r="V401" s="87"/>
    </row>
    <row r="402" spans="2:22" outlineLevel="1" x14ac:dyDescent="0.2">
      <c r="B402" s="279" t="str">
        <f t="shared" si="239"/>
        <v>Z041</v>
      </c>
      <c r="C402" s="280" t="s">
        <v>0</v>
      </c>
      <c r="D402" s="66">
        <f>Assets!D527</f>
        <v>0</v>
      </c>
      <c r="E402" s="246"/>
      <c r="F402" s="246"/>
      <c r="G402" s="246"/>
      <c r="H402" s="246"/>
      <c r="I402" s="256"/>
      <c r="J402" s="256"/>
      <c r="K402" s="246"/>
      <c r="L402" s="246"/>
      <c r="M402" s="256">
        <f t="shared" si="232"/>
        <v>0</v>
      </c>
      <c r="N402" s="256">
        <f t="shared" si="233"/>
        <v>0</v>
      </c>
      <c r="O402" s="256">
        <f t="shared" si="234"/>
        <v>0</v>
      </c>
      <c r="P402" s="256">
        <f t="shared" si="235"/>
        <v>0</v>
      </c>
      <c r="Q402" s="256">
        <f t="shared" si="236"/>
        <v>0</v>
      </c>
      <c r="R402" s="256">
        <f t="shared" si="237"/>
        <v>0</v>
      </c>
      <c r="S402" s="282">
        <f t="shared" si="238"/>
        <v>0</v>
      </c>
      <c r="T402" s="227"/>
      <c r="U402" s="87"/>
      <c r="V402" s="87"/>
    </row>
    <row r="403" spans="2:22" outlineLevel="1" x14ac:dyDescent="0.2">
      <c r="B403" s="279" t="str">
        <f t="shared" si="239"/>
        <v>Z042</v>
      </c>
      <c r="C403" s="280" t="s">
        <v>0</v>
      </c>
      <c r="D403" s="66">
        <f>Assets!D528</f>
        <v>4841.5304611669917</v>
      </c>
      <c r="E403" s="246"/>
      <c r="F403" s="246"/>
      <c r="G403" s="246"/>
      <c r="H403" s="246"/>
      <c r="I403" s="256"/>
      <c r="J403" s="256"/>
      <c r="K403" s="246"/>
      <c r="L403" s="246"/>
      <c r="M403" s="256">
        <f t="shared" si="232"/>
        <v>4841.5304611669917</v>
      </c>
      <c r="N403" s="256">
        <f t="shared" si="233"/>
        <v>2904.9182767001948</v>
      </c>
      <c r="O403" s="256">
        <f t="shared" si="234"/>
        <v>1742.9509660201168</v>
      </c>
      <c r="P403" s="256">
        <f t="shared" si="235"/>
        <v>1045.7705796120699</v>
      </c>
      <c r="Q403" s="256">
        <f t="shared" si="236"/>
        <v>627.46234776724191</v>
      </c>
      <c r="R403" s="256">
        <f t="shared" si="237"/>
        <v>376.47740866034513</v>
      </c>
      <c r="S403" s="282">
        <f t="shared" si="238"/>
        <v>225.88644519620706</v>
      </c>
      <c r="T403" s="227"/>
      <c r="U403" s="87"/>
      <c r="V403" s="87"/>
    </row>
    <row r="404" spans="2:22" outlineLevel="1" x14ac:dyDescent="0.2">
      <c r="B404" s="279" t="str">
        <f t="shared" si="239"/>
        <v>Z043</v>
      </c>
      <c r="C404" s="280" t="s">
        <v>0</v>
      </c>
      <c r="D404" s="66">
        <f>Assets!D529</f>
        <v>0</v>
      </c>
      <c r="E404" s="246"/>
      <c r="F404" s="246"/>
      <c r="G404" s="246"/>
      <c r="H404" s="246"/>
      <c r="I404" s="256"/>
      <c r="J404" s="256"/>
      <c r="K404" s="246"/>
      <c r="L404" s="246"/>
      <c r="M404" s="256">
        <f t="shared" si="232"/>
        <v>0</v>
      </c>
      <c r="N404" s="256">
        <f t="shared" si="233"/>
        <v>0</v>
      </c>
      <c r="O404" s="256">
        <f t="shared" si="234"/>
        <v>0</v>
      </c>
      <c r="P404" s="256">
        <f t="shared" si="235"/>
        <v>0</v>
      </c>
      <c r="Q404" s="256">
        <f t="shared" si="236"/>
        <v>0</v>
      </c>
      <c r="R404" s="256">
        <f t="shared" si="237"/>
        <v>0</v>
      </c>
      <c r="S404" s="282">
        <f t="shared" si="238"/>
        <v>0</v>
      </c>
      <c r="T404" s="227"/>
      <c r="U404" s="87"/>
      <c r="V404" s="87"/>
    </row>
    <row r="405" spans="2:22" outlineLevel="1" x14ac:dyDescent="0.2">
      <c r="B405" s="279" t="str">
        <f t="shared" si="239"/>
        <v>Z044</v>
      </c>
      <c r="C405" s="280" t="s">
        <v>0</v>
      </c>
      <c r="D405" s="66">
        <f>Assets!D530</f>
        <v>0</v>
      </c>
      <c r="E405" s="246"/>
      <c r="F405" s="246"/>
      <c r="G405" s="246"/>
      <c r="H405" s="246"/>
      <c r="I405" s="256"/>
      <c r="J405" s="256"/>
      <c r="K405" s="246"/>
      <c r="L405" s="246"/>
      <c r="M405" s="256">
        <f t="shared" si="232"/>
        <v>0</v>
      </c>
      <c r="N405" s="256">
        <f t="shared" si="233"/>
        <v>0</v>
      </c>
      <c r="O405" s="256">
        <f t="shared" si="234"/>
        <v>0</v>
      </c>
      <c r="P405" s="256">
        <f t="shared" si="235"/>
        <v>0</v>
      </c>
      <c r="Q405" s="256">
        <f t="shared" si="236"/>
        <v>0</v>
      </c>
      <c r="R405" s="256">
        <f t="shared" si="237"/>
        <v>0</v>
      </c>
      <c r="S405" s="282">
        <f t="shared" si="238"/>
        <v>0</v>
      </c>
      <c r="T405" s="227"/>
      <c r="U405" s="87"/>
      <c r="V405" s="87"/>
    </row>
    <row r="406" spans="2:22" outlineLevel="1" x14ac:dyDescent="0.2">
      <c r="B406" s="279" t="str">
        <f t="shared" si="239"/>
        <v>Z045</v>
      </c>
      <c r="C406" s="280" t="s">
        <v>0</v>
      </c>
      <c r="D406" s="66">
        <f>Assets!D531</f>
        <v>14814.841118616776</v>
      </c>
      <c r="E406" s="246"/>
      <c r="F406" s="246"/>
      <c r="G406" s="246"/>
      <c r="H406" s="246"/>
      <c r="I406" s="256"/>
      <c r="J406" s="256"/>
      <c r="K406" s="246"/>
      <c r="L406" s="246"/>
      <c r="M406" s="256">
        <f t="shared" si="232"/>
        <v>14814.841118616776</v>
      </c>
      <c r="N406" s="256">
        <f t="shared" si="233"/>
        <v>7407.420559308388</v>
      </c>
      <c r="O406" s="256">
        <f t="shared" si="234"/>
        <v>3703.710279654194</v>
      </c>
      <c r="P406" s="256">
        <f t="shared" si="235"/>
        <v>1851.855139827097</v>
      </c>
      <c r="Q406" s="256">
        <f t="shared" si="236"/>
        <v>925.9275699135485</v>
      </c>
      <c r="R406" s="256">
        <f t="shared" si="237"/>
        <v>462.96378495677425</v>
      </c>
      <c r="S406" s="282">
        <f t="shared" si="238"/>
        <v>231.48189247838712</v>
      </c>
      <c r="T406" s="227"/>
      <c r="U406" s="87"/>
      <c r="V406" s="87"/>
    </row>
    <row r="407" spans="2:22" outlineLevel="1" x14ac:dyDescent="0.2">
      <c r="B407" s="279" t="str">
        <f t="shared" si="239"/>
        <v>Z046</v>
      </c>
      <c r="C407" s="280" t="s">
        <v>0</v>
      </c>
      <c r="D407" s="66">
        <f>Assets!D532</f>
        <v>0</v>
      </c>
      <c r="E407" s="246"/>
      <c r="F407" s="246"/>
      <c r="G407" s="246"/>
      <c r="H407" s="246"/>
      <c r="I407" s="256"/>
      <c r="J407" s="256"/>
      <c r="K407" s="246"/>
      <c r="L407" s="246"/>
      <c r="M407" s="256">
        <f t="shared" si="232"/>
        <v>0</v>
      </c>
      <c r="N407" s="256">
        <f t="shared" si="233"/>
        <v>0</v>
      </c>
      <c r="O407" s="256">
        <f t="shared" si="234"/>
        <v>0</v>
      </c>
      <c r="P407" s="256">
        <f t="shared" si="235"/>
        <v>0</v>
      </c>
      <c r="Q407" s="256">
        <f t="shared" si="236"/>
        <v>0</v>
      </c>
      <c r="R407" s="256">
        <f t="shared" si="237"/>
        <v>0</v>
      </c>
      <c r="S407" s="282">
        <f t="shared" si="238"/>
        <v>0</v>
      </c>
      <c r="T407" s="227"/>
      <c r="U407" s="87"/>
      <c r="V407" s="87"/>
    </row>
    <row r="408" spans="2:22" outlineLevel="1" x14ac:dyDescent="0.2">
      <c r="B408" s="279" t="str">
        <f t="shared" si="239"/>
        <v>Z047</v>
      </c>
      <c r="C408" s="280" t="s">
        <v>0</v>
      </c>
      <c r="D408" s="66">
        <f>Assets!D533</f>
        <v>0</v>
      </c>
      <c r="E408" s="246"/>
      <c r="F408" s="246"/>
      <c r="G408" s="246"/>
      <c r="H408" s="246"/>
      <c r="I408" s="256"/>
      <c r="J408" s="256"/>
      <c r="K408" s="246"/>
      <c r="L408" s="246"/>
      <c r="M408" s="256">
        <f t="shared" si="232"/>
        <v>0</v>
      </c>
      <c r="N408" s="256">
        <f t="shared" si="233"/>
        <v>0</v>
      </c>
      <c r="O408" s="256">
        <f t="shared" si="234"/>
        <v>0</v>
      </c>
      <c r="P408" s="256">
        <f t="shared" si="235"/>
        <v>0</v>
      </c>
      <c r="Q408" s="256">
        <f t="shared" si="236"/>
        <v>0</v>
      </c>
      <c r="R408" s="256">
        <f t="shared" si="237"/>
        <v>0</v>
      </c>
      <c r="S408" s="282">
        <f t="shared" si="238"/>
        <v>0</v>
      </c>
      <c r="T408" s="227"/>
      <c r="U408" s="87"/>
      <c r="V408" s="87"/>
    </row>
    <row r="409" spans="2:22" outlineLevel="1" x14ac:dyDescent="0.2">
      <c r="B409" s="279" t="str">
        <f t="shared" si="239"/>
        <v>Z048</v>
      </c>
      <c r="C409" s="280" t="s">
        <v>0</v>
      </c>
      <c r="D409" s="66">
        <f>Assets!D534</f>
        <v>0</v>
      </c>
      <c r="E409" s="246"/>
      <c r="F409" s="246"/>
      <c r="G409" s="246"/>
      <c r="H409" s="246"/>
      <c r="I409" s="256"/>
      <c r="J409" s="256"/>
      <c r="K409" s="246"/>
      <c r="L409" s="246"/>
      <c r="M409" s="256">
        <f t="shared" si="232"/>
        <v>0</v>
      </c>
      <c r="N409" s="256">
        <f t="shared" si="233"/>
        <v>0</v>
      </c>
      <c r="O409" s="256">
        <f t="shared" si="234"/>
        <v>0</v>
      </c>
      <c r="P409" s="256">
        <f t="shared" si="235"/>
        <v>0</v>
      </c>
      <c r="Q409" s="256">
        <f t="shared" si="236"/>
        <v>0</v>
      </c>
      <c r="R409" s="256">
        <f t="shared" si="237"/>
        <v>0</v>
      </c>
      <c r="S409" s="282">
        <f t="shared" si="238"/>
        <v>0</v>
      </c>
      <c r="T409" s="227"/>
      <c r="U409" s="87"/>
      <c r="V409" s="87"/>
    </row>
    <row r="410" spans="2:22" outlineLevel="1" x14ac:dyDescent="0.2">
      <c r="B410" s="279" t="str">
        <f t="shared" si="239"/>
        <v>Z049</v>
      </c>
      <c r="C410" s="280" t="s">
        <v>0</v>
      </c>
      <c r="D410" s="66">
        <f>Assets!D535</f>
        <v>0</v>
      </c>
      <c r="E410" s="246"/>
      <c r="F410" s="246"/>
      <c r="G410" s="246"/>
      <c r="H410" s="246"/>
      <c r="I410" s="256"/>
      <c r="J410" s="256"/>
      <c r="K410" s="246"/>
      <c r="L410" s="246"/>
      <c r="M410" s="256">
        <f t="shared" si="232"/>
        <v>0</v>
      </c>
      <c r="N410" s="256">
        <f t="shared" si="233"/>
        <v>0</v>
      </c>
      <c r="O410" s="256">
        <f t="shared" si="234"/>
        <v>0</v>
      </c>
      <c r="P410" s="256">
        <f t="shared" si="235"/>
        <v>0</v>
      </c>
      <c r="Q410" s="256">
        <f t="shared" si="236"/>
        <v>0</v>
      </c>
      <c r="R410" s="256">
        <f t="shared" si="237"/>
        <v>0</v>
      </c>
      <c r="S410" s="282">
        <f t="shared" si="238"/>
        <v>0</v>
      </c>
      <c r="T410" s="227"/>
      <c r="U410" s="87"/>
      <c r="V410" s="87"/>
    </row>
    <row r="411" spans="2:22" outlineLevel="1" x14ac:dyDescent="0.2">
      <c r="B411" s="279" t="str">
        <f t="shared" si="239"/>
        <v>Z050</v>
      </c>
      <c r="C411" s="280" t="s">
        <v>0</v>
      </c>
      <c r="D411" s="66">
        <f>Assets!D536</f>
        <v>0</v>
      </c>
      <c r="E411" s="246"/>
      <c r="F411" s="246"/>
      <c r="G411" s="246"/>
      <c r="H411" s="246"/>
      <c r="I411" s="256"/>
      <c r="J411" s="256"/>
      <c r="K411" s="246"/>
      <c r="L411" s="246"/>
      <c r="M411" s="256">
        <f t="shared" si="232"/>
        <v>0</v>
      </c>
      <c r="N411" s="256">
        <f t="shared" si="233"/>
        <v>0</v>
      </c>
      <c r="O411" s="256">
        <f t="shared" si="234"/>
        <v>0</v>
      </c>
      <c r="P411" s="256">
        <f t="shared" si="235"/>
        <v>0</v>
      </c>
      <c r="Q411" s="256">
        <f t="shared" si="236"/>
        <v>0</v>
      </c>
      <c r="R411" s="256">
        <f t="shared" si="237"/>
        <v>0</v>
      </c>
      <c r="S411" s="282">
        <f t="shared" si="238"/>
        <v>0</v>
      </c>
      <c r="T411" s="227"/>
      <c r="U411" s="87"/>
      <c r="V411" s="87"/>
    </row>
    <row r="412" spans="2:22" outlineLevel="1" x14ac:dyDescent="0.2">
      <c r="B412" s="279" t="str">
        <f t="shared" si="239"/>
        <v>Z051</v>
      </c>
      <c r="C412" s="280" t="s">
        <v>0</v>
      </c>
      <c r="D412" s="66">
        <f>Assets!D537</f>
        <v>0</v>
      </c>
      <c r="E412" s="246"/>
      <c r="F412" s="246"/>
      <c r="G412" s="246"/>
      <c r="H412" s="246"/>
      <c r="I412" s="256"/>
      <c r="J412" s="256"/>
      <c r="K412" s="246"/>
      <c r="L412" s="246"/>
      <c r="M412" s="256">
        <f t="shared" si="232"/>
        <v>0</v>
      </c>
      <c r="N412" s="256">
        <f t="shared" si="233"/>
        <v>0</v>
      </c>
      <c r="O412" s="256">
        <f t="shared" si="234"/>
        <v>0</v>
      </c>
      <c r="P412" s="256">
        <f t="shared" si="235"/>
        <v>0</v>
      </c>
      <c r="Q412" s="256">
        <f t="shared" si="236"/>
        <v>0</v>
      </c>
      <c r="R412" s="256">
        <f t="shared" si="237"/>
        <v>0</v>
      </c>
      <c r="S412" s="282">
        <f t="shared" si="238"/>
        <v>0</v>
      </c>
      <c r="T412" s="227"/>
      <c r="U412" s="87"/>
      <c r="V412" s="87"/>
    </row>
    <row r="413" spans="2:22" outlineLevel="1" x14ac:dyDescent="0.2">
      <c r="B413" s="279" t="str">
        <f t="shared" si="239"/>
        <v>Z052</v>
      </c>
      <c r="C413" s="280" t="s">
        <v>0</v>
      </c>
      <c r="D413" s="66">
        <f>Assets!D538</f>
        <v>0</v>
      </c>
      <c r="E413" s="246"/>
      <c r="F413" s="246"/>
      <c r="G413" s="246"/>
      <c r="H413" s="246"/>
      <c r="I413" s="256"/>
      <c r="J413" s="256"/>
      <c r="K413" s="246"/>
      <c r="L413" s="246"/>
      <c r="M413" s="256">
        <f t="shared" si="232"/>
        <v>0</v>
      </c>
      <c r="N413" s="256">
        <f t="shared" si="233"/>
        <v>0</v>
      </c>
      <c r="O413" s="256">
        <f t="shared" si="234"/>
        <v>0</v>
      </c>
      <c r="P413" s="256">
        <f t="shared" si="235"/>
        <v>0</v>
      </c>
      <c r="Q413" s="256">
        <f t="shared" si="236"/>
        <v>0</v>
      </c>
      <c r="R413" s="256">
        <f t="shared" si="237"/>
        <v>0</v>
      </c>
      <c r="S413" s="282">
        <f t="shared" si="238"/>
        <v>0</v>
      </c>
      <c r="T413" s="227"/>
      <c r="U413" s="87"/>
      <c r="V413" s="87"/>
    </row>
    <row r="414" spans="2:22" outlineLevel="1" x14ac:dyDescent="0.2">
      <c r="B414" s="279" t="str">
        <f t="shared" si="239"/>
        <v>Z053</v>
      </c>
      <c r="C414" s="280" t="s">
        <v>0</v>
      </c>
      <c r="D414" s="66">
        <f>Assets!D539</f>
        <v>0</v>
      </c>
      <c r="E414" s="246"/>
      <c r="F414" s="246"/>
      <c r="G414" s="246"/>
      <c r="H414" s="246"/>
      <c r="I414" s="256"/>
      <c r="J414" s="256"/>
      <c r="K414" s="246"/>
      <c r="L414" s="246"/>
      <c r="M414" s="256">
        <f t="shared" si="232"/>
        <v>0</v>
      </c>
      <c r="N414" s="256">
        <f t="shared" si="233"/>
        <v>0</v>
      </c>
      <c r="O414" s="256">
        <f t="shared" si="234"/>
        <v>0</v>
      </c>
      <c r="P414" s="256">
        <f t="shared" si="235"/>
        <v>0</v>
      </c>
      <c r="Q414" s="256">
        <f t="shared" si="236"/>
        <v>0</v>
      </c>
      <c r="R414" s="256">
        <f t="shared" si="237"/>
        <v>0</v>
      </c>
      <c r="S414" s="282">
        <f t="shared" si="238"/>
        <v>0</v>
      </c>
      <c r="T414" s="227"/>
      <c r="U414" s="87"/>
      <c r="V414" s="87"/>
    </row>
    <row r="415" spans="2:22" outlineLevel="1" x14ac:dyDescent="0.2">
      <c r="B415" s="279" t="str">
        <f t="shared" si="239"/>
        <v>Z054</v>
      </c>
      <c r="C415" s="280" t="s">
        <v>0</v>
      </c>
      <c r="D415" s="66">
        <f>Assets!D540</f>
        <v>7646.7497706224212</v>
      </c>
      <c r="E415" s="246"/>
      <c r="F415" s="246"/>
      <c r="G415" s="246"/>
      <c r="H415" s="246"/>
      <c r="I415" s="256"/>
      <c r="J415" s="256"/>
      <c r="K415" s="246"/>
      <c r="L415" s="246"/>
      <c r="M415" s="256">
        <f t="shared" si="232"/>
        <v>7646.7497706224212</v>
      </c>
      <c r="N415" s="256">
        <f t="shared" si="233"/>
        <v>6652.6723004415062</v>
      </c>
      <c r="O415" s="256">
        <f t="shared" si="234"/>
        <v>5787.8249013841105</v>
      </c>
      <c r="P415" s="256">
        <f t="shared" si="235"/>
        <v>5035.4076642041764</v>
      </c>
      <c r="Q415" s="256">
        <f t="shared" si="236"/>
        <v>4380.8046678576338</v>
      </c>
      <c r="R415" s="256">
        <f t="shared" si="237"/>
        <v>3811.3000610361414</v>
      </c>
      <c r="S415" s="282">
        <f t="shared" si="238"/>
        <v>3315.8310531014431</v>
      </c>
      <c r="T415" s="227"/>
      <c r="U415" s="87"/>
      <c r="V415" s="87"/>
    </row>
    <row r="416" spans="2:22" outlineLevel="1" x14ac:dyDescent="0.2">
      <c r="B416" s="279" t="str">
        <f t="shared" si="239"/>
        <v>Z055</v>
      </c>
      <c r="C416" s="280" t="s">
        <v>0</v>
      </c>
      <c r="D416" s="66">
        <f>Assets!D541</f>
        <v>0</v>
      </c>
      <c r="E416" s="246"/>
      <c r="F416" s="246"/>
      <c r="G416" s="246"/>
      <c r="H416" s="246"/>
      <c r="I416" s="256"/>
      <c r="J416" s="256"/>
      <c r="K416" s="246"/>
      <c r="L416" s="246"/>
      <c r="M416" s="256">
        <f t="shared" si="232"/>
        <v>0</v>
      </c>
      <c r="N416" s="256">
        <f t="shared" si="233"/>
        <v>0</v>
      </c>
      <c r="O416" s="256">
        <f t="shared" si="234"/>
        <v>0</v>
      </c>
      <c r="P416" s="256">
        <f t="shared" si="235"/>
        <v>0</v>
      </c>
      <c r="Q416" s="256">
        <f t="shared" si="236"/>
        <v>0</v>
      </c>
      <c r="R416" s="256">
        <f t="shared" si="237"/>
        <v>0</v>
      </c>
      <c r="S416" s="282">
        <f t="shared" si="238"/>
        <v>0</v>
      </c>
      <c r="T416" s="227"/>
      <c r="U416" s="87"/>
      <c r="V416" s="87"/>
    </row>
    <row r="417" spans="2:22" outlineLevel="1" x14ac:dyDescent="0.2">
      <c r="B417" s="279" t="str">
        <f t="shared" si="239"/>
        <v>Z056</v>
      </c>
      <c r="C417" s="280" t="s">
        <v>0</v>
      </c>
      <c r="D417" s="66">
        <f>Assets!D542</f>
        <v>187264.26627494258</v>
      </c>
      <c r="E417" s="246"/>
      <c r="F417" s="246"/>
      <c r="G417" s="246"/>
      <c r="H417" s="246"/>
      <c r="I417" s="256"/>
      <c r="J417" s="256"/>
      <c r="K417" s="246"/>
      <c r="L417" s="246"/>
      <c r="M417" s="256">
        <f t="shared" si="232"/>
        <v>187264.26627494258</v>
      </c>
      <c r="N417" s="256">
        <f t="shared" si="233"/>
        <v>157301.98367095177</v>
      </c>
      <c r="O417" s="256">
        <f t="shared" si="234"/>
        <v>132133.66628359948</v>
      </c>
      <c r="P417" s="256">
        <f t="shared" si="235"/>
        <v>110992.27967822357</v>
      </c>
      <c r="Q417" s="256">
        <f t="shared" si="236"/>
        <v>93233.514929707802</v>
      </c>
      <c r="R417" s="256">
        <f t="shared" si="237"/>
        <v>78316.152540954557</v>
      </c>
      <c r="S417" s="282">
        <f t="shared" si="238"/>
        <v>65785.568134401823</v>
      </c>
      <c r="T417" s="227"/>
      <c r="U417" s="87"/>
      <c r="V417" s="87"/>
    </row>
    <row r="418" spans="2:22" outlineLevel="1" x14ac:dyDescent="0.2">
      <c r="B418" s="279" t="str">
        <f t="shared" si="239"/>
        <v>Z057</v>
      </c>
      <c r="C418" s="280" t="s">
        <v>0</v>
      </c>
      <c r="D418" s="66">
        <f>Assets!D543</f>
        <v>0</v>
      </c>
      <c r="E418" s="246"/>
      <c r="F418" s="246"/>
      <c r="G418" s="246"/>
      <c r="H418" s="246"/>
      <c r="I418" s="256"/>
      <c r="J418" s="256"/>
      <c r="K418" s="246"/>
      <c r="L418" s="246"/>
      <c r="M418" s="256">
        <f t="shared" si="232"/>
        <v>0</v>
      </c>
      <c r="N418" s="256">
        <f t="shared" si="233"/>
        <v>0</v>
      </c>
      <c r="O418" s="256">
        <f t="shared" si="234"/>
        <v>0</v>
      </c>
      <c r="P418" s="256">
        <f t="shared" si="235"/>
        <v>0</v>
      </c>
      <c r="Q418" s="256">
        <f t="shared" si="236"/>
        <v>0</v>
      </c>
      <c r="R418" s="256">
        <f t="shared" si="237"/>
        <v>0</v>
      </c>
      <c r="S418" s="282">
        <f t="shared" si="238"/>
        <v>0</v>
      </c>
      <c r="T418" s="227"/>
      <c r="U418" s="87"/>
      <c r="V418" s="87"/>
    </row>
    <row r="419" spans="2:22" outlineLevel="1" x14ac:dyDescent="0.2">
      <c r="B419" s="279" t="str">
        <f t="shared" si="239"/>
        <v>Z058</v>
      </c>
      <c r="C419" s="280" t="s">
        <v>0</v>
      </c>
      <c r="D419" s="66">
        <f>Assets!D544</f>
        <v>16123.662774087632</v>
      </c>
      <c r="E419" s="246"/>
      <c r="F419" s="246"/>
      <c r="G419" s="246"/>
      <c r="H419" s="246"/>
      <c r="I419" s="256"/>
      <c r="J419" s="256"/>
      <c r="K419" s="246"/>
      <c r="L419" s="246"/>
      <c r="M419" s="256">
        <f t="shared" si="232"/>
        <v>16123.662774087632</v>
      </c>
      <c r="N419" s="256">
        <f t="shared" si="233"/>
        <v>11286.563941861343</v>
      </c>
      <c r="O419" s="256">
        <f t="shared" si="234"/>
        <v>7900.5947593029396</v>
      </c>
      <c r="P419" s="256">
        <f t="shared" si="235"/>
        <v>5530.4163315120577</v>
      </c>
      <c r="Q419" s="256">
        <f t="shared" si="236"/>
        <v>3871.2914320584405</v>
      </c>
      <c r="R419" s="256">
        <f t="shared" si="237"/>
        <v>2709.9040024409087</v>
      </c>
      <c r="S419" s="282">
        <f t="shared" si="238"/>
        <v>1896.9328017086361</v>
      </c>
      <c r="T419" s="227"/>
      <c r="U419" s="87"/>
      <c r="V419" s="87"/>
    </row>
    <row r="420" spans="2:22" outlineLevel="1" x14ac:dyDescent="0.2">
      <c r="B420" s="279" t="str">
        <f t="shared" si="239"/>
        <v>Z059</v>
      </c>
      <c r="C420" s="280" t="s">
        <v>0</v>
      </c>
      <c r="D420" s="66">
        <f>Assets!D545</f>
        <v>0</v>
      </c>
      <c r="E420" s="246"/>
      <c r="F420" s="246"/>
      <c r="G420" s="246"/>
      <c r="H420" s="246"/>
      <c r="I420" s="256"/>
      <c r="J420" s="256"/>
      <c r="K420" s="246"/>
      <c r="L420" s="246"/>
      <c r="M420" s="256">
        <f t="shared" si="232"/>
        <v>0</v>
      </c>
      <c r="N420" s="256">
        <f t="shared" si="233"/>
        <v>0</v>
      </c>
      <c r="O420" s="256">
        <f t="shared" si="234"/>
        <v>0</v>
      </c>
      <c r="P420" s="256">
        <f t="shared" si="235"/>
        <v>0</v>
      </c>
      <c r="Q420" s="256">
        <f t="shared" si="236"/>
        <v>0</v>
      </c>
      <c r="R420" s="256">
        <f t="shared" si="237"/>
        <v>0</v>
      </c>
      <c r="S420" s="282">
        <f t="shared" si="238"/>
        <v>0</v>
      </c>
      <c r="T420" s="227"/>
      <c r="U420" s="87"/>
      <c r="V420" s="87"/>
    </row>
    <row r="421" spans="2:22" outlineLevel="1" x14ac:dyDescent="0.2">
      <c r="B421" s="279" t="str">
        <f t="shared" si="239"/>
        <v>Z060</v>
      </c>
      <c r="C421" s="280" t="s">
        <v>0</v>
      </c>
      <c r="D421" s="66">
        <f>Assets!D546</f>
        <v>0</v>
      </c>
      <c r="E421" s="246"/>
      <c r="F421" s="246"/>
      <c r="G421" s="246"/>
      <c r="H421" s="246"/>
      <c r="I421" s="256"/>
      <c r="J421" s="256"/>
      <c r="K421" s="246"/>
      <c r="L421" s="246"/>
      <c r="M421" s="256">
        <f t="shared" si="232"/>
        <v>0</v>
      </c>
      <c r="N421" s="256">
        <f t="shared" si="233"/>
        <v>0</v>
      </c>
      <c r="O421" s="256">
        <f t="shared" si="234"/>
        <v>0</v>
      </c>
      <c r="P421" s="256">
        <f t="shared" si="235"/>
        <v>0</v>
      </c>
      <c r="Q421" s="256">
        <f t="shared" si="236"/>
        <v>0</v>
      </c>
      <c r="R421" s="256">
        <f t="shared" si="237"/>
        <v>0</v>
      </c>
      <c r="S421" s="282">
        <f t="shared" si="238"/>
        <v>0</v>
      </c>
      <c r="T421" s="227"/>
      <c r="U421" s="87"/>
      <c r="V421" s="87"/>
    </row>
    <row r="422" spans="2:22" outlineLevel="1" x14ac:dyDescent="0.2">
      <c r="B422" s="279" t="str">
        <f t="shared" si="239"/>
        <v>Z061</v>
      </c>
      <c r="C422" s="280" t="s">
        <v>0</v>
      </c>
      <c r="D422" s="66">
        <f>Assets!D547</f>
        <v>0</v>
      </c>
      <c r="E422" s="246"/>
      <c r="F422" s="246"/>
      <c r="G422" s="246"/>
      <c r="H422" s="246"/>
      <c r="I422" s="256"/>
      <c r="J422" s="256"/>
      <c r="K422" s="246"/>
      <c r="L422" s="246"/>
      <c r="M422" s="256">
        <f t="shared" si="232"/>
        <v>0</v>
      </c>
      <c r="N422" s="256">
        <f t="shared" si="233"/>
        <v>0</v>
      </c>
      <c r="O422" s="256">
        <f t="shared" si="234"/>
        <v>0</v>
      </c>
      <c r="P422" s="256">
        <f t="shared" si="235"/>
        <v>0</v>
      </c>
      <c r="Q422" s="256">
        <f t="shared" si="236"/>
        <v>0</v>
      </c>
      <c r="R422" s="256">
        <f t="shared" si="237"/>
        <v>0</v>
      </c>
      <c r="S422" s="282">
        <f t="shared" si="238"/>
        <v>0</v>
      </c>
      <c r="T422" s="227"/>
      <c r="U422" s="87"/>
      <c r="V422" s="87"/>
    </row>
    <row r="423" spans="2:22" outlineLevel="1" x14ac:dyDescent="0.2">
      <c r="B423" s="279" t="str">
        <f t="shared" si="239"/>
        <v>Z062</v>
      </c>
      <c r="C423" s="280" t="s">
        <v>0</v>
      </c>
      <c r="D423" s="66">
        <f>Assets!D548</f>
        <v>0</v>
      </c>
      <c r="E423" s="246"/>
      <c r="F423" s="246"/>
      <c r="G423" s="246"/>
      <c r="H423" s="246"/>
      <c r="I423" s="256"/>
      <c r="J423" s="256"/>
      <c r="K423" s="246"/>
      <c r="L423" s="246"/>
      <c r="M423" s="256">
        <f t="shared" si="232"/>
        <v>0</v>
      </c>
      <c r="N423" s="256">
        <f t="shared" si="233"/>
        <v>0</v>
      </c>
      <c r="O423" s="256">
        <f t="shared" si="234"/>
        <v>0</v>
      </c>
      <c r="P423" s="256">
        <f t="shared" si="235"/>
        <v>0</v>
      </c>
      <c r="Q423" s="256">
        <f t="shared" si="236"/>
        <v>0</v>
      </c>
      <c r="R423" s="256">
        <f t="shared" si="237"/>
        <v>0</v>
      </c>
      <c r="S423" s="282">
        <f t="shared" si="238"/>
        <v>0</v>
      </c>
      <c r="T423" s="227"/>
      <c r="U423" s="87"/>
      <c r="V423" s="87"/>
    </row>
    <row r="424" spans="2:22" outlineLevel="1" x14ac:dyDescent="0.2">
      <c r="B424" s="279" t="str">
        <f t="shared" si="239"/>
        <v>Z063</v>
      </c>
      <c r="C424" s="280" t="s">
        <v>0</v>
      </c>
      <c r="D424" s="66">
        <f>Assets!D549</f>
        <v>0</v>
      </c>
      <c r="E424" s="246"/>
      <c r="F424" s="246"/>
      <c r="G424" s="246"/>
      <c r="H424" s="246"/>
      <c r="I424" s="256"/>
      <c r="J424" s="256"/>
      <c r="K424" s="246"/>
      <c r="L424" s="246"/>
      <c r="M424" s="256">
        <f t="shared" ref="M424:M428" si="240">IF(L637="",$D424,L637)</f>
        <v>0</v>
      </c>
      <c r="N424" s="256">
        <f t="shared" ref="N424:N428" si="241">IF(M637="",$D424,M637)</f>
        <v>0</v>
      </c>
      <c r="O424" s="256">
        <f t="shared" ref="O424:O428" si="242">IF(N637="",$D424,N637)</f>
        <v>0</v>
      </c>
      <c r="P424" s="256">
        <f t="shared" ref="P424:P428" si="243">IF(O637="",$D424,O637)</f>
        <v>0</v>
      </c>
      <c r="Q424" s="256">
        <f t="shared" ref="Q424:Q428" si="244">IF(P637="",$D424,P637)</f>
        <v>0</v>
      </c>
      <c r="R424" s="256">
        <f t="shared" ref="R424:R428" si="245">IF(Q637="",$D424,Q637)</f>
        <v>0</v>
      </c>
      <c r="S424" s="282">
        <f t="shared" ref="S424:S428" si="246">IF(R637="",$D424,R637)</f>
        <v>0</v>
      </c>
      <c r="T424" s="227"/>
      <c r="U424" s="87"/>
      <c r="V424" s="87"/>
    </row>
    <row r="425" spans="2:22" outlineLevel="1" x14ac:dyDescent="0.2">
      <c r="B425" s="279" t="str">
        <f t="shared" ref="B425:B428" si="247">B332</f>
        <v>Z064</v>
      </c>
      <c r="C425" s="280" t="s">
        <v>0</v>
      </c>
      <c r="D425" s="66">
        <f>Assets!D550</f>
        <v>0</v>
      </c>
      <c r="E425" s="246"/>
      <c r="F425" s="246"/>
      <c r="G425" s="246"/>
      <c r="H425" s="246"/>
      <c r="I425" s="256"/>
      <c r="J425" s="256"/>
      <c r="K425" s="246"/>
      <c r="L425" s="246"/>
      <c r="M425" s="256">
        <f t="shared" si="240"/>
        <v>0</v>
      </c>
      <c r="N425" s="256">
        <f t="shared" si="241"/>
        <v>0</v>
      </c>
      <c r="O425" s="256">
        <f t="shared" si="242"/>
        <v>0</v>
      </c>
      <c r="P425" s="256">
        <f t="shared" si="243"/>
        <v>0</v>
      </c>
      <c r="Q425" s="256">
        <f t="shared" si="244"/>
        <v>0</v>
      </c>
      <c r="R425" s="256">
        <f t="shared" si="245"/>
        <v>0</v>
      </c>
      <c r="S425" s="282">
        <f t="shared" si="246"/>
        <v>0</v>
      </c>
      <c r="T425" s="227"/>
      <c r="U425" s="87"/>
      <c r="V425" s="87"/>
    </row>
    <row r="426" spans="2:22" outlineLevel="1" x14ac:dyDescent="0.2">
      <c r="B426" s="279" t="str">
        <f t="shared" si="247"/>
        <v>ZIMM</v>
      </c>
      <c r="C426" s="280" t="s">
        <v>0</v>
      </c>
      <c r="D426" s="66">
        <f>Assets!D551</f>
        <v>0</v>
      </c>
      <c r="E426" s="246"/>
      <c r="F426" s="246"/>
      <c r="G426" s="246"/>
      <c r="H426" s="246"/>
      <c r="I426" s="256"/>
      <c r="J426" s="256"/>
      <c r="K426" s="246"/>
      <c r="L426" s="246"/>
      <c r="M426" s="256">
        <f t="shared" si="240"/>
        <v>0</v>
      </c>
      <c r="N426" s="256">
        <f t="shared" si="241"/>
        <v>0</v>
      </c>
      <c r="O426" s="256">
        <f t="shared" si="242"/>
        <v>0</v>
      </c>
      <c r="P426" s="256">
        <f t="shared" si="243"/>
        <v>0</v>
      </c>
      <c r="Q426" s="256">
        <f t="shared" si="244"/>
        <v>0</v>
      </c>
      <c r="R426" s="256">
        <f t="shared" si="245"/>
        <v>0</v>
      </c>
      <c r="S426" s="282">
        <f t="shared" si="246"/>
        <v>0</v>
      </c>
      <c r="T426" s="227"/>
      <c r="U426" s="87"/>
      <c r="V426" s="87"/>
    </row>
    <row r="427" spans="2:22" outlineLevel="1" x14ac:dyDescent="0.2">
      <c r="B427" s="279" t="str">
        <f t="shared" si="247"/>
        <v>ZLIN</v>
      </c>
      <c r="C427" s="280" t="s">
        <v>0</v>
      </c>
      <c r="D427" s="66">
        <f>Assets!D552</f>
        <v>0</v>
      </c>
      <c r="E427" s="246"/>
      <c r="F427" s="246"/>
      <c r="G427" s="246"/>
      <c r="H427" s="246"/>
      <c r="I427" s="256"/>
      <c r="J427" s="256"/>
      <c r="K427" s="246"/>
      <c r="L427" s="246"/>
      <c r="M427" s="256">
        <f t="shared" si="240"/>
        <v>0</v>
      </c>
      <c r="N427" s="256">
        <f t="shared" si="241"/>
        <v>0</v>
      </c>
      <c r="O427" s="256">
        <f t="shared" si="242"/>
        <v>0</v>
      </c>
      <c r="P427" s="256">
        <f t="shared" si="243"/>
        <v>0</v>
      </c>
      <c r="Q427" s="256">
        <f t="shared" si="244"/>
        <v>0</v>
      </c>
      <c r="R427" s="256">
        <f t="shared" si="245"/>
        <v>0</v>
      </c>
      <c r="S427" s="282">
        <f t="shared" si="246"/>
        <v>0</v>
      </c>
      <c r="T427" s="227"/>
      <c r="U427" s="87"/>
      <c r="V427" s="87"/>
    </row>
    <row r="428" spans="2:22" outlineLevel="1" x14ac:dyDescent="0.2">
      <c r="B428" s="279" t="str">
        <f t="shared" si="247"/>
        <v>MANU</v>
      </c>
      <c r="C428" s="280" t="s">
        <v>0</v>
      </c>
      <c r="D428" s="66">
        <f>Assets!D553</f>
        <v>0</v>
      </c>
      <c r="E428" s="246"/>
      <c r="F428" s="246"/>
      <c r="G428" s="246"/>
      <c r="H428" s="246"/>
      <c r="I428" s="256"/>
      <c r="J428" s="256"/>
      <c r="K428" s="246"/>
      <c r="L428" s="246"/>
      <c r="M428" s="256">
        <f t="shared" si="240"/>
        <v>0</v>
      </c>
      <c r="N428" s="256">
        <f t="shared" si="241"/>
        <v>0</v>
      </c>
      <c r="O428" s="256">
        <f t="shared" si="242"/>
        <v>0</v>
      </c>
      <c r="P428" s="256">
        <f t="shared" si="243"/>
        <v>0</v>
      </c>
      <c r="Q428" s="256">
        <f t="shared" si="244"/>
        <v>0</v>
      </c>
      <c r="R428" s="256">
        <f t="shared" si="245"/>
        <v>0</v>
      </c>
      <c r="S428" s="282">
        <f t="shared" si="246"/>
        <v>0</v>
      </c>
      <c r="T428" s="227"/>
      <c r="U428" s="87"/>
      <c r="V428" s="87"/>
    </row>
    <row r="429" spans="2:22" outlineLevel="1" x14ac:dyDescent="0.2">
      <c r="B429" s="283"/>
      <c r="C429" s="280"/>
      <c r="D429" s="246"/>
      <c r="E429" s="246"/>
      <c r="F429" s="246"/>
      <c r="G429" s="246"/>
      <c r="H429" s="246"/>
      <c r="I429" s="246"/>
      <c r="J429" s="246"/>
      <c r="K429" s="246"/>
      <c r="L429" s="246"/>
      <c r="M429" s="246"/>
      <c r="N429" s="246"/>
      <c r="O429" s="246"/>
      <c r="P429" s="246"/>
      <c r="Q429" s="246"/>
      <c r="R429" s="246"/>
      <c r="S429" s="284"/>
      <c r="T429" s="227"/>
      <c r="U429" s="87"/>
      <c r="V429" s="87"/>
    </row>
    <row r="430" spans="2:22" outlineLevel="1" x14ac:dyDescent="0.2">
      <c r="B430" s="285" t="s">
        <v>7</v>
      </c>
      <c r="C430" s="280"/>
      <c r="D430" s="246"/>
      <c r="E430" s="246"/>
      <c r="F430" s="246"/>
      <c r="G430" s="246"/>
      <c r="H430" s="246"/>
      <c r="I430" s="246"/>
      <c r="J430" s="246"/>
      <c r="K430" s="246"/>
      <c r="L430" s="246"/>
      <c r="M430" s="246"/>
      <c r="N430" s="246"/>
      <c r="O430" s="246"/>
      <c r="P430" s="246"/>
      <c r="Q430" s="246"/>
      <c r="R430" s="246"/>
      <c r="S430" s="284"/>
      <c r="T430" s="227"/>
      <c r="U430" s="87"/>
      <c r="V430" s="87"/>
    </row>
    <row r="431" spans="2:22" outlineLevel="1" x14ac:dyDescent="0.2">
      <c r="B431" s="279" t="str">
        <f>B360</f>
        <v>0000</v>
      </c>
      <c r="C431" s="280" t="s">
        <v>0</v>
      </c>
      <c r="D431" s="64">
        <f>Assets!D336</f>
        <v>0</v>
      </c>
      <c r="E431" s="246"/>
      <c r="F431" s="246"/>
      <c r="G431" s="246"/>
      <c r="H431" s="246"/>
      <c r="I431" s="256"/>
      <c r="J431" s="256"/>
      <c r="K431" s="246"/>
      <c r="L431" s="246"/>
      <c r="M431" s="256">
        <f t="shared" ref="M431:S431" si="248">M360*$D431</f>
        <v>0</v>
      </c>
      <c r="N431" s="256">
        <f t="shared" si="248"/>
        <v>0</v>
      </c>
      <c r="O431" s="256">
        <f t="shared" si="248"/>
        <v>0</v>
      </c>
      <c r="P431" s="256">
        <f t="shared" si="248"/>
        <v>0</v>
      </c>
      <c r="Q431" s="256">
        <f t="shared" si="248"/>
        <v>0</v>
      </c>
      <c r="R431" s="256">
        <f t="shared" si="248"/>
        <v>0</v>
      </c>
      <c r="S431" s="282">
        <f t="shared" si="248"/>
        <v>0</v>
      </c>
      <c r="T431" s="227"/>
      <c r="U431" s="87"/>
      <c r="V431" s="87"/>
    </row>
    <row r="432" spans="2:22" outlineLevel="1" x14ac:dyDescent="0.2">
      <c r="B432" s="279" t="str">
        <f t="shared" ref="B432:B495" si="249">B361</f>
        <v>Z000</v>
      </c>
      <c r="C432" s="280" t="s">
        <v>0</v>
      </c>
      <c r="D432" s="64">
        <f>Assets!D337</f>
        <v>0</v>
      </c>
      <c r="E432" s="246"/>
      <c r="F432" s="246"/>
      <c r="G432" s="246"/>
      <c r="H432" s="246"/>
      <c r="I432" s="256"/>
      <c r="J432" s="256"/>
      <c r="K432" s="246"/>
      <c r="L432" s="246"/>
      <c r="M432" s="256">
        <f t="shared" ref="M432:S432" si="250">M361*$D432</f>
        <v>0</v>
      </c>
      <c r="N432" s="256">
        <f t="shared" si="250"/>
        <v>0</v>
      </c>
      <c r="O432" s="256">
        <f t="shared" si="250"/>
        <v>0</v>
      </c>
      <c r="P432" s="256">
        <f t="shared" si="250"/>
        <v>0</v>
      </c>
      <c r="Q432" s="256">
        <f t="shared" si="250"/>
        <v>0</v>
      </c>
      <c r="R432" s="256">
        <f t="shared" si="250"/>
        <v>0</v>
      </c>
      <c r="S432" s="282">
        <f t="shared" si="250"/>
        <v>0</v>
      </c>
      <c r="T432" s="227"/>
      <c r="U432" s="87"/>
      <c r="V432" s="87"/>
    </row>
    <row r="433" spans="2:22" outlineLevel="1" x14ac:dyDescent="0.2">
      <c r="B433" s="279" t="str">
        <f t="shared" si="249"/>
        <v>Z001</v>
      </c>
      <c r="C433" s="280" t="s">
        <v>0</v>
      </c>
      <c r="D433" s="64">
        <f>Assets!D338</f>
        <v>0.01</v>
      </c>
      <c r="E433" s="246"/>
      <c r="F433" s="246"/>
      <c r="G433" s="246"/>
      <c r="H433" s="246"/>
      <c r="I433" s="256"/>
      <c r="J433" s="256"/>
      <c r="K433" s="246"/>
      <c r="L433" s="246"/>
      <c r="M433" s="256">
        <f t="shared" ref="M433:S433" si="251">M362*$D433</f>
        <v>0</v>
      </c>
      <c r="N433" s="256">
        <f t="shared" si="251"/>
        <v>0</v>
      </c>
      <c r="O433" s="256">
        <f t="shared" si="251"/>
        <v>0</v>
      </c>
      <c r="P433" s="256">
        <f t="shared" si="251"/>
        <v>0</v>
      </c>
      <c r="Q433" s="256">
        <f t="shared" si="251"/>
        <v>0</v>
      </c>
      <c r="R433" s="256">
        <f t="shared" si="251"/>
        <v>0</v>
      </c>
      <c r="S433" s="282">
        <f t="shared" si="251"/>
        <v>0</v>
      </c>
      <c r="T433" s="227"/>
      <c r="U433" s="87"/>
      <c r="V433" s="87"/>
    </row>
    <row r="434" spans="2:22" outlineLevel="1" x14ac:dyDescent="0.2">
      <c r="B434" s="279" t="str">
        <f t="shared" si="249"/>
        <v>Z002</v>
      </c>
      <c r="C434" s="280" t="s">
        <v>0</v>
      </c>
      <c r="D434" s="64">
        <f>Assets!D339</f>
        <v>0.02</v>
      </c>
      <c r="E434" s="246"/>
      <c r="F434" s="246"/>
      <c r="G434" s="246"/>
      <c r="H434" s="246"/>
      <c r="I434" s="256"/>
      <c r="J434" s="256"/>
      <c r="K434" s="246"/>
      <c r="L434" s="246"/>
      <c r="M434" s="256">
        <f t="shared" ref="M434:S434" si="252">M363*$D434</f>
        <v>0</v>
      </c>
      <c r="N434" s="256">
        <f t="shared" si="252"/>
        <v>0</v>
      </c>
      <c r="O434" s="256">
        <f t="shared" si="252"/>
        <v>0</v>
      </c>
      <c r="P434" s="256">
        <f t="shared" si="252"/>
        <v>0</v>
      </c>
      <c r="Q434" s="256">
        <f t="shared" si="252"/>
        <v>0</v>
      </c>
      <c r="R434" s="256">
        <f t="shared" si="252"/>
        <v>0</v>
      </c>
      <c r="S434" s="282">
        <f t="shared" si="252"/>
        <v>0</v>
      </c>
      <c r="T434" s="227"/>
      <c r="U434" s="87"/>
      <c r="V434" s="87"/>
    </row>
    <row r="435" spans="2:22" outlineLevel="1" x14ac:dyDescent="0.2">
      <c r="B435" s="279" t="str">
        <f t="shared" si="249"/>
        <v>Z003</v>
      </c>
      <c r="C435" s="280" t="s">
        <v>0</v>
      </c>
      <c r="D435" s="64">
        <f>Assets!D340</f>
        <v>2.4E-2</v>
      </c>
      <c r="E435" s="246"/>
      <c r="F435" s="246"/>
      <c r="G435" s="246"/>
      <c r="H435" s="246"/>
      <c r="I435" s="256"/>
      <c r="J435" s="256"/>
      <c r="K435" s="246"/>
      <c r="L435" s="246"/>
      <c r="M435" s="256">
        <f t="shared" ref="M435:S435" si="253">M364*$D435</f>
        <v>0</v>
      </c>
      <c r="N435" s="256">
        <f t="shared" si="253"/>
        <v>0</v>
      </c>
      <c r="O435" s="256">
        <f t="shared" si="253"/>
        <v>0</v>
      </c>
      <c r="P435" s="256">
        <f t="shared" si="253"/>
        <v>0</v>
      </c>
      <c r="Q435" s="256">
        <f t="shared" si="253"/>
        <v>0</v>
      </c>
      <c r="R435" s="256">
        <f t="shared" si="253"/>
        <v>0</v>
      </c>
      <c r="S435" s="282">
        <f t="shared" si="253"/>
        <v>0</v>
      </c>
      <c r="T435" s="227"/>
      <c r="U435" s="87"/>
      <c r="V435" s="87"/>
    </row>
    <row r="436" spans="2:22" outlineLevel="1" x14ac:dyDescent="0.2">
      <c r="B436" s="279" t="str">
        <f t="shared" si="249"/>
        <v>Z004</v>
      </c>
      <c r="C436" s="280" t="s">
        <v>0</v>
      </c>
      <c r="D436" s="64">
        <f>Assets!D341</f>
        <v>2.5000000000000001E-2</v>
      </c>
      <c r="E436" s="246"/>
      <c r="F436" s="246"/>
      <c r="G436" s="246"/>
      <c r="H436" s="246"/>
      <c r="I436" s="256"/>
      <c r="J436" s="256"/>
      <c r="K436" s="246"/>
      <c r="L436" s="246"/>
      <c r="M436" s="256">
        <f t="shared" ref="M436:S436" si="254">M365*$D436</f>
        <v>0</v>
      </c>
      <c r="N436" s="256">
        <f t="shared" si="254"/>
        <v>0</v>
      </c>
      <c r="O436" s="256">
        <f t="shared" si="254"/>
        <v>0</v>
      </c>
      <c r="P436" s="256">
        <f t="shared" si="254"/>
        <v>0</v>
      </c>
      <c r="Q436" s="256">
        <f t="shared" si="254"/>
        <v>0</v>
      </c>
      <c r="R436" s="256">
        <f t="shared" si="254"/>
        <v>0</v>
      </c>
      <c r="S436" s="282">
        <f t="shared" si="254"/>
        <v>0</v>
      </c>
      <c r="T436" s="227"/>
      <c r="U436" s="87"/>
      <c r="V436" s="87"/>
    </row>
    <row r="437" spans="2:22" outlineLevel="1" x14ac:dyDescent="0.2">
      <c r="B437" s="279" t="str">
        <f t="shared" si="249"/>
        <v>Z005</v>
      </c>
      <c r="C437" s="280" t="s">
        <v>0</v>
      </c>
      <c r="D437" s="64">
        <f>Assets!D342</f>
        <v>0.04</v>
      </c>
      <c r="E437" s="246"/>
      <c r="F437" s="246"/>
      <c r="G437" s="246"/>
      <c r="H437" s="246"/>
      <c r="I437" s="256"/>
      <c r="J437" s="256"/>
      <c r="K437" s="246"/>
      <c r="L437" s="246"/>
      <c r="M437" s="256">
        <f t="shared" ref="M437:S437" si="255">M366*$D437</f>
        <v>0</v>
      </c>
      <c r="N437" s="256">
        <f t="shared" si="255"/>
        <v>0</v>
      </c>
      <c r="O437" s="256">
        <f t="shared" si="255"/>
        <v>0</v>
      </c>
      <c r="P437" s="256">
        <f t="shared" si="255"/>
        <v>0</v>
      </c>
      <c r="Q437" s="256">
        <f t="shared" si="255"/>
        <v>0</v>
      </c>
      <c r="R437" s="256">
        <f t="shared" si="255"/>
        <v>0</v>
      </c>
      <c r="S437" s="282">
        <f t="shared" si="255"/>
        <v>0</v>
      </c>
      <c r="T437" s="227"/>
      <c r="U437" s="87"/>
      <c r="V437" s="87"/>
    </row>
    <row r="438" spans="2:22" outlineLevel="1" x14ac:dyDescent="0.2">
      <c r="B438" s="279" t="str">
        <f t="shared" si="249"/>
        <v>Z006</v>
      </c>
      <c r="C438" s="280" t="s">
        <v>0</v>
      </c>
      <c r="D438" s="64">
        <f>Assets!D343</f>
        <v>4.8000000000000001E-2</v>
      </c>
      <c r="E438" s="246"/>
      <c r="F438" s="246"/>
      <c r="G438" s="246"/>
      <c r="H438" s="246"/>
      <c r="I438" s="256"/>
      <c r="J438" s="256"/>
      <c r="K438" s="246"/>
      <c r="L438" s="246"/>
      <c r="M438" s="256">
        <f t="shared" ref="M438:S438" si="256">M367*$D438</f>
        <v>0</v>
      </c>
      <c r="N438" s="256">
        <f t="shared" si="256"/>
        <v>0</v>
      </c>
      <c r="O438" s="256">
        <f t="shared" si="256"/>
        <v>0</v>
      </c>
      <c r="P438" s="256">
        <f t="shared" si="256"/>
        <v>0</v>
      </c>
      <c r="Q438" s="256">
        <f t="shared" si="256"/>
        <v>0</v>
      </c>
      <c r="R438" s="256">
        <f t="shared" si="256"/>
        <v>0</v>
      </c>
      <c r="S438" s="282">
        <f t="shared" si="256"/>
        <v>0</v>
      </c>
      <c r="T438" s="227"/>
      <c r="U438" s="87"/>
      <c r="V438" s="87"/>
    </row>
    <row r="439" spans="2:22" outlineLevel="1" x14ac:dyDescent="0.2">
      <c r="B439" s="279" t="str">
        <f t="shared" si="249"/>
        <v>Z007</v>
      </c>
      <c r="C439" s="280" t="s">
        <v>0</v>
      </c>
      <c r="D439" s="64">
        <f>Assets!D344</f>
        <v>0.05</v>
      </c>
      <c r="E439" s="246"/>
      <c r="F439" s="246"/>
      <c r="G439" s="246"/>
      <c r="H439" s="246"/>
      <c r="I439" s="256"/>
      <c r="J439" s="256"/>
      <c r="K439" s="246"/>
      <c r="L439" s="246"/>
      <c r="M439" s="256">
        <f t="shared" ref="M439:S439" si="257">M368*$D439</f>
        <v>0</v>
      </c>
      <c r="N439" s="256">
        <f t="shared" si="257"/>
        <v>0</v>
      </c>
      <c r="O439" s="256">
        <f t="shared" si="257"/>
        <v>0</v>
      </c>
      <c r="P439" s="256">
        <f t="shared" si="257"/>
        <v>0</v>
      </c>
      <c r="Q439" s="256">
        <f t="shared" si="257"/>
        <v>0</v>
      </c>
      <c r="R439" s="256">
        <f t="shared" si="257"/>
        <v>0</v>
      </c>
      <c r="S439" s="282">
        <f t="shared" si="257"/>
        <v>0</v>
      </c>
      <c r="T439" s="227"/>
      <c r="U439" s="87"/>
      <c r="V439" s="87"/>
    </row>
    <row r="440" spans="2:22" outlineLevel="1" x14ac:dyDescent="0.2">
      <c r="B440" s="279" t="str">
        <f t="shared" si="249"/>
        <v>Z008</v>
      </c>
      <c r="C440" s="280" t="s">
        <v>0</v>
      </c>
      <c r="D440" s="64">
        <f>Assets!D345</f>
        <v>0.06</v>
      </c>
      <c r="E440" s="246"/>
      <c r="F440" s="246"/>
      <c r="G440" s="246"/>
      <c r="H440" s="246"/>
      <c r="I440" s="256"/>
      <c r="J440" s="256"/>
      <c r="K440" s="246"/>
      <c r="L440" s="246"/>
      <c r="M440" s="256">
        <f t="shared" ref="M440:S440" si="258">M369*$D440</f>
        <v>0</v>
      </c>
      <c r="N440" s="256">
        <f t="shared" si="258"/>
        <v>0</v>
      </c>
      <c r="O440" s="256">
        <f t="shared" si="258"/>
        <v>0</v>
      </c>
      <c r="P440" s="256">
        <f t="shared" si="258"/>
        <v>0</v>
      </c>
      <c r="Q440" s="256">
        <f t="shared" si="258"/>
        <v>0</v>
      </c>
      <c r="R440" s="256">
        <f t="shared" si="258"/>
        <v>0</v>
      </c>
      <c r="S440" s="282">
        <f t="shared" si="258"/>
        <v>0</v>
      </c>
      <c r="T440" s="227"/>
      <c r="U440" s="87"/>
      <c r="V440" s="87"/>
    </row>
    <row r="441" spans="2:22" outlineLevel="1" x14ac:dyDescent="0.2">
      <c r="B441" s="279" t="str">
        <f t="shared" si="249"/>
        <v>Z009</v>
      </c>
      <c r="C441" s="280" t="s">
        <v>0</v>
      </c>
      <c r="D441" s="64">
        <f>Assets!D346</f>
        <v>6.6000000000000003E-2</v>
      </c>
      <c r="E441" s="246"/>
      <c r="F441" s="246"/>
      <c r="G441" s="246"/>
      <c r="H441" s="246"/>
      <c r="I441" s="256"/>
      <c r="J441" s="256"/>
      <c r="K441" s="246"/>
      <c r="L441" s="246"/>
      <c r="M441" s="256">
        <f t="shared" ref="M441:S441" si="259">M370*$D441</f>
        <v>0</v>
      </c>
      <c r="N441" s="256">
        <f t="shared" si="259"/>
        <v>0</v>
      </c>
      <c r="O441" s="256">
        <f t="shared" si="259"/>
        <v>0</v>
      </c>
      <c r="P441" s="256">
        <f t="shared" si="259"/>
        <v>0</v>
      </c>
      <c r="Q441" s="256">
        <f t="shared" si="259"/>
        <v>0</v>
      </c>
      <c r="R441" s="256">
        <f t="shared" si="259"/>
        <v>0</v>
      </c>
      <c r="S441" s="282">
        <f t="shared" si="259"/>
        <v>0</v>
      </c>
      <c r="T441" s="227"/>
      <c r="U441" s="87"/>
      <c r="V441" s="87"/>
    </row>
    <row r="442" spans="2:22" outlineLevel="1" x14ac:dyDescent="0.2">
      <c r="B442" s="279" t="str">
        <f t="shared" si="249"/>
        <v>Z010</v>
      </c>
      <c r="C442" s="280" t="s">
        <v>0</v>
      </c>
      <c r="D442" s="64">
        <f>Assets!D347</f>
        <v>7.0000000000000007E-2</v>
      </c>
      <c r="E442" s="246"/>
      <c r="F442" s="246"/>
      <c r="G442" s="246"/>
      <c r="H442" s="246"/>
      <c r="I442" s="256"/>
      <c r="J442" s="256"/>
      <c r="K442" s="246"/>
      <c r="L442" s="246"/>
      <c r="M442" s="256">
        <f t="shared" ref="M442:S442" si="260">M371*$D442</f>
        <v>0</v>
      </c>
      <c r="N442" s="256">
        <f t="shared" si="260"/>
        <v>0</v>
      </c>
      <c r="O442" s="256">
        <f t="shared" si="260"/>
        <v>0</v>
      </c>
      <c r="P442" s="256">
        <f t="shared" si="260"/>
        <v>0</v>
      </c>
      <c r="Q442" s="256">
        <f t="shared" si="260"/>
        <v>0</v>
      </c>
      <c r="R442" s="256">
        <f t="shared" si="260"/>
        <v>0</v>
      </c>
      <c r="S442" s="282">
        <f t="shared" si="260"/>
        <v>0</v>
      </c>
      <c r="T442" s="227"/>
      <c r="U442" s="87"/>
      <c r="V442" s="87"/>
    </row>
    <row r="443" spans="2:22" outlineLevel="1" x14ac:dyDescent="0.2">
      <c r="B443" s="279" t="str">
        <f t="shared" si="249"/>
        <v>Z011</v>
      </c>
      <c r="C443" s="280" t="s">
        <v>0</v>
      </c>
      <c r="D443" s="64">
        <f>Assets!D348</f>
        <v>7.1999999999999995E-2</v>
      </c>
      <c r="E443" s="246"/>
      <c r="F443" s="246"/>
      <c r="G443" s="246"/>
      <c r="H443" s="246"/>
      <c r="I443" s="256"/>
      <c r="J443" s="256"/>
      <c r="K443" s="246"/>
      <c r="L443" s="246"/>
      <c r="M443" s="256">
        <f t="shared" ref="M443:S443" si="261">M372*$D443</f>
        <v>0</v>
      </c>
      <c r="N443" s="256">
        <f t="shared" si="261"/>
        <v>0</v>
      </c>
      <c r="O443" s="256">
        <f t="shared" si="261"/>
        <v>0</v>
      </c>
      <c r="P443" s="256">
        <f t="shared" si="261"/>
        <v>0</v>
      </c>
      <c r="Q443" s="256">
        <f t="shared" si="261"/>
        <v>0</v>
      </c>
      <c r="R443" s="256">
        <f t="shared" si="261"/>
        <v>0</v>
      </c>
      <c r="S443" s="282">
        <f t="shared" si="261"/>
        <v>0</v>
      </c>
      <c r="T443" s="227"/>
      <c r="U443" s="87"/>
      <c r="V443" s="87"/>
    </row>
    <row r="444" spans="2:22" outlineLevel="1" x14ac:dyDescent="0.2">
      <c r="B444" s="279" t="str">
        <f t="shared" si="249"/>
        <v>Z012</v>
      </c>
      <c r="C444" s="280" t="s">
        <v>0</v>
      </c>
      <c r="D444" s="64">
        <f>Assets!D349</f>
        <v>7.4999999999999997E-2</v>
      </c>
      <c r="E444" s="246"/>
      <c r="F444" s="246"/>
      <c r="G444" s="246"/>
      <c r="H444" s="246"/>
      <c r="I444" s="256"/>
      <c r="J444" s="256"/>
      <c r="K444" s="246"/>
      <c r="L444" s="246"/>
      <c r="M444" s="256">
        <f t="shared" ref="M444:S444" si="262">M373*$D444</f>
        <v>0</v>
      </c>
      <c r="N444" s="256">
        <f t="shared" si="262"/>
        <v>0</v>
      </c>
      <c r="O444" s="256">
        <f t="shared" si="262"/>
        <v>0</v>
      </c>
      <c r="P444" s="256">
        <f t="shared" si="262"/>
        <v>0</v>
      </c>
      <c r="Q444" s="256">
        <f t="shared" si="262"/>
        <v>0</v>
      </c>
      <c r="R444" s="256">
        <f t="shared" si="262"/>
        <v>0</v>
      </c>
      <c r="S444" s="282">
        <f t="shared" si="262"/>
        <v>0</v>
      </c>
      <c r="T444" s="227"/>
      <c r="U444" s="87"/>
      <c r="V444" s="87"/>
    </row>
    <row r="445" spans="2:22" outlineLevel="1" x14ac:dyDescent="0.2">
      <c r="B445" s="279" t="str">
        <f t="shared" si="249"/>
        <v>Z013</v>
      </c>
      <c r="C445" s="280" t="s">
        <v>0</v>
      </c>
      <c r="D445" s="64">
        <f>Assets!D350</f>
        <v>7.8E-2</v>
      </c>
      <c r="E445" s="246"/>
      <c r="F445" s="246"/>
      <c r="G445" s="246"/>
      <c r="H445" s="246"/>
      <c r="I445" s="256"/>
      <c r="J445" s="256"/>
      <c r="K445" s="246"/>
      <c r="L445" s="246"/>
      <c r="M445" s="256">
        <f t="shared" ref="M445:S445" si="263">M374*$D445</f>
        <v>0</v>
      </c>
      <c r="N445" s="256">
        <f t="shared" si="263"/>
        <v>0</v>
      </c>
      <c r="O445" s="256">
        <f t="shared" si="263"/>
        <v>0</v>
      </c>
      <c r="P445" s="256">
        <f t="shared" si="263"/>
        <v>0</v>
      </c>
      <c r="Q445" s="256">
        <f t="shared" si="263"/>
        <v>0</v>
      </c>
      <c r="R445" s="256">
        <f t="shared" si="263"/>
        <v>0</v>
      </c>
      <c r="S445" s="282">
        <f t="shared" si="263"/>
        <v>0</v>
      </c>
      <c r="T445" s="227"/>
      <c r="U445" s="87"/>
      <c r="V445" s="87"/>
    </row>
    <row r="446" spans="2:22" outlineLevel="1" x14ac:dyDescent="0.2">
      <c r="B446" s="279" t="str">
        <f t="shared" si="249"/>
        <v>Z014</v>
      </c>
      <c r="C446" s="280" t="s">
        <v>0</v>
      </c>
      <c r="D446" s="64">
        <f>Assets!D351</f>
        <v>0.08</v>
      </c>
      <c r="E446" s="246"/>
      <c r="F446" s="246"/>
      <c r="G446" s="246"/>
      <c r="H446" s="246"/>
      <c r="I446" s="256"/>
      <c r="J446" s="256"/>
      <c r="K446" s="246"/>
      <c r="L446" s="246"/>
      <c r="M446" s="256">
        <f t="shared" ref="M446:S446" si="264">M375*$D446</f>
        <v>0</v>
      </c>
      <c r="N446" s="256">
        <f t="shared" si="264"/>
        <v>0</v>
      </c>
      <c r="O446" s="256">
        <f t="shared" si="264"/>
        <v>0</v>
      </c>
      <c r="P446" s="256">
        <f t="shared" si="264"/>
        <v>0</v>
      </c>
      <c r="Q446" s="256">
        <f t="shared" si="264"/>
        <v>0</v>
      </c>
      <c r="R446" s="256">
        <f t="shared" si="264"/>
        <v>0</v>
      </c>
      <c r="S446" s="282">
        <f t="shared" si="264"/>
        <v>0</v>
      </c>
      <c r="T446" s="227"/>
      <c r="U446" s="87"/>
      <c r="V446" s="87"/>
    </row>
    <row r="447" spans="2:22" outlineLevel="1" x14ac:dyDescent="0.2">
      <c r="B447" s="279" t="str">
        <f t="shared" si="249"/>
        <v>Z015</v>
      </c>
      <c r="C447" s="280" t="s">
        <v>0</v>
      </c>
      <c r="D447" s="64">
        <f>Assets!D352</f>
        <v>0.09</v>
      </c>
      <c r="E447" s="246"/>
      <c r="F447" s="246"/>
      <c r="G447" s="246"/>
      <c r="H447" s="246"/>
      <c r="I447" s="256"/>
      <c r="J447" s="256"/>
      <c r="K447" s="246"/>
      <c r="L447" s="246"/>
      <c r="M447" s="256">
        <f t="shared" ref="M447:S447" si="265">M376*$D447</f>
        <v>0</v>
      </c>
      <c r="N447" s="256">
        <f t="shared" si="265"/>
        <v>0</v>
      </c>
      <c r="O447" s="256">
        <f t="shared" si="265"/>
        <v>0</v>
      </c>
      <c r="P447" s="256">
        <f t="shared" si="265"/>
        <v>0</v>
      </c>
      <c r="Q447" s="256">
        <f t="shared" si="265"/>
        <v>0</v>
      </c>
      <c r="R447" s="256">
        <f t="shared" si="265"/>
        <v>0</v>
      </c>
      <c r="S447" s="282">
        <f t="shared" si="265"/>
        <v>0</v>
      </c>
      <c r="T447" s="227"/>
      <c r="U447" s="87"/>
      <c r="V447" s="87"/>
    </row>
    <row r="448" spans="2:22" outlineLevel="1" x14ac:dyDescent="0.2">
      <c r="B448" s="279" t="str">
        <f t="shared" si="249"/>
        <v>Z016</v>
      </c>
      <c r="C448" s="280" t="s">
        <v>0</v>
      </c>
      <c r="D448" s="64">
        <f>Assets!D353</f>
        <v>9.3799999999999994E-2</v>
      </c>
      <c r="E448" s="246"/>
      <c r="F448" s="246"/>
      <c r="G448" s="246"/>
      <c r="H448" s="246"/>
      <c r="I448" s="256"/>
      <c r="J448" s="256"/>
      <c r="K448" s="246"/>
      <c r="L448" s="246"/>
      <c r="M448" s="256">
        <f t="shared" ref="M448:S448" si="266">M377*$D448</f>
        <v>0</v>
      </c>
      <c r="N448" s="256">
        <f t="shared" si="266"/>
        <v>0</v>
      </c>
      <c r="O448" s="256">
        <f t="shared" si="266"/>
        <v>0</v>
      </c>
      <c r="P448" s="256">
        <f t="shared" si="266"/>
        <v>0</v>
      </c>
      <c r="Q448" s="256">
        <f t="shared" si="266"/>
        <v>0</v>
      </c>
      <c r="R448" s="256">
        <f t="shared" si="266"/>
        <v>0</v>
      </c>
      <c r="S448" s="282">
        <f t="shared" si="266"/>
        <v>0</v>
      </c>
      <c r="T448" s="227"/>
      <c r="U448" s="87"/>
      <c r="V448" s="87"/>
    </row>
    <row r="449" spans="2:22" outlineLevel="1" x14ac:dyDescent="0.2">
      <c r="B449" s="279" t="str">
        <f t="shared" si="249"/>
        <v>Z017</v>
      </c>
      <c r="C449" s="280" t="s">
        <v>0</v>
      </c>
      <c r="D449" s="64">
        <f>Assets!D354</f>
        <v>9.5000000000000001E-2</v>
      </c>
      <c r="E449" s="246"/>
      <c r="F449" s="246"/>
      <c r="G449" s="246"/>
      <c r="H449" s="246"/>
      <c r="I449" s="256"/>
      <c r="J449" s="256"/>
      <c r="K449" s="246"/>
      <c r="L449" s="246"/>
      <c r="M449" s="256">
        <f t="shared" ref="M449:S449" si="267">M378*$D449</f>
        <v>0</v>
      </c>
      <c r="N449" s="256">
        <f t="shared" si="267"/>
        <v>0</v>
      </c>
      <c r="O449" s="256">
        <f t="shared" si="267"/>
        <v>0</v>
      </c>
      <c r="P449" s="256">
        <f t="shared" si="267"/>
        <v>0</v>
      </c>
      <c r="Q449" s="256">
        <f t="shared" si="267"/>
        <v>0</v>
      </c>
      <c r="R449" s="256">
        <f t="shared" si="267"/>
        <v>0</v>
      </c>
      <c r="S449" s="282">
        <f t="shared" si="267"/>
        <v>0</v>
      </c>
      <c r="T449" s="227"/>
      <c r="U449" s="87"/>
      <c r="V449" s="87"/>
    </row>
    <row r="450" spans="2:22" outlineLevel="1" x14ac:dyDescent="0.2">
      <c r="B450" s="279" t="str">
        <f t="shared" si="249"/>
        <v>Z018</v>
      </c>
      <c r="C450" s="280" t="s">
        <v>0</v>
      </c>
      <c r="D450" s="64">
        <f>Assets!D355</f>
        <v>9.6000000000000002E-2</v>
      </c>
      <c r="E450" s="246"/>
      <c r="F450" s="246"/>
      <c r="G450" s="246"/>
      <c r="H450" s="246"/>
      <c r="I450" s="256"/>
      <c r="J450" s="256"/>
      <c r="K450" s="246"/>
      <c r="L450" s="246"/>
      <c r="M450" s="256">
        <f t="shared" ref="M450:S450" si="268">M379*$D450</f>
        <v>0</v>
      </c>
      <c r="N450" s="256">
        <f t="shared" si="268"/>
        <v>0</v>
      </c>
      <c r="O450" s="256">
        <f t="shared" si="268"/>
        <v>0</v>
      </c>
      <c r="P450" s="256">
        <f t="shared" si="268"/>
        <v>0</v>
      </c>
      <c r="Q450" s="256">
        <f t="shared" si="268"/>
        <v>0</v>
      </c>
      <c r="R450" s="256">
        <f t="shared" si="268"/>
        <v>0</v>
      </c>
      <c r="S450" s="282">
        <f t="shared" si="268"/>
        <v>0</v>
      </c>
      <c r="T450" s="227"/>
      <c r="U450" s="87"/>
      <c r="V450" s="87"/>
    </row>
    <row r="451" spans="2:22" outlineLevel="1" x14ac:dyDescent="0.2">
      <c r="B451" s="279" t="str">
        <f t="shared" si="249"/>
        <v>Z019</v>
      </c>
      <c r="C451" s="280" t="s">
        <v>0</v>
      </c>
      <c r="D451" s="64">
        <f>Assets!D356</f>
        <v>0.1</v>
      </c>
      <c r="E451" s="246"/>
      <c r="F451" s="246"/>
      <c r="G451" s="246"/>
      <c r="H451" s="246"/>
      <c r="I451" s="256"/>
      <c r="J451" s="256"/>
      <c r="K451" s="246"/>
      <c r="L451" s="246"/>
      <c r="M451" s="256">
        <f t="shared" ref="M451:S451" si="269">M380*$D451</f>
        <v>2287.717540111521</v>
      </c>
      <c r="N451" s="256">
        <f t="shared" si="269"/>
        <v>2058.9457861003689</v>
      </c>
      <c r="O451" s="256">
        <f t="shared" si="269"/>
        <v>1853.051207490332</v>
      </c>
      <c r="P451" s="256">
        <f t="shared" si="269"/>
        <v>1667.746086741299</v>
      </c>
      <c r="Q451" s="256">
        <f t="shared" si="269"/>
        <v>1500.9714780671691</v>
      </c>
      <c r="R451" s="256">
        <f t="shared" si="269"/>
        <v>1350.8743302604521</v>
      </c>
      <c r="S451" s="282">
        <f t="shared" si="269"/>
        <v>1215.7868972344068</v>
      </c>
      <c r="T451" s="227"/>
      <c r="U451" s="87"/>
      <c r="V451" s="87"/>
    </row>
    <row r="452" spans="2:22" outlineLevel="1" x14ac:dyDescent="0.2">
      <c r="B452" s="279" t="str">
        <f t="shared" si="249"/>
        <v>Z020</v>
      </c>
      <c r="C452" s="280" t="s">
        <v>0</v>
      </c>
      <c r="D452" s="64">
        <f>Assets!D357</f>
        <v>0.114</v>
      </c>
      <c r="E452" s="246"/>
      <c r="F452" s="246"/>
      <c r="G452" s="246"/>
      <c r="H452" s="246"/>
      <c r="I452" s="256"/>
      <c r="J452" s="256"/>
      <c r="K452" s="246"/>
      <c r="L452" s="246"/>
      <c r="M452" s="256">
        <f t="shared" ref="M452:S452" si="270">M381*$D452</f>
        <v>0</v>
      </c>
      <c r="N452" s="256">
        <f t="shared" si="270"/>
        <v>0</v>
      </c>
      <c r="O452" s="256">
        <f t="shared" si="270"/>
        <v>0</v>
      </c>
      <c r="P452" s="256">
        <f t="shared" si="270"/>
        <v>0</v>
      </c>
      <c r="Q452" s="256">
        <f t="shared" si="270"/>
        <v>0</v>
      </c>
      <c r="R452" s="256">
        <f t="shared" si="270"/>
        <v>0</v>
      </c>
      <c r="S452" s="282">
        <f t="shared" si="270"/>
        <v>0</v>
      </c>
      <c r="T452" s="227"/>
      <c r="U452" s="87"/>
      <c r="V452" s="87"/>
    </row>
    <row r="453" spans="2:22" outlineLevel="1" x14ac:dyDescent="0.2">
      <c r="B453" s="279" t="str">
        <f t="shared" si="249"/>
        <v>Z021</v>
      </c>
      <c r="C453" s="280" t="s">
        <v>0</v>
      </c>
      <c r="D453" s="64">
        <f>Assets!D358</f>
        <v>0.12</v>
      </c>
      <c r="E453" s="246"/>
      <c r="F453" s="246"/>
      <c r="G453" s="246"/>
      <c r="H453" s="246"/>
      <c r="I453" s="256"/>
      <c r="J453" s="256"/>
      <c r="K453" s="246"/>
      <c r="L453" s="246"/>
      <c r="M453" s="256">
        <f t="shared" ref="M453:S453" si="271">M382*$D453</f>
        <v>0</v>
      </c>
      <c r="N453" s="256">
        <f t="shared" si="271"/>
        <v>0</v>
      </c>
      <c r="O453" s="256">
        <f t="shared" si="271"/>
        <v>0</v>
      </c>
      <c r="P453" s="256">
        <f t="shared" si="271"/>
        <v>0</v>
      </c>
      <c r="Q453" s="256">
        <f t="shared" si="271"/>
        <v>0</v>
      </c>
      <c r="R453" s="256">
        <f t="shared" si="271"/>
        <v>0</v>
      </c>
      <c r="S453" s="282">
        <f t="shared" si="271"/>
        <v>0</v>
      </c>
      <c r="T453" s="227"/>
      <c r="U453" s="87"/>
      <c r="V453" s="87"/>
    </row>
    <row r="454" spans="2:22" outlineLevel="1" x14ac:dyDescent="0.2">
      <c r="B454" s="279" t="str">
        <f t="shared" si="249"/>
        <v>Z022</v>
      </c>
      <c r="C454" s="280" t="s">
        <v>0</v>
      </c>
      <c r="D454" s="64">
        <f>Assets!D359</f>
        <v>0.125</v>
      </c>
      <c r="E454" s="246"/>
      <c r="F454" s="246"/>
      <c r="G454" s="246"/>
      <c r="H454" s="246"/>
      <c r="I454" s="256"/>
      <c r="J454" s="256"/>
      <c r="K454" s="246"/>
      <c r="L454" s="246"/>
      <c r="M454" s="256">
        <f t="shared" ref="M454:S454" si="272">M383*$D454</f>
        <v>0</v>
      </c>
      <c r="N454" s="256">
        <f t="shared" si="272"/>
        <v>0</v>
      </c>
      <c r="O454" s="256">
        <f t="shared" si="272"/>
        <v>0</v>
      </c>
      <c r="P454" s="256">
        <f t="shared" si="272"/>
        <v>0</v>
      </c>
      <c r="Q454" s="256">
        <f t="shared" si="272"/>
        <v>0</v>
      </c>
      <c r="R454" s="256">
        <f t="shared" si="272"/>
        <v>0</v>
      </c>
      <c r="S454" s="282">
        <f t="shared" si="272"/>
        <v>0</v>
      </c>
      <c r="T454" s="227"/>
      <c r="U454" s="87"/>
      <c r="V454" s="87"/>
    </row>
    <row r="455" spans="2:22" outlineLevel="1" x14ac:dyDescent="0.2">
      <c r="B455" s="279" t="str">
        <f t="shared" si="249"/>
        <v>Z023</v>
      </c>
      <c r="C455" s="280" t="s">
        <v>0</v>
      </c>
      <c r="D455" s="64">
        <f>Assets!D360</f>
        <v>0.1411</v>
      </c>
      <c r="E455" s="246"/>
      <c r="F455" s="246"/>
      <c r="G455" s="246"/>
      <c r="H455" s="246"/>
      <c r="I455" s="256"/>
      <c r="J455" s="256"/>
      <c r="K455" s="246"/>
      <c r="L455" s="246"/>
      <c r="M455" s="256">
        <f t="shared" ref="M455:S455" si="273">M384*$D455</f>
        <v>0</v>
      </c>
      <c r="N455" s="256">
        <f t="shared" si="273"/>
        <v>0</v>
      </c>
      <c r="O455" s="256">
        <f t="shared" si="273"/>
        <v>0</v>
      </c>
      <c r="P455" s="256">
        <f t="shared" si="273"/>
        <v>0</v>
      </c>
      <c r="Q455" s="256">
        <f t="shared" si="273"/>
        <v>0</v>
      </c>
      <c r="R455" s="256">
        <f t="shared" si="273"/>
        <v>0</v>
      </c>
      <c r="S455" s="282">
        <f t="shared" si="273"/>
        <v>0</v>
      </c>
      <c r="T455" s="227"/>
      <c r="U455" s="87"/>
      <c r="V455" s="87"/>
    </row>
    <row r="456" spans="2:22" outlineLevel="1" x14ac:dyDescent="0.2">
      <c r="B456" s="279" t="str">
        <f t="shared" si="249"/>
        <v>Z024</v>
      </c>
      <c r="C456" s="280" t="s">
        <v>0</v>
      </c>
      <c r="D456" s="64">
        <f>Assets!D361</f>
        <v>0.14399999999999999</v>
      </c>
      <c r="E456" s="246"/>
      <c r="F456" s="246"/>
      <c r="G456" s="246"/>
      <c r="H456" s="246"/>
      <c r="I456" s="256"/>
      <c r="J456" s="256"/>
      <c r="K456" s="246"/>
      <c r="L456" s="246"/>
      <c r="M456" s="256">
        <f t="shared" ref="M456:S456" si="274">M385*$D456</f>
        <v>0</v>
      </c>
      <c r="N456" s="256">
        <f t="shared" si="274"/>
        <v>0</v>
      </c>
      <c r="O456" s="256">
        <f t="shared" si="274"/>
        <v>0</v>
      </c>
      <c r="P456" s="256">
        <f t="shared" si="274"/>
        <v>0</v>
      </c>
      <c r="Q456" s="256">
        <f t="shared" si="274"/>
        <v>0</v>
      </c>
      <c r="R456" s="256">
        <f t="shared" si="274"/>
        <v>0</v>
      </c>
      <c r="S456" s="282">
        <f t="shared" si="274"/>
        <v>0</v>
      </c>
      <c r="T456" s="227"/>
      <c r="U456" s="87"/>
      <c r="V456" s="87"/>
    </row>
    <row r="457" spans="2:22" outlineLevel="1" x14ac:dyDescent="0.2">
      <c r="B457" s="279" t="str">
        <f t="shared" si="249"/>
        <v>Z025</v>
      </c>
      <c r="C457" s="280" t="s">
        <v>0</v>
      </c>
      <c r="D457" s="64">
        <f>Assets!D362</f>
        <v>0.15</v>
      </c>
      <c r="E457" s="246"/>
      <c r="F457" s="246"/>
      <c r="G457" s="246"/>
      <c r="H457" s="246"/>
      <c r="I457" s="256"/>
      <c r="J457" s="256"/>
      <c r="K457" s="246"/>
      <c r="L457" s="246"/>
      <c r="M457" s="256">
        <f t="shared" ref="M457:S457" si="275">M386*$D457</f>
        <v>0</v>
      </c>
      <c r="N457" s="256">
        <f t="shared" si="275"/>
        <v>0</v>
      </c>
      <c r="O457" s="256">
        <f t="shared" si="275"/>
        <v>0</v>
      </c>
      <c r="P457" s="256">
        <f t="shared" si="275"/>
        <v>0</v>
      </c>
      <c r="Q457" s="256">
        <f t="shared" si="275"/>
        <v>0</v>
      </c>
      <c r="R457" s="256">
        <f t="shared" si="275"/>
        <v>0</v>
      </c>
      <c r="S457" s="282">
        <f t="shared" si="275"/>
        <v>0</v>
      </c>
      <c r="T457" s="227"/>
      <c r="U457" s="87"/>
      <c r="V457" s="87"/>
    </row>
    <row r="458" spans="2:22" outlineLevel="1" x14ac:dyDescent="0.2">
      <c r="B458" s="279" t="str">
        <f t="shared" si="249"/>
        <v>Z026</v>
      </c>
      <c r="C458" s="280" t="s">
        <v>0</v>
      </c>
      <c r="D458" s="64">
        <f>Assets!D363</f>
        <v>0.155</v>
      </c>
      <c r="E458" s="246"/>
      <c r="F458" s="246"/>
      <c r="G458" s="246"/>
      <c r="H458" s="246"/>
      <c r="I458" s="256"/>
      <c r="J458" s="256"/>
      <c r="K458" s="246"/>
      <c r="L458" s="246"/>
      <c r="M458" s="256">
        <f t="shared" ref="M458:S458" si="276">M387*$D458</f>
        <v>0</v>
      </c>
      <c r="N458" s="256">
        <f t="shared" si="276"/>
        <v>0</v>
      </c>
      <c r="O458" s="256">
        <f t="shared" si="276"/>
        <v>0</v>
      </c>
      <c r="P458" s="256">
        <f t="shared" si="276"/>
        <v>0</v>
      </c>
      <c r="Q458" s="256">
        <f t="shared" si="276"/>
        <v>0</v>
      </c>
      <c r="R458" s="256">
        <f t="shared" si="276"/>
        <v>0</v>
      </c>
      <c r="S458" s="282">
        <f t="shared" si="276"/>
        <v>0</v>
      </c>
      <c r="T458" s="227"/>
      <c r="U458" s="87"/>
      <c r="V458" s="87"/>
    </row>
    <row r="459" spans="2:22" outlineLevel="1" x14ac:dyDescent="0.2">
      <c r="B459" s="279" t="str">
        <f t="shared" si="249"/>
        <v>Z027</v>
      </c>
      <c r="C459" s="280" t="s">
        <v>0</v>
      </c>
      <c r="D459" s="64">
        <f>Assets!D364</f>
        <v>0.16889999999999999</v>
      </c>
      <c r="E459" s="246"/>
      <c r="F459" s="246"/>
      <c r="G459" s="246"/>
      <c r="H459" s="246"/>
      <c r="I459" s="256"/>
      <c r="J459" s="256"/>
      <c r="K459" s="246"/>
      <c r="L459" s="246"/>
      <c r="M459" s="256">
        <f t="shared" ref="M459:S459" si="277">M388*$D459</f>
        <v>0</v>
      </c>
      <c r="N459" s="256">
        <f t="shared" si="277"/>
        <v>0</v>
      </c>
      <c r="O459" s="256">
        <f t="shared" si="277"/>
        <v>0</v>
      </c>
      <c r="P459" s="256">
        <f t="shared" si="277"/>
        <v>0</v>
      </c>
      <c r="Q459" s="256">
        <f t="shared" si="277"/>
        <v>0</v>
      </c>
      <c r="R459" s="256">
        <f t="shared" si="277"/>
        <v>0</v>
      </c>
      <c r="S459" s="282">
        <f t="shared" si="277"/>
        <v>0</v>
      </c>
      <c r="T459" s="227"/>
      <c r="U459" s="87"/>
      <c r="V459" s="87"/>
    </row>
    <row r="460" spans="2:22" outlineLevel="1" x14ac:dyDescent="0.2">
      <c r="B460" s="279" t="str">
        <f t="shared" si="249"/>
        <v>Z028</v>
      </c>
      <c r="C460" s="280" t="s">
        <v>0</v>
      </c>
      <c r="D460" s="64">
        <f>Assets!D365</f>
        <v>0.17699999999999999</v>
      </c>
      <c r="E460" s="246"/>
      <c r="F460" s="246"/>
      <c r="G460" s="246"/>
      <c r="H460" s="246"/>
      <c r="I460" s="256"/>
      <c r="J460" s="256"/>
      <c r="K460" s="246"/>
      <c r="L460" s="246"/>
      <c r="M460" s="256">
        <f t="shared" ref="M460:S460" si="278">M389*$D460</f>
        <v>0</v>
      </c>
      <c r="N460" s="256">
        <f t="shared" si="278"/>
        <v>0</v>
      </c>
      <c r="O460" s="256">
        <f t="shared" si="278"/>
        <v>0</v>
      </c>
      <c r="P460" s="256">
        <f t="shared" si="278"/>
        <v>0</v>
      </c>
      <c r="Q460" s="256">
        <f t="shared" si="278"/>
        <v>0</v>
      </c>
      <c r="R460" s="256">
        <f t="shared" si="278"/>
        <v>0</v>
      </c>
      <c r="S460" s="282">
        <f t="shared" si="278"/>
        <v>0</v>
      </c>
      <c r="T460" s="227"/>
      <c r="U460" s="87"/>
      <c r="V460" s="87"/>
    </row>
    <row r="461" spans="2:22" outlineLevel="1" x14ac:dyDescent="0.2">
      <c r="B461" s="279" t="str">
        <f t="shared" si="249"/>
        <v>Z029</v>
      </c>
      <c r="C461" s="280" t="s">
        <v>0</v>
      </c>
      <c r="D461" s="64">
        <f>Assets!D366</f>
        <v>0.18</v>
      </c>
      <c r="E461" s="246"/>
      <c r="F461" s="246"/>
      <c r="G461" s="246"/>
      <c r="H461" s="246"/>
      <c r="I461" s="256"/>
      <c r="J461" s="256"/>
      <c r="K461" s="246"/>
      <c r="L461" s="246"/>
      <c r="M461" s="256">
        <f t="shared" ref="M461:S461" si="279">M390*$D461</f>
        <v>0</v>
      </c>
      <c r="N461" s="256">
        <f t="shared" si="279"/>
        <v>0</v>
      </c>
      <c r="O461" s="256">
        <f t="shared" si="279"/>
        <v>0</v>
      </c>
      <c r="P461" s="256">
        <f t="shared" si="279"/>
        <v>0</v>
      </c>
      <c r="Q461" s="256">
        <f t="shared" si="279"/>
        <v>0</v>
      </c>
      <c r="R461" s="256">
        <f t="shared" si="279"/>
        <v>0</v>
      </c>
      <c r="S461" s="282">
        <f t="shared" si="279"/>
        <v>0</v>
      </c>
      <c r="T461" s="227"/>
      <c r="U461" s="87"/>
      <c r="V461" s="87"/>
    </row>
    <row r="462" spans="2:22" outlineLevel="1" x14ac:dyDescent="0.2">
      <c r="B462" s="279" t="str">
        <f t="shared" si="249"/>
        <v>Z030</v>
      </c>
      <c r="C462" s="280" t="s">
        <v>0</v>
      </c>
      <c r="D462" s="64">
        <f>Assets!D367</f>
        <v>0.186</v>
      </c>
      <c r="E462" s="246"/>
      <c r="F462" s="246"/>
      <c r="G462" s="246"/>
      <c r="H462" s="246"/>
      <c r="I462" s="256"/>
      <c r="J462" s="256"/>
      <c r="K462" s="246"/>
      <c r="L462" s="246"/>
      <c r="M462" s="256">
        <f t="shared" ref="M462:S462" si="280">M391*$D462</f>
        <v>0</v>
      </c>
      <c r="N462" s="256">
        <f t="shared" si="280"/>
        <v>0</v>
      </c>
      <c r="O462" s="256">
        <f t="shared" si="280"/>
        <v>0</v>
      </c>
      <c r="P462" s="256">
        <f t="shared" si="280"/>
        <v>0</v>
      </c>
      <c r="Q462" s="256">
        <f t="shared" si="280"/>
        <v>0</v>
      </c>
      <c r="R462" s="256">
        <f t="shared" si="280"/>
        <v>0</v>
      </c>
      <c r="S462" s="282">
        <f t="shared" si="280"/>
        <v>0</v>
      </c>
      <c r="T462" s="227"/>
      <c r="U462" s="87"/>
      <c r="V462" s="87"/>
    </row>
    <row r="463" spans="2:22" outlineLevel="1" x14ac:dyDescent="0.2">
      <c r="B463" s="279" t="str">
        <f t="shared" si="249"/>
        <v>Z031</v>
      </c>
      <c r="C463" s="280" t="s">
        <v>0</v>
      </c>
      <c r="D463" s="64">
        <f>Assets!D368</f>
        <v>0.2</v>
      </c>
      <c r="E463" s="246"/>
      <c r="F463" s="246"/>
      <c r="G463" s="246"/>
      <c r="H463" s="246"/>
      <c r="I463" s="256"/>
      <c r="J463" s="256"/>
      <c r="K463" s="246"/>
      <c r="L463" s="246"/>
      <c r="M463" s="256">
        <f t="shared" ref="M463:S463" si="281">M392*$D463</f>
        <v>4891.8294298960809</v>
      </c>
      <c r="N463" s="256">
        <f t="shared" si="281"/>
        <v>3913.4635439168651</v>
      </c>
      <c r="O463" s="256">
        <f t="shared" si="281"/>
        <v>3130.7708351334918</v>
      </c>
      <c r="P463" s="256">
        <f t="shared" si="281"/>
        <v>2504.6166681067934</v>
      </c>
      <c r="Q463" s="256">
        <f t="shared" si="281"/>
        <v>2003.6933344854349</v>
      </c>
      <c r="R463" s="256">
        <f t="shared" si="281"/>
        <v>1602.9546675883478</v>
      </c>
      <c r="S463" s="282">
        <f t="shared" si="281"/>
        <v>1282.3637340706782</v>
      </c>
      <c r="T463" s="227"/>
      <c r="U463" s="87"/>
      <c r="V463" s="87"/>
    </row>
    <row r="464" spans="2:22" outlineLevel="1" x14ac:dyDescent="0.2">
      <c r="B464" s="279" t="str">
        <f t="shared" si="249"/>
        <v>Z032</v>
      </c>
      <c r="C464" s="280" t="s">
        <v>0</v>
      </c>
      <c r="D464" s="64">
        <f>Assets!D369</f>
        <v>0.21</v>
      </c>
      <c r="E464" s="246"/>
      <c r="F464" s="246"/>
      <c r="G464" s="246"/>
      <c r="H464" s="246"/>
      <c r="I464" s="256"/>
      <c r="J464" s="256"/>
      <c r="K464" s="246"/>
      <c r="L464" s="246"/>
      <c r="M464" s="256">
        <f t="shared" ref="M464:S464" si="282">M393*$D464</f>
        <v>0</v>
      </c>
      <c r="N464" s="256">
        <f t="shared" si="282"/>
        <v>0</v>
      </c>
      <c r="O464" s="256">
        <f t="shared" si="282"/>
        <v>0</v>
      </c>
      <c r="P464" s="256">
        <f t="shared" si="282"/>
        <v>0</v>
      </c>
      <c r="Q464" s="256">
        <f t="shared" si="282"/>
        <v>0</v>
      </c>
      <c r="R464" s="256">
        <f t="shared" si="282"/>
        <v>0</v>
      </c>
      <c r="S464" s="282">
        <f t="shared" si="282"/>
        <v>0</v>
      </c>
      <c r="T464" s="227"/>
      <c r="U464" s="87"/>
      <c r="V464" s="87"/>
    </row>
    <row r="465" spans="2:22" outlineLevel="1" x14ac:dyDescent="0.2">
      <c r="B465" s="279" t="str">
        <f t="shared" si="249"/>
        <v>Z033</v>
      </c>
      <c r="C465" s="280" t="s">
        <v>0</v>
      </c>
      <c r="D465" s="64">
        <f>Assets!D370</f>
        <v>0.216</v>
      </c>
      <c r="E465" s="246"/>
      <c r="F465" s="246"/>
      <c r="G465" s="246"/>
      <c r="H465" s="246"/>
      <c r="I465" s="256"/>
      <c r="J465" s="256"/>
      <c r="K465" s="246"/>
      <c r="L465" s="246"/>
      <c r="M465" s="256">
        <f t="shared" ref="M465:S465" si="283">M394*$D465</f>
        <v>0</v>
      </c>
      <c r="N465" s="256">
        <f t="shared" si="283"/>
        <v>0</v>
      </c>
      <c r="O465" s="256">
        <f t="shared" si="283"/>
        <v>0</v>
      </c>
      <c r="P465" s="256">
        <f t="shared" si="283"/>
        <v>0</v>
      </c>
      <c r="Q465" s="256">
        <f t="shared" si="283"/>
        <v>0</v>
      </c>
      <c r="R465" s="256">
        <f t="shared" si="283"/>
        <v>0</v>
      </c>
      <c r="S465" s="282">
        <f t="shared" si="283"/>
        <v>0</v>
      </c>
      <c r="T465" s="227"/>
      <c r="U465" s="87"/>
      <c r="V465" s="87"/>
    </row>
    <row r="466" spans="2:22" outlineLevel="1" x14ac:dyDescent="0.2">
      <c r="B466" s="279" t="str">
        <f t="shared" si="249"/>
        <v>Z034</v>
      </c>
      <c r="C466" s="280" t="s">
        <v>0</v>
      </c>
      <c r="D466" s="64">
        <f>Assets!D371</f>
        <v>0.22</v>
      </c>
      <c r="E466" s="246"/>
      <c r="F466" s="246"/>
      <c r="G466" s="246"/>
      <c r="H466" s="246"/>
      <c r="I466" s="256"/>
      <c r="J466" s="256"/>
      <c r="K466" s="246"/>
      <c r="L466" s="246"/>
      <c r="M466" s="256">
        <f t="shared" ref="M466:S466" si="284">M395*$D466</f>
        <v>0</v>
      </c>
      <c r="N466" s="256">
        <f t="shared" si="284"/>
        <v>0</v>
      </c>
      <c r="O466" s="256">
        <f t="shared" si="284"/>
        <v>0</v>
      </c>
      <c r="P466" s="256">
        <f t="shared" si="284"/>
        <v>0</v>
      </c>
      <c r="Q466" s="256">
        <f t="shared" si="284"/>
        <v>0</v>
      </c>
      <c r="R466" s="256">
        <f t="shared" si="284"/>
        <v>0</v>
      </c>
      <c r="S466" s="282">
        <f t="shared" si="284"/>
        <v>0</v>
      </c>
      <c r="T466" s="227"/>
      <c r="U466" s="87"/>
      <c r="V466" s="87"/>
    </row>
    <row r="467" spans="2:22" outlineLevel="1" x14ac:dyDescent="0.2">
      <c r="B467" s="279" t="str">
        <f t="shared" si="249"/>
        <v>Z035</v>
      </c>
      <c r="C467" s="280" t="s">
        <v>0</v>
      </c>
      <c r="D467" s="64">
        <f>Assets!D372</f>
        <v>0.24</v>
      </c>
      <c r="E467" s="246"/>
      <c r="F467" s="246"/>
      <c r="G467" s="246"/>
      <c r="H467" s="246"/>
      <c r="I467" s="256"/>
      <c r="J467" s="256"/>
      <c r="K467" s="246"/>
      <c r="L467" s="246"/>
      <c r="M467" s="256">
        <f t="shared" ref="M467:S467" si="285">M396*$D467</f>
        <v>0</v>
      </c>
      <c r="N467" s="256">
        <f t="shared" si="285"/>
        <v>0</v>
      </c>
      <c r="O467" s="256">
        <f t="shared" si="285"/>
        <v>0</v>
      </c>
      <c r="P467" s="256">
        <f t="shared" si="285"/>
        <v>0</v>
      </c>
      <c r="Q467" s="256">
        <f t="shared" si="285"/>
        <v>0</v>
      </c>
      <c r="R467" s="256">
        <f t="shared" si="285"/>
        <v>0</v>
      </c>
      <c r="S467" s="282">
        <f t="shared" si="285"/>
        <v>0</v>
      </c>
      <c r="T467" s="227"/>
      <c r="U467" s="87"/>
      <c r="V467" s="87"/>
    </row>
    <row r="468" spans="2:22" outlineLevel="1" x14ac:dyDescent="0.2">
      <c r="B468" s="279" t="str">
        <f t="shared" si="249"/>
        <v>Z036</v>
      </c>
      <c r="C468" s="280" t="s">
        <v>0</v>
      </c>
      <c r="D468" s="64">
        <f>Assets!D373</f>
        <v>0.25</v>
      </c>
      <c r="E468" s="246"/>
      <c r="F468" s="246"/>
      <c r="G468" s="246"/>
      <c r="H468" s="246"/>
      <c r="I468" s="256"/>
      <c r="J468" s="256"/>
      <c r="K468" s="246"/>
      <c r="L468" s="246"/>
      <c r="M468" s="256">
        <f t="shared" ref="M468:S468" si="286">M397*$D468</f>
        <v>809.37854931161644</v>
      </c>
      <c r="N468" s="256">
        <f t="shared" si="286"/>
        <v>607.0339119837123</v>
      </c>
      <c r="O468" s="256">
        <f t="shared" si="286"/>
        <v>455.27543398778425</v>
      </c>
      <c r="P468" s="256">
        <f t="shared" si="286"/>
        <v>341.45657549083819</v>
      </c>
      <c r="Q468" s="256">
        <f t="shared" si="286"/>
        <v>256.09243161812867</v>
      </c>
      <c r="R468" s="256">
        <f t="shared" si="286"/>
        <v>192.0693237135965</v>
      </c>
      <c r="S468" s="282">
        <f t="shared" si="286"/>
        <v>144.05199278519737</v>
      </c>
      <c r="T468" s="227"/>
      <c r="U468" s="87"/>
      <c r="V468" s="87"/>
    </row>
    <row r="469" spans="2:22" outlineLevel="1" x14ac:dyDescent="0.2">
      <c r="B469" s="279" t="str">
        <f t="shared" si="249"/>
        <v>Z037</v>
      </c>
      <c r="C469" s="280" t="s">
        <v>0</v>
      </c>
      <c r="D469" s="64">
        <f>Assets!D374</f>
        <v>0.26</v>
      </c>
      <c r="E469" s="246"/>
      <c r="F469" s="246"/>
      <c r="G469" s="246"/>
      <c r="H469" s="246"/>
      <c r="I469" s="256"/>
      <c r="J469" s="256"/>
      <c r="K469" s="246"/>
      <c r="L469" s="246"/>
      <c r="M469" s="256">
        <f t="shared" ref="M469:S469" si="287">M398*$D469</f>
        <v>0</v>
      </c>
      <c r="N469" s="256">
        <f t="shared" si="287"/>
        <v>0</v>
      </c>
      <c r="O469" s="256">
        <f t="shared" si="287"/>
        <v>0</v>
      </c>
      <c r="P469" s="256">
        <f t="shared" si="287"/>
        <v>0</v>
      </c>
      <c r="Q469" s="256">
        <f t="shared" si="287"/>
        <v>0</v>
      </c>
      <c r="R469" s="256">
        <f t="shared" si="287"/>
        <v>0</v>
      </c>
      <c r="S469" s="282">
        <f t="shared" si="287"/>
        <v>0</v>
      </c>
      <c r="T469" s="227"/>
      <c r="U469" s="87"/>
      <c r="V469" s="87"/>
    </row>
    <row r="470" spans="2:22" outlineLevel="1" x14ac:dyDescent="0.2">
      <c r="B470" s="279" t="str">
        <f t="shared" si="249"/>
        <v>Z038</v>
      </c>
      <c r="C470" s="280" t="s">
        <v>0</v>
      </c>
      <c r="D470" s="64">
        <f>Assets!D375</f>
        <v>0.26400000000000001</v>
      </c>
      <c r="E470" s="246"/>
      <c r="F470" s="246"/>
      <c r="G470" s="246"/>
      <c r="H470" s="246"/>
      <c r="I470" s="256"/>
      <c r="J470" s="256"/>
      <c r="K470" s="246"/>
      <c r="L470" s="246"/>
      <c r="M470" s="256">
        <f t="shared" ref="M470:S470" si="288">M399*$D470</f>
        <v>0</v>
      </c>
      <c r="N470" s="256">
        <f t="shared" si="288"/>
        <v>0</v>
      </c>
      <c r="O470" s="256">
        <f t="shared" si="288"/>
        <v>0</v>
      </c>
      <c r="P470" s="256">
        <f t="shared" si="288"/>
        <v>0</v>
      </c>
      <c r="Q470" s="256">
        <f t="shared" si="288"/>
        <v>0</v>
      </c>
      <c r="R470" s="256">
        <f t="shared" si="288"/>
        <v>0</v>
      </c>
      <c r="S470" s="282">
        <f t="shared" si="288"/>
        <v>0</v>
      </c>
      <c r="T470" s="227"/>
      <c r="U470" s="87"/>
      <c r="V470" s="87"/>
    </row>
    <row r="471" spans="2:22" outlineLevel="1" x14ac:dyDescent="0.2">
      <c r="B471" s="279" t="str">
        <f t="shared" si="249"/>
        <v>Z039</v>
      </c>
      <c r="C471" s="280" t="s">
        <v>0</v>
      </c>
      <c r="D471" s="64">
        <f>Assets!D376</f>
        <v>0.32200000000000001</v>
      </c>
      <c r="E471" s="246"/>
      <c r="F471" s="246"/>
      <c r="G471" s="246"/>
      <c r="H471" s="246"/>
      <c r="I471" s="256"/>
      <c r="J471" s="256"/>
      <c r="K471" s="246"/>
      <c r="L471" s="246"/>
      <c r="M471" s="256">
        <f t="shared" ref="M471:S471" si="289">M400*$D471</f>
        <v>0</v>
      </c>
      <c r="N471" s="256">
        <f t="shared" si="289"/>
        <v>0</v>
      </c>
      <c r="O471" s="256">
        <f t="shared" si="289"/>
        <v>0</v>
      </c>
      <c r="P471" s="256">
        <f t="shared" si="289"/>
        <v>0</v>
      </c>
      <c r="Q471" s="256">
        <f t="shared" si="289"/>
        <v>0</v>
      </c>
      <c r="R471" s="256">
        <f t="shared" si="289"/>
        <v>0</v>
      </c>
      <c r="S471" s="282">
        <f t="shared" si="289"/>
        <v>0</v>
      </c>
      <c r="T471" s="227"/>
      <c r="U471" s="87"/>
      <c r="V471" s="87"/>
    </row>
    <row r="472" spans="2:22" outlineLevel="1" x14ac:dyDescent="0.2">
      <c r="B472" s="279" t="str">
        <f t="shared" si="249"/>
        <v>Z040</v>
      </c>
      <c r="C472" s="280" t="s">
        <v>0</v>
      </c>
      <c r="D472" s="64">
        <f>Assets!D377</f>
        <v>0.33</v>
      </c>
      <c r="E472" s="246"/>
      <c r="F472" s="246"/>
      <c r="G472" s="246"/>
      <c r="H472" s="246"/>
      <c r="I472" s="256"/>
      <c r="J472" s="256"/>
      <c r="K472" s="246"/>
      <c r="L472" s="246"/>
      <c r="M472" s="256">
        <f t="shared" ref="M472:S472" si="290">M401*$D472</f>
        <v>0</v>
      </c>
      <c r="N472" s="256">
        <f t="shared" si="290"/>
        <v>0</v>
      </c>
      <c r="O472" s="256">
        <f t="shared" si="290"/>
        <v>0</v>
      </c>
      <c r="P472" s="256">
        <f t="shared" si="290"/>
        <v>0</v>
      </c>
      <c r="Q472" s="256">
        <f t="shared" si="290"/>
        <v>0</v>
      </c>
      <c r="R472" s="256">
        <f t="shared" si="290"/>
        <v>0</v>
      </c>
      <c r="S472" s="282">
        <f t="shared" si="290"/>
        <v>0</v>
      </c>
      <c r="T472" s="227"/>
      <c r="U472" s="87"/>
      <c r="V472" s="87"/>
    </row>
    <row r="473" spans="2:22" outlineLevel="1" x14ac:dyDescent="0.2">
      <c r="B473" s="279" t="str">
        <f t="shared" si="249"/>
        <v>Z041</v>
      </c>
      <c r="C473" s="280" t="s">
        <v>0</v>
      </c>
      <c r="D473" s="64">
        <f>Assets!D378</f>
        <v>0.39600000000000002</v>
      </c>
      <c r="E473" s="246"/>
      <c r="F473" s="246"/>
      <c r="G473" s="246"/>
      <c r="H473" s="246"/>
      <c r="I473" s="256"/>
      <c r="J473" s="256"/>
      <c r="K473" s="246"/>
      <c r="L473" s="246"/>
      <c r="M473" s="256">
        <f t="shared" ref="M473:S473" si="291">M402*$D473</f>
        <v>0</v>
      </c>
      <c r="N473" s="256">
        <f t="shared" si="291"/>
        <v>0</v>
      </c>
      <c r="O473" s="256">
        <f t="shared" si="291"/>
        <v>0</v>
      </c>
      <c r="P473" s="256">
        <f t="shared" si="291"/>
        <v>0</v>
      </c>
      <c r="Q473" s="256">
        <f t="shared" si="291"/>
        <v>0</v>
      </c>
      <c r="R473" s="256">
        <f t="shared" si="291"/>
        <v>0</v>
      </c>
      <c r="S473" s="282">
        <f t="shared" si="291"/>
        <v>0</v>
      </c>
      <c r="T473" s="227"/>
      <c r="U473" s="87"/>
      <c r="V473" s="87"/>
    </row>
    <row r="474" spans="2:22" outlineLevel="1" x14ac:dyDescent="0.2">
      <c r="B474" s="279" t="str">
        <f t="shared" si="249"/>
        <v>Z042</v>
      </c>
      <c r="C474" s="280" t="s">
        <v>0</v>
      </c>
      <c r="D474" s="64">
        <f>Assets!D379</f>
        <v>0.4</v>
      </c>
      <c r="E474" s="246"/>
      <c r="F474" s="246"/>
      <c r="G474" s="246"/>
      <c r="H474" s="246"/>
      <c r="I474" s="256"/>
      <c r="J474" s="256"/>
      <c r="K474" s="246"/>
      <c r="L474" s="246"/>
      <c r="M474" s="256">
        <f t="shared" ref="M474:S474" si="292">M403*$D474</f>
        <v>1936.6121844667969</v>
      </c>
      <c r="N474" s="256">
        <f t="shared" si="292"/>
        <v>1161.9673106800781</v>
      </c>
      <c r="O474" s="256">
        <f t="shared" si="292"/>
        <v>697.18038640804673</v>
      </c>
      <c r="P474" s="256">
        <f t="shared" si="292"/>
        <v>418.30823184482801</v>
      </c>
      <c r="Q474" s="256">
        <f t="shared" si="292"/>
        <v>250.98493910689677</v>
      </c>
      <c r="R474" s="256">
        <f t="shared" si="292"/>
        <v>150.59096346413807</v>
      </c>
      <c r="S474" s="282">
        <f t="shared" si="292"/>
        <v>90.354578078482831</v>
      </c>
      <c r="T474" s="227"/>
      <c r="U474" s="87"/>
      <c r="V474" s="87"/>
    </row>
    <row r="475" spans="2:22" outlineLevel="1" x14ac:dyDescent="0.2">
      <c r="B475" s="279" t="str">
        <f t="shared" si="249"/>
        <v>Z043</v>
      </c>
      <c r="C475" s="280" t="s">
        <v>0</v>
      </c>
      <c r="D475" s="64">
        <f>Assets!D380</f>
        <v>0.41399999999999998</v>
      </c>
      <c r="E475" s="246"/>
      <c r="F475" s="246"/>
      <c r="G475" s="246"/>
      <c r="H475" s="246"/>
      <c r="I475" s="256"/>
      <c r="J475" s="256"/>
      <c r="K475" s="246"/>
      <c r="L475" s="246"/>
      <c r="M475" s="256">
        <f t="shared" ref="M475:S475" si="293">M404*$D475</f>
        <v>0</v>
      </c>
      <c r="N475" s="256">
        <f t="shared" si="293"/>
        <v>0</v>
      </c>
      <c r="O475" s="256">
        <f t="shared" si="293"/>
        <v>0</v>
      </c>
      <c r="P475" s="256">
        <f t="shared" si="293"/>
        <v>0</v>
      </c>
      <c r="Q475" s="256">
        <f t="shared" si="293"/>
        <v>0</v>
      </c>
      <c r="R475" s="256">
        <f t="shared" si="293"/>
        <v>0</v>
      </c>
      <c r="S475" s="282">
        <f t="shared" si="293"/>
        <v>0</v>
      </c>
      <c r="T475" s="227"/>
      <c r="U475" s="87"/>
      <c r="V475" s="87"/>
    </row>
    <row r="476" spans="2:22" outlineLevel="1" x14ac:dyDescent="0.2">
      <c r="B476" s="279" t="str">
        <f t="shared" si="249"/>
        <v>Z044</v>
      </c>
      <c r="C476" s="280" t="s">
        <v>0</v>
      </c>
      <c r="D476" s="64">
        <f>Assets!D381</f>
        <v>0.48</v>
      </c>
      <c r="E476" s="246"/>
      <c r="F476" s="246"/>
      <c r="G476" s="246"/>
      <c r="H476" s="246"/>
      <c r="I476" s="256"/>
      <c r="J476" s="256"/>
      <c r="K476" s="246"/>
      <c r="L476" s="246"/>
      <c r="M476" s="256">
        <f t="shared" ref="M476:S476" si="294">M405*$D476</f>
        <v>0</v>
      </c>
      <c r="N476" s="256">
        <f t="shared" si="294"/>
        <v>0</v>
      </c>
      <c r="O476" s="256">
        <f t="shared" si="294"/>
        <v>0</v>
      </c>
      <c r="P476" s="256">
        <f t="shared" si="294"/>
        <v>0</v>
      </c>
      <c r="Q476" s="256">
        <f t="shared" si="294"/>
        <v>0</v>
      </c>
      <c r="R476" s="256">
        <f t="shared" si="294"/>
        <v>0</v>
      </c>
      <c r="S476" s="282">
        <f t="shared" si="294"/>
        <v>0</v>
      </c>
      <c r="T476" s="227"/>
      <c r="U476" s="87"/>
      <c r="V476" s="87"/>
    </row>
    <row r="477" spans="2:22" outlineLevel="1" x14ac:dyDescent="0.2">
      <c r="B477" s="279" t="str">
        <f t="shared" si="249"/>
        <v>Z045</v>
      </c>
      <c r="C477" s="280" t="s">
        <v>0</v>
      </c>
      <c r="D477" s="64">
        <f>Assets!D382</f>
        <v>0.5</v>
      </c>
      <c r="E477" s="246"/>
      <c r="F477" s="246"/>
      <c r="G477" s="246"/>
      <c r="H477" s="246"/>
      <c r="I477" s="256"/>
      <c r="J477" s="256"/>
      <c r="K477" s="246"/>
      <c r="L477" s="246"/>
      <c r="M477" s="256">
        <f t="shared" ref="M477:S477" si="295">M406*$D477</f>
        <v>7407.420559308388</v>
      </c>
      <c r="N477" s="256">
        <f t="shared" si="295"/>
        <v>3703.710279654194</v>
      </c>
      <c r="O477" s="256">
        <f t="shared" si="295"/>
        <v>1851.855139827097</v>
      </c>
      <c r="P477" s="256">
        <f t="shared" si="295"/>
        <v>925.9275699135485</v>
      </c>
      <c r="Q477" s="256">
        <f t="shared" si="295"/>
        <v>462.96378495677425</v>
      </c>
      <c r="R477" s="256">
        <f t="shared" si="295"/>
        <v>231.48189247838712</v>
      </c>
      <c r="S477" s="282">
        <f t="shared" si="295"/>
        <v>115.74094623919356</v>
      </c>
      <c r="T477" s="227"/>
      <c r="U477" s="87"/>
      <c r="V477" s="87"/>
    </row>
    <row r="478" spans="2:22" outlineLevel="1" x14ac:dyDescent="0.2">
      <c r="B478" s="279" t="str">
        <f t="shared" si="249"/>
        <v>Z046</v>
      </c>
      <c r="C478" s="280" t="s">
        <v>0</v>
      </c>
      <c r="D478" s="64">
        <f>Assets!D383</f>
        <v>0.6</v>
      </c>
      <c r="E478" s="246"/>
      <c r="F478" s="246"/>
      <c r="G478" s="246"/>
      <c r="H478" s="246"/>
      <c r="I478" s="256"/>
      <c r="J478" s="256"/>
      <c r="K478" s="246"/>
      <c r="L478" s="246"/>
      <c r="M478" s="256">
        <f t="shared" ref="M478:S478" si="296">M407*$D478</f>
        <v>0</v>
      </c>
      <c r="N478" s="256">
        <f t="shared" si="296"/>
        <v>0</v>
      </c>
      <c r="O478" s="256">
        <f t="shared" si="296"/>
        <v>0</v>
      </c>
      <c r="P478" s="256">
        <f t="shared" si="296"/>
        <v>0</v>
      </c>
      <c r="Q478" s="256">
        <f t="shared" si="296"/>
        <v>0</v>
      </c>
      <c r="R478" s="256">
        <f t="shared" si="296"/>
        <v>0</v>
      </c>
      <c r="S478" s="282">
        <f t="shared" si="296"/>
        <v>0</v>
      </c>
      <c r="T478" s="227"/>
      <c r="U478" s="87"/>
      <c r="V478" s="87"/>
    </row>
    <row r="479" spans="2:22" outlineLevel="1" x14ac:dyDescent="0.2">
      <c r="B479" s="279" t="str">
        <f t="shared" si="249"/>
        <v>Z047</v>
      </c>
      <c r="C479" s="280" t="s">
        <v>0</v>
      </c>
      <c r="D479" s="64">
        <f>Assets!D384</f>
        <v>0.625</v>
      </c>
      <c r="E479" s="246"/>
      <c r="F479" s="246"/>
      <c r="G479" s="246"/>
      <c r="H479" s="246"/>
      <c r="I479" s="256"/>
      <c r="J479" s="256"/>
      <c r="K479" s="246"/>
      <c r="L479" s="246"/>
      <c r="M479" s="256">
        <f t="shared" ref="M479:S479" si="297">M408*$D479</f>
        <v>0</v>
      </c>
      <c r="N479" s="256">
        <f t="shared" si="297"/>
        <v>0</v>
      </c>
      <c r="O479" s="256">
        <f t="shared" si="297"/>
        <v>0</v>
      </c>
      <c r="P479" s="256">
        <f t="shared" si="297"/>
        <v>0</v>
      </c>
      <c r="Q479" s="256">
        <f t="shared" si="297"/>
        <v>0</v>
      </c>
      <c r="R479" s="256">
        <f t="shared" si="297"/>
        <v>0</v>
      </c>
      <c r="S479" s="282">
        <f t="shared" si="297"/>
        <v>0</v>
      </c>
      <c r="T479" s="227"/>
      <c r="U479" s="87"/>
      <c r="V479" s="87"/>
    </row>
    <row r="480" spans="2:22" outlineLevel="1" x14ac:dyDescent="0.2">
      <c r="B480" s="279" t="str">
        <f t="shared" si="249"/>
        <v>Z048</v>
      </c>
      <c r="C480" s="280" t="s">
        <v>0</v>
      </c>
      <c r="D480" s="64">
        <f>Assets!D385</f>
        <v>0.63500000000000001</v>
      </c>
      <c r="E480" s="246"/>
      <c r="F480" s="246"/>
      <c r="G480" s="246"/>
      <c r="H480" s="246"/>
      <c r="I480" s="256"/>
      <c r="J480" s="256"/>
      <c r="K480" s="246"/>
      <c r="L480" s="246"/>
      <c r="M480" s="256">
        <f t="shared" ref="M480:S480" si="298">M409*$D480</f>
        <v>0</v>
      </c>
      <c r="N480" s="256">
        <f t="shared" si="298"/>
        <v>0</v>
      </c>
      <c r="O480" s="256">
        <f t="shared" si="298"/>
        <v>0</v>
      </c>
      <c r="P480" s="256">
        <f t="shared" si="298"/>
        <v>0</v>
      </c>
      <c r="Q480" s="256">
        <f t="shared" si="298"/>
        <v>0</v>
      </c>
      <c r="R480" s="256">
        <f t="shared" si="298"/>
        <v>0</v>
      </c>
      <c r="S480" s="282">
        <f t="shared" si="298"/>
        <v>0</v>
      </c>
      <c r="T480" s="227"/>
      <c r="U480" s="87"/>
      <c r="V480" s="87"/>
    </row>
    <row r="481" spans="2:22" outlineLevel="1" x14ac:dyDescent="0.2">
      <c r="B481" s="279" t="str">
        <f t="shared" si="249"/>
        <v>Z049</v>
      </c>
      <c r="C481" s="280" t="s">
        <v>0</v>
      </c>
      <c r="D481" s="64">
        <f>Assets!D386</f>
        <v>0.76200000000000001</v>
      </c>
      <c r="E481" s="246"/>
      <c r="F481" s="246"/>
      <c r="G481" s="246"/>
      <c r="H481" s="246"/>
      <c r="I481" s="256"/>
      <c r="J481" s="256"/>
      <c r="K481" s="246"/>
      <c r="L481" s="246"/>
      <c r="M481" s="256">
        <f t="shared" ref="M481:S481" si="299">M410*$D481</f>
        <v>0</v>
      </c>
      <c r="N481" s="256">
        <f t="shared" si="299"/>
        <v>0</v>
      </c>
      <c r="O481" s="256">
        <f t="shared" si="299"/>
        <v>0</v>
      </c>
      <c r="P481" s="256">
        <f t="shared" si="299"/>
        <v>0</v>
      </c>
      <c r="Q481" s="256">
        <f t="shared" si="299"/>
        <v>0</v>
      </c>
      <c r="R481" s="256">
        <f t="shared" si="299"/>
        <v>0</v>
      </c>
      <c r="S481" s="282">
        <f t="shared" si="299"/>
        <v>0</v>
      </c>
      <c r="T481" s="227"/>
      <c r="U481" s="87"/>
      <c r="V481" s="87"/>
    </row>
    <row r="482" spans="2:22" outlineLevel="1" x14ac:dyDescent="0.2">
      <c r="B482" s="279" t="str">
        <f t="shared" si="249"/>
        <v>Z050</v>
      </c>
      <c r="C482" s="280" t="s">
        <v>0</v>
      </c>
      <c r="D482" s="64">
        <f>Assets!D387</f>
        <v>0.9</v>
      </c>
      <c r="E482" s="246"/>
      <c r="F482" s="246"/>
      <c r="G482" s="246"/>
      <c r="H482" s="246"/>
      <c r="I482" s="256"/>
      <c r="J482" s="256"/>
      <c r="K482" s="246"/>
      <c r="L482" s="246"/>
      <c r="M482" s="256">
        <f t="shared" ref="M482:S482" si="300">M411*$D482</f>
        <v>0</v>
      </c>
      <c r="N482" s="256">
        <f t="shared" si="300"/>
        <v>0</v>
      </c>
      <c r="O482" s="256">
        <f t="shared" si="300"/>
        <v>0</v>
      </c>
      <c r="P482" s="256">
        <f t="shared" si="300"/>
        <v>0</v>
      </c>
      <c r="Q482" s="256">
        <f t="shared" si="300"/>
        <v>0</v>
      </c>
      <c r="R482" s="256">
        <f t="shared" si="300"/>
        <v>0</v>
      </c>
      <c r="S482" s="282">
        <f t="shared" si="300"/>
        <v>0</v>
      </c>
      <c r="T482" s="227"/>
      <c r="U482" s="87"/>
      <c r="V482" s="87"/>
    </row>
    <row r="483" spans="2:22" outlineLevel="1" x14ac:dyDescent="0.2">
      <c r="B483" s="279" t="str">
        <f t="shared" si="249"/>
        <v>Z051</v>
      </c>
      <c r="C483" s="280" t="s">
        <v>0</v>
      </c>
      <c r="D483" s="64">
        <f>Assets!D388</f>
        <v>0.96</v>
      </c>
      <c r="E483" s="246"/>
      <c r="F483" s="246"/>
      <c r="G483" s="246"/>
      <c r="H483" s="246"/>
      <c r="I483" s="256"/>
      <c r="J483" s="256"/>
      <c r="K483" s="246"/>
      <c r="L483" s="246"/>
      <c r="M483" s="256">
        <f t="shared" ref="M483:S483" si="301">M412*$D483</f>
        <v>0</v>
      </c>
      <c r="N483" s="256">
        <f t="shared" si="301"/>
        <v>0</v>
      </c>
      <c r="O483" s="256">
        <f t="shared" si="301"/>
        <v>0</v>
      </c>
      <c r="P483" s="256">
        <f t="shared" si="301"/>
        <v>0</v>
      </c>
      <c r="Q483" s="256">
        <f t="shared" si="301"/>
        <v>0</v>
      </c>
      <c r="R483" s="256">
        <f t="shared" si="301"/>
        <v>0</v>
      </c>
      <c r="S483" s="282">
        <f t="shared" si="301"/>
        <v>0</v>
      </c>
      <c r="T483" s="227"/>
      <c r="U483" s="87"/>
      <c r="V483" s="87"/>
    </row>
    <row r="484" spans="2:22" outlineLevel="1" x14ac:dyDescent="0.2">
      <c r="B484" s="279" t="str">
        <f t="shared" si="249"/>
        <v>Z052</v>
      </c>
      <c r="C484" s="280" t="s">
        <v>0</v>
      </c>
      <c r="D484" s="64">
        <f>Assets!D389</f>
        <v>1</v>
      </c>
      <c r="E484" s="246"/>
      <c r="F484" s="246"/>
      <c r="G484" s="246"/>
      <c r="H484" s="246"/>
      <c r="I484" s="256"/>
      <c r="J484" s="256"/>
      <c r="K484" s="246"/>
      <c r="L484" s="246"/>
      <c r="M484" s="256">
        <f t="shared" ref="M484:S484" si="302">M413*$D484</f>
        <v>0</v>
      </c>
      <c r="N484" s="256">
        <f t="shared" si="302"/>
        <v>0</v>
      </c>
      <c r="O484" s="256">
        <f t="shared" si="302"/>
        <v>0</v>
      </c>
      <c r="P484" s="256">
        <f t="shared" si="302"/>
        <v>0</v>
      </c>
      <c r="Q484" s="256">
        <f t="shared" si="302"/>
        <v>0</v>
      </c>
      <c r="R484" s="256">
        <f t="shared" si="302"/>
        <v>0</v>
      </c>
      <c r="S484" s="282">
        <f t="shared" si="302"/>
        <v>0</v>
      </c>
      <c r="T484" s="227"/>
      <c r="U484" s="87"/>
      <c r="V484" s="87"/>
    </row>
    <row r="485" spans="2:22" outlineLevel="1" x14ac:dyDescent="0.2">
      <c r="B485" s="279" t="str">
        <f t="shared" si="249"/>
        <v>Z053</v>
      </c>
      <c r="C485" s="280" t="s">
        <v>0</v>
      </c>
      <c r="D485" s="64">
        <f>Assets!D390</f>
        <v>6.25E-2</v>
      </c>
      <c r="E485" s="246"/>
      <c r="F485" s="246"/>
      <c r="G485" s="246"/>
      <c r="H485" s="246"/>
      <c r="I485" s="256"/>
      <c r="J485" s="256"/>
      <c r="K485" s="246"/>
      <c r="L485" s="246"/>
      <c r="M485" s="256">
        <f t="shared" ref="M485:S485" si="303">M414*$D485</f>
        <v>0</v>
      </c>
      <c r="N485" s="256">
        <f t="shared" si="303"/>
        <v>0</v>
      </c>
      <c r="O485" s="256">
        <f t="shared" si="303"/>
        <v>0</v>
      </c>
      <c r="P485" s="256">
        <f t="shared" si="303"/>
        <v>0</v>
      </c>
      <c r="Q485" s="256">
        <f t="shared" si="303"/>
        <v>0</v>
      </c>
      <c r="R485" s="256">
        <f t="shared" si="303"/>
        <v>0</v>
      </c>
      <c r="S485" s="282">
        <f t="shared" si="303"/>
        <v>0</v>
      </c>
      <c r="T485" s="227"/>
      <c r="U485" s="87"/>
      <c r="V485" s="87"/>
    </row>
    <row r="486" spans="2:22" outlineLevel="1" x14ac:dyDescent="0.2">
      <c r="B486" s="279" t="str">
        <f t="shared" si="249"/>
        <v>Z054</v>
      </c>
      <c r="C486" s="280" t="s">
        <v>0</v>
      </c>
      <c r="D486" s="64">
        <f>Assets!D391</f>
        <v>0.13</v>
      </c>
      <c r="E486" s="246"/>
      <c r="F486" s="246"/>
      <c r="G486" s="246"/>
      <c r="H486" s="246"/>
      <c r="I486" s="256"/>
      <c r="J486" s="256"/>
      <c r="K486" s="246"/>
      <c r="L486" s="246"/>
      <c r="M486" s="256">
        <f t="shared" ref="M486:S486" si="304">M415*$D486</f>
        <v>994.07747018091482</v>
      </c>
      <c r="N486" s="256">
        <f t="shared" si="304"/>
        <v>864.84739905739582</v>
      </c>
      <c r="O486" s="256">
        <f t="shared" si="304"/>
        <v>752.41723717993443</v>
      </c>
      <c r="P486" s="256">
        <f t="shared" si="304"/>
        <v>654.60299634654291</v>
      </c>
      <c r="Q486" s="256">
        <f t="shared" si="304"/>
        <v>569.50460682149242</v>
      </c>
      <c r="R486" s="256">
        <f t="shared" si="304"/>
        <v>495.46900793469842</v>
      </c>
      <c r="S486" s="282">
        <f t="shared" si="304"/>
        <v>431.0580369031876</v>
      </c>
      <c r="T486" s="227"/>
      <c r="U486" s="87"/>
      <c r="V486" s="87"/>
    </row>
    <row r="487" spans="2:22" outlineLevel="1" x14ac:dyDescent="0.2">
      <c r="B487" s="279" t="str">
        <f t="shared" si="249"/>
        <v>Z055</v>
      </c>
      <c r="C487" s="280" t="s">
        <v>0</v>
      </c>
      <c r="D487" s="64">
        <f>Assets!D392</f>
        <v>0.156</v>
      </c>
      <c r="E487" s="246"/>
      <c r="F487" s="246"/>
      <c r="G487" s="246"/>
      <c r="H487" s="246"/>
      <c r="I487" s="256"/>
      <c r="J487" s="256"/>
      <c r="K487" s="246"/>
      <c r="L487" s="246"/>
      <c r="M487" s="256">
        <f t="shared" ref="M487:S487" si="305">M416*$D487</f>
        <v>0</v>
      </c>
      <c r="N487" s="256">
        <f t="shared" si="305"/>
        <v>0</v>
      </c>
      <c r="O487" s="256">
        <f t="shared" si="305"/>
        <v>0</v>
      </c>
      <c r="P487" s="256">
        <f t="shared" si="305"/>
        <v>0</v>
      </c>
      <c r="Q487" s="256">
        <f t="shared" si="305"/>
        <v>0</v>
      </c>
      <c r="R487" s="256">
        <f t="shared" si="305"/>
        <v>0</v>
      </c>
      <c r="S487" s="282">
        <f t="shared" si="305"/>
        <v>0</v>
      </c>
      <c r="T487" s="227"/>
      <c r="U487" s="87"/>
      <c r="V487" s="87"/>
    </row>
    <row r="488" spans="2:22" outlineLevel="1" x14ac:dyDescent="0.2">
      <c r="B488" s="279" t="str">
        <f t="shared" si="249"/>
        <v>Z056</v>
      </c>
      <c r="C488" s="280" t="s">
        <v>0</v>
      </c>
      <c r="D488" s="64">
        <f>Assets!D393</f>
        <v>0.16</v>
      </c>
      <c r="E488" s="246"/>
      <c r="F488" s="246"/>
      <c r="G488" s="246"/>
      <c r="H488" s="246"/>
      <c r="I488" s="256"/>
      <c r="J488" s="256"/>
      <c r="K488" s="246"/>
      <c r="L488" s="246"/>
      <c r="M488" s="256">
        <f t="shared" ref="M488:S488" si="306">M417*$D488</f>
        <v>29962.282603990814</v>
      </c>
      <c r="N488" s="256">
        <f t="shared" si="306"/>
        <v>25168.317387352283</v>
      </c>
      <c r="O488" s="256">
        <f t="shared" si="306"/>
        <v>21141.386605375916</v>
      </c>
      <c r="P488" s="256">
        <f t="shared" si="306"/>
        <v>17758.764748515772</v>
      </c>
      <c r="Q488" s="256">
        <f t="shared" si="306"/>
        <v>14917.362388753249</v>
      </c>
      <c r="R488" s="256">
        <f t="shared" si="306"/>
        <v>12530.584406552729</v>
      </c>
      <c r="S488" s="282">
        <f t="shared" si="306"/>
        <v>10525.690901504291</v>
      </c>
      <c r="T488" s="227"/>
      <c r="U488" s="87"/>
      <c r="V488" s="87"/>
    </row>
    <row r="489" spans="2:22" outlineLevel="1" x14ac:dyDescent="0.2">
      <c r="B489" s="279" t="str">
        <f t="shared" si="249"/>
        <v>Z057</v>
      </c>
      <c r="C489" s="280" t="s">
        <v>0</v>
      </c>
      <c r="D489" s="64">
        <f>Assets!D394</f>
        <v>0.192</v>
      </c>
      <c r="E489" s="246"/>
      <c r="F489" s="246"/>
      <c r="G489" s="246"/>
      <c r="H489" s="246"/>
      <c r="I489" s="256"/>
      <c r="J489" s="256"/>
      <c r="K489" s="246"/>
      <c r="L489" s="246"/>
      <c r="M489" s="256">
        <f t="shared" ref="M489:S489" si="307">M418*$D489</f>
        <v>0</v>
      </c>
      <c r="N489" s="256">
        <f t="shared" si="307"/>
        <v>0</v>
      </c>
      <c r="O489" s="256">
        <f t="shared" si="307"/>
        <v>0</v>
      </c>
      <c r="P489" s="256">
        <f t="shared" si="307"/>
        <v>0</v>
      </c>
      <c r="Q489" s="256">
        <f t="shared" si="307"/>
        <v>0</v>
      </c>
      <c r="R489" s="256">
        <f t="shared" si="307"/>
        <v>0</v>
      </c>
      <c r="S489" s="282">
        <f t="shared" si="307"/>
        <v>0</v>
      </c>
      <c r="T489" s="227"/>
      <c r="U489" s="87"/>
      <c r="V489" s="87"/>
    </row>
    <row r="490" spans="2:22" outlineLevel="1" x14ac:dyDescent="0.2">
      <c r="B490" s="279" t="str">
        <f t="shared" si="249"/>
        <v>Z058</v>
      </c>
      <c r="C490" s="280" t="s">
        <v>0</v>
      </c>
      <c r="D490" s="64">
        <f>Assets!D395</f>
        <v>0.3</v>
      </c>
      <c r="E490" s="246"/>
      <c r="F490" s="246"/>
      <c r="G490" s="246"/>
      <c r="H490" s="246"/>
      <c r="I490" s="256"/>
      <c r="J490" s="256"/>
      <c r="K490" s="246"/>
      <c r="L490" s="246"/>
      <c r="M490" s="256">
        <f t="shared" ref="M490:S490" si="308">M419*$D490</f>
        <v>4837.0988322262892</v>
      </c>
      <c r="N490" s="256">
        <f t="shared" si="308"/>
        <v>3385.9691825584027</v>
      </c>
      <c r="O490" s="256">
        <f t="shared" si="308"/>
        <v>2370.1784277908819</v>
      </c>
      <c r="P490" s="256">
        <f t="shared" si="308"/>
        <v>1659.1248994536172</v>
      </c>
      <c r="Q490" s="256">
        <f t="shared" si="308"/>
        <v>1161.387429617532</v>
      </c>
      <c r="R490" s="256">
        <f t="shared" si="308"/>
        <v>812.97120073227256</v>
      </c>
      <c r="S490" s="282">
        <f t="shared" si="308"/>
        <v>569.07984051259086</v>
      </c>
      <c r="T490" s="227"/>
      <c r="U490" s="87"/>
      <c r="V490" s="87"/>
    </row>
    <row r="491" spans="2:22" outlineLevel="1" x14ac:dyDescent="0.2">
      <c r="B491" s="279" t="str">
        <f t="shared" si="249"/>
        <v>Z059</v>
      </c>
      <c r="C491" s="280" t="s">
        <v>0</v>
      </c>
      <c r="D491" s="64">
        <f>Assets!D396</f>
        <v>0.36</v>
      </c>
      <c r="E491" s="246"/>
      <c r="F491" s="246"/>
      <c r="G491" s="246"/>
      <c r="H491" s="246"/>
      <c r="I491" s="256"/>
      <c r="J491" s="256"/>
      <c r="K491" s="246"/>
      <c r="L491" s="246"/>
      <c r="M491" s="256">
        <f t="shared" ref="M491:S491" si="309">M420*$D491</f>
        <v>0</v>
      </c>
      <c r="N491" s="256">
        <f t="shared" si="309"/>
        <v>0</v>
      </c>
      <c r="O491" s="256">
        <f t="shared" si="309"/>
        <v>0</v>
      </c>
      <c r="P491" s="256">
        <f t="shared" si="309"/>
        <v>0</v>
      </c>
      <c r="Q491" s="256">
        <f t="shared" si="309"/>
        <v>0</v>
      </c>
      <c r="R491" s="256">
        <f t="shared" si="309"/>
        <v>0</v>
      </c>
      <c r="S491" s="282">
        <f t="shared" si="309"/>
        <v>0</v>
      </c>
      <c r="T491" s="227"/>
      <c r="U491" s="87"/>
      <c r="V491" s="87"/>
    </row>
    <row r="492" spans="2:22" outlineLevel="1" x14ac:dyDescent="0.2">
      <c r="B492" s="279" t="str">
        <f t="shared" si="249"/>
        <v>Z060</v>
      </c>
      <c r="C492" s="280" t="s">
        <v>0</v>
      </c>
      <c r="D492" s="64">
        <f>Assets!D397</f>
        <v>0.67</v>
      </c>
      <c r="E492" s="246"/>
      <c r="F492" s="246"/>
      <c r="G492" s="246"/>
      <c r="H492" s="246"/>
      <c r="I492" s="256"/>
      <c r="J492" s="256"/>
      <c r="K492" s="246"/>
      <c r="L492" s="246"/>
      <c r="M492" s="256">
        <f t="shared" ref="M492:S492" si="310">M421*$D492</f>
        <v>0</v>
      </c>
      <c r="N492" s="256">
        <f t="shared" si="310"/>
        <v>0</v>
      </c>
      <c r="O492" s="256">
        <f t="shared" si="310"/>
        <v>0</v>
      </c>
      <c r="P492" s="256">
        <f t="shared" si="310"/>
        <v>0</v>
      </c>
      <c r="Q492" s="256">
        <f t="shared" si="310"/>
        <v>0</v>
      </c>
      <c r="R492" s="256">
        <f t="shared" si="310"/>
        <v>0</v>
      </c>
      <c r="S492" s="282">
        <f t="shared" si="310"/>
        <v>0</v>
      </c>
      <c r="T492" s="227"/>
      <c r="U492" s="87"/>
      <c r="V492" s="87"/>
    </row>
    <row r="493" spans="2:22" outlineLevel="1" x14ac:dyDescent="0.2">
      <c r="B493" s="279" t="str">
        <f t="shared" si="249"/>
        <v>Z061</v>
      </c>
      <c r="C493" s="280" t="s">
        <v>0</v>
      </c>
      <c r="D493" s="64">
        <f>Assets!D398</f>
        <v>0.80400000000000005</v>
      </c>
      <c r="E493" s="246"/>
      <c r="F493" s="246"/>
      <c r="G493" s="246"/>
      <c r="H493" s="246"/>
      <c r="I493" s="256"/>
      <c r="J493" s="256"/>
      <c r="K493" s="246"/>
      <c r="L493" s="246"/>
      <c r="M493" s="256">
        <f t="shared" ref="M493:S493" si="311">M422*$D493</f>
        <v>0</v>
      </c>
      <c r="N493" s="256">
        <f t="shared" si="311"/>
        <v>0</v>
      </c>
      <c r="O493" s="256">
        <f t="shared" si="311"/>
        <v>0</v>
      </c>
      <c r="P493" s="256">
        <f t="shared" si="311"/>
        <v>0</v>
      </c>
      <c r="Q493" s="256">
        <f t="shared" si="311"/>
        <v>0</v>
      </c>
      <c r="R493" s="256">
        <f t="shared" si="311"/>
        <v>0</v>
      </c>
      <c r="S493" s="282">
        <f t="shared" si="311"/>
        <v>0</v>
      </c>
      <c r="T493" s="227"/>
      <c r="U493" s="87"/>
      <c r="V493" s="87"/>
    </row>
    <row r="494" spans="2:22" outlineLevel="1" x14ac:dyDescent="0.2">
      <c r="B494" s="279" t="str">
        <f t="shared" si="249"/>
        <v>Z062</v>
      </c>
      <c r="C494" s="280" t="s">
        <v>0</v>
      </c>
      <c r="D494" s="64">
        <f>Assets!D399</f>
        <v>0.35</v>
      </c>
      <c r="E494" s="246"/>
      <c r="F494" s="246"/>
      <c r="G494" s="246"/>
      <c r="H494" s="246"/>
      <c r="I494" s="256"/>
      <c r="J494" s="256"/>
      <c r="K494" s="246"/>
      <c r="L494" s="246"/>
      <c r="M494" s="256">
        <f t="shared" ref="M494:S494" si="312">M423*$D494</f>
        <v>0</v>
      </c>
      <c r="N494" s="256">
        <f t="shared" si="312"/>
        <v>0</v>
      </c>
      <c r="O494" s="256">
        <f t="shared" si="312"/>
        <v>0</v>
      </c>
      <c r="P494" s="256">
        <f t="shared" si="312"/>
        <v>0</v>
      </c>
      <c r="Q494" s="256">
        <f t="shared" si="312"/>
        <v>0</v>
      </c>
      <c r="R494" s="256">
        <f t="shared" si="312"/>
        <v>0</v>
      </c>
      <c r="S494" s="282">
        <f t="shared" si="312"/>
        <v>0</v>
      </c>
      <c r="T494" s="227"/>
      <c r="U494" s="87"/>
      <c r="V494" s="87"/>
    </row>
    <row r="495" spans="2:22" outlineLevel="1" x14ac:dyDescent="0.2">
      <c r="B495" s="279" t="str">
        <f t="shared" si="249"/>
        <v>Z063</v>
      </c>
      <c r="C495" s="280" t="s">
        <v>0</v>
      </c>
      <c r="D495" s="64">
        <f>Assets!D400</f>
        <v>0.13500000000000001</v>
      </c>
      <c r="E495" s="246"/>
      <c r="F495" s="246"/>
      <c r="G495" s="246"/>
      <c r="H495" s="246"/>
      <c r="I495" s="256"/>
      <c r="J495" s="256"/>
      <c r="K495" s="246"/>
      <c r="L495" s="246"/>
      <c r="M495" s="256">
        <f t="shared" ref="M495:S495" si="313">M424*$D495</f>
        <v>0</v>
      </c>
      <c r="N495" s="256">
        <f t="shared" si="313"/>
        <v>0</v>
      </c>
      <c r="O495" s="256">
        <f t="shared" si="313"/>
        <v>0</v>
      </c>
      <c r="P495" s="256">
        <f t="shared" si="313"/>
        <v>0</v>
      </c>
      <c r="Q495" s="256">
        <f t="shared" si="313"/>
        <v>0</v>
      </c>
      <c r="R495" s="256">
        <f t="shared" si="313"/>
        <v>0</v>
      </c>
      <c r="S495" s="282">
        <f t="shared" si="313"/>
        <v>0</v>
      </c>
      <c r="T495" s="227"/>
      <c r="U495" s="87"/>
      <c r="V495" s="87"/>
    </row>
    <row r="496" spans="2:22" outlineLevel="1" x14ac:dyDescent="0.2">
      <c r="B496" s="279" t="str">
        <f>B425</f>
        <v>Z064</v>
      </c>
      <c r="C496" s="280" t="s">
        <v>0</v>
      </c>
      <c r="D496" s="64">
        <f>Assets!D401</f>
        <v>0.03</v>
      </c>
      <c r="E496" s="246"/>
      <c r="F496" s="246"/>
      <c r="G496" s="246"/>
      <c r="H496" s="246"/>
      <c r="I496" s="256"/>
      <c r="J496" s="256"/>
      <c r="K496" s="246"/>
      <c r="L496" s="246"/>
      <c r="M496" s="256">
        <f t="shared" ref="M496:S496" si="314">M425*$D496</f>
        <v>0</v>
      </c>
      <c r="N496" s="256">
        <f t="shared" si="314"/>
        <v>0</v>
      </c>
      <c r="O496" s="256">
        <f t="shared" si="314"/>
        <v>0</v>
      </c>
      <c r="P496" s="256">
        <f t="shared" si="314"/>
        <v>0</v>
      </c>
      <c r="Q496" s="256">
        <f t="shared" si="314"/>
        <v>0</v>
      </c>
      <c r="R496" s="256">
        <f t="shared" si="314"/>
        <v>0</v>
      </c>
      <c r="S496" s="282">
        <f t="shared" si="314"/>
        <v>0</v>
      </c>
      <c r="T496" s="227"/>
      <c r="U496" s="87"/>
      <c r="V496" s="87"/>
    </row>
    <row r="497" spans="2:22" outlineLevel="1" x14ac:dyDescent="0.2">
      <c r="B497" s="279" t="str">
        <f>B426</f>
        <v>ZIMM</v>
      </c>
      <c r="C497" s="280" t="s">
        <v>0</v>
      </c>
      <c r="D497" s="64">
        <f>Assets!D402</f>
        <v>1</v>
      </c>
      <c r="E497" s="246"/>
      <c r="F497" s="246"/>
      <c r="G497" s="246"/>
      <c r="H497" s="246"/>
      <c r="I497" s="256"/>
      <c r="J497" s="256"/>
      <c r="K497" s="246"/>
      <c r="L497" s="246"/>
      <c r="M497" s="256">
        <f t="shared" ref="M497:S497" si="315">M426*$D497</f>
        <v>0</v>
      </c>
      <c r="N497" s="256">
        <f t="shared" si="315"/>
        <v>0</v>
      </c>
      <c r="O497" s="256">
        <f t="shared" si="315"/>
        <v>0</v>
      </c>
      <c r="P497" s="256">
        <f t="shared" si="315"/>
        <v>0</v>
      </c>
      <c r="Q497" s="256">
        <f t="shared" si="315"/>
        <v>0</v>
      </c>
      <c r="R497" s="256">
        <f t="shared" si="315"/>
        <v>0</v>
      </c>
      <c r="S497" s="282">
        <f t="shared" si="315"/>
        <v>0</v>
      </c>
      <c r="T497" s="227"/>
      <c r="U497" s="87"/>
      <c r="V497" s="87"/>
    </row>
    <row r="498" spans="2:22" outlineLevel="1" x14ac:dyDescent="0.2">
      <c r="B498" s="279" t="str">
        <f>B427</f>
        <v>ZLIN</v>
      </c>
      <c r="C498" s="280" t="s">
        <v>0</v>
      </c>
      <c r="D498" s="64">
        <f>Assets!D403</f>
        <v>7.9721508096336949E-2</v>
      </c>
      <c r="E498" s="246"/>
      <c r="F498" s="246"/>
      <c r="G498" s="246"/>
      <c r="H498" s="246"/>
      <c r="I498" s="256"/>
      <c r="J498" s="256"/>
      <c r="K498" s="246"/>
      <c r="L498" s="246"/>
      <c r="M498" s="256">
        <f t="shared" ref="M498:S498" si="316">M427*$D498</f>
        <v>0</v>
      </c>
      <c r="N498" s="256">
        <f t="shared" si="316"/>
        <v>0</v>
      </c>
      <c r="O498" s="256">
        <f t="shared" si="316"/>
        <v>0</v>
      </c>
      <c r="P498" s="256">
        <f t="shared" si="316"/>
        <v>0</v>
      </c>
      <c r="Q498" s="256">
        <f t="shared" si="316"/>
        <v>0</v>
      </c>
      <c r="R498" s="256">
        <f t="shared" si="316"/>
        <v>0</v>
      </c>
      <c r="S498" s="282">
        <f t="shared" si="316"/>
        <v>0</v>
      </c>
      <c r="T498" s="227"/>
      <c r="U498" s="87"/>
      <c r="V498" s="87"/>
    </row>
    <row r="499" spans="2:22" outlineLevel="1" x14ac:dyDescent="0.2">
      <c r="B499" s="279" t="str">
        <f>B428</f>
        <v>MANU</v>
      </c>
      <c r="C499" s="280" t="s">
        <v>0</v>
      </c>
      <c r="D499" s="64">
        <f>Assets!D404</f>
        <v>0</v>
      </c>
      <c r="E499" s="246"/>
      <c r="F499" s="246"/>
      <c r="G499" s="246"/>
      <c r="H499" s="246"/>
      <c r="I499" s="256"/>
      <c r="J499" s="256"/>
      <c r="K499" s="246"/>
      <c r="L499" s="246"/>
      <c r="M499" s="256">
        <f t="shared" ref="M499:S499" si="317">M428*$D499</f>
        <v>0</v>
      </c>
      <c r="N499" s="256">
        <f t="shared" si="317"/>
        <v>0</v>
      </c>
      <c r="O499" s="256">
        <f t="shared" si="317"/>
        <v>0</v>
      </c>
      <c r="P499" s="256">
        <f t="shared" si="317"/>
        <v>0</v>
      </c>
      <c r="Q499" s="256">
        <f t="shared" si="317"/>
        <v>0</v>
      </c>
      <c r="R499" s="256">
        <f t="shared" si="317"/>
        <v>0</v>
      </c>
      <c r="S499" s="282">
        <f t="shared" si="317"/>
        <v>0</v>
      </c>
      <c r="T499" s="227"/>
      <c r="U499" s="87"/>
      <c r="V499" s="87"/>
    </row>
    <row r="500" spans="2:22" outlineLevel="1" x14ac:dyDescent="0.2">
      <c r="B500" s="283"/>
      <c r="C500" s="280"/>
      <c r="D500" s="246"/>
      <c r="E500" s="246"/>
      <c r="F500" s="246"/>
      <c r="G500" s="246"/>
      <c r="H500" s="246"/>
      <c r="I500" s="246"/>
      <c r="J500" s="246"/>
      <c r="K500" s="246"/>
      <c r="L500" s="246"/>
      <c r="M500" s="246"/>
      <c r="N500" s="246"/>
      <c r="O500" s="246"/>
      <c r="P500" s="246"/>
      <c r="Q500" s="246"/>
      <c r="R500" s="246"/>
      <c r="S500" s="284"/>
      <c r="T500" s="227"/>
      <c r="U500" s="87"/>
      <c r="V500" s="87"/>
    </row>
    <row r="501" spans="2:22" outlineLevel="1" x14ac:dyDescent="0.2">
      <c r="B501" s="285" t="s">
        <v>106</v>
      </c>
      <c r="C501" s="280"/>
      <c r="D501" s="246"/>
      <c r="E501" s="246"/>
      <c r="F501" s="246"/>
      <c r="G501" s="246"/>
      <c r="H501" s="246"/>
      <c r="I501" s="246"/>
      <c r="J501" s="246"/>
      <c r="K501" s="246"/>
      <c r="L501" s="246"/>
      <c r="M501" s="246"/>
      <c r="N501" s="246"/>
      <c r="O501" s="246"/>
      <c r="P501" s="246"/>
      <c r="Q501" s="246"/>
      <c r="R501" s="246"/>
      <c r="S501" s="284"/>
      <c r="T501" s="227"/>
      <c r="U501" s="87"/>
      <c r="V501" s="87"/>
    </row>
    <row r="502" spans="2:22" outlineLevel="1" x14ac:dyDescent="0.2">
      <c r="B502" s="279" t="str">
        <f>B431</f>
        <v>0000</v>
      </c>
      <c r="C502" s="280" t="s">
        <v>0</v>
      </c>
      <c r="D502" s="246"/>
      <c r="E502" s="246"/>
      <c r="F502" s="246"/>
      <c r="G502" s="246"/>
      <c r="H502" s="246"/>
      <c r="I502" s="256"/>
      <c r="J502" s="256"/>
      <c r="K502" s="246"/>
      <c r="L502" s="246"/>
      <c r="M502" s="256">
        <v>0</v>
      </c>
      <c r="N502" s="256">
        <v>0</v>
      </c>
      <c r="O502" s="256">
        <v>0</v>
      </c>
      <c r="P502" s="256">
        <v>0</v>
      </c>
      <c r="Q502" s="256">
        <v>0</v>
      </c>
      <c r="R502" s="256">
        <v>0</v>
      </c>
      <c r="S502" s="282">
        <v>0</v>
      </c>
      <c r="T502" s="227"/>
      <c r="U502" s="87"/>
      <c r="V502" s="87"/>
    </row>
    <row r="503" spans="2:22" outlineLevel="1" x14ac:dyDescent="0.2">
      <c r="B503" s="279" t="str">
        <f t="shared" ref="B503:B566" si="318">B432</f>
        <v>Z000</v>
      </c>
      <c r="C503" s="280" t="s">
        <v>0</v>
      </c>
      <c r="D503" s="246"/>
      <c r="E503" s="246"/>
      <c r="F503" s="246"/>
      <c r="G503" s="246"/>
      <c r="H503" s="246"/>
      <c r="I503" s="256"/>
      <c r="J503" s="256"/>
      <c r="K503" s="246"/>
      <c r="L503" s="246"/>
      <c r="M503" s="256">
        <v>0</v>
      </c>
      <c r="N503" s="256">
        <v>0</v>
      </c>
      <c r="O503" s="256">
        <v>0</v>
      </c>
      <c r="P503" s="256">
        <v>0</v>
      </c>
      <c r="Q503" s="256">
        <v>0</v>
      </c>
      <c r="R503" s="256">
        <v>0</v>
      </c>
      <c r="S503" s="282">
        <v>0</v>
      </c>
      <c r="T503" s="227"/>
      <c r="U503" s="87"/>
      <c r="V503" s="87"/>
    </row>
    <row r="504" spans="2:22" outlineLevel="1" x14ac:dyDescent="0.2">
      <c r="B504" s="279" t="str">
        <f t="shared" si="318"/>
        <v>Z001</v>
      </c>
      <c r="C504" s="280" t="s">
        <v>0</v>
      </c>
      <c r="D504" s="246"/>
      <c r="E504" s="246"/>
      <c r="F504" s="246"/>
      <c r="G504" s="246"/>
      <c r="H504" s="246"/>
      <c r="I504" s="256"/>
      <c r="J504" s="256"/>
      <c r="K504" s="246"/>
      <c r="L504" s="246"/>
      <c r="M504" s="256">
        <v>0</v>
      </c>
      <c r="N504" s="256">
        <v>0</v>
      </c>
      <c r="O504" s="256">
        <v>0</v>
      </c>
      <c r="P504" s="256">
        <v>0</v>
      </c>
      <c r="Q504" s="256">
        <v>0</v>
      </c>
      <c r="R504" s="256">
        <v>0</v>
      </c>
      <c r="S504" s="282">
        <v>0</v>
      </c>
      <c r="T504" s="227"/>
      <c r="U504" s="87"/>
      <c r="V504" s="87"/>
    </row>
    <row r="505" spans="2:22" outlineLevel="1" x14ac:dyDescent="0.2">
      <c r="B505" s="279" t="str">
        <f t="shared" si="318"/>
        <v>Z002</v>
      </c>
      <c r="C505" s="280" t="s">
        <v>0</v>
      </c>
      <c r="D505" s="246"/>
      <c r="E505" s="246"/>
      <c r="F505" s="246"/>
      <c r="G505" s="246"/>
      <c r="H505" s="246"/>
      <c r="I505" s="256"/>
      <c r="J505" s="256"/>
      <c r="K505" s="246"/>
      <c r="L505" s="246"/>
      <c r="M505" s="256">
        <v>0</v>
      </c>
      <c r="N505" s="256">
        <v>0</v>
      </c>
      <c r="O505" s="256">
        <v>0</v>
      </c>
      <c r="P505" s="256">
        <v>0</v>
      </c>
      <c r="Q505" s="256">
        <v>0</v>
      </c>
      <c r="R505" s="256">
        <v>0</v>
      </c>
      <c r="S505" s="282">
        <v>0</v>
      </c>
      <c r="T505" s="227"/>
      <c r="U505" s="87"/>
      <c r="V505" s="87"/>
    </row>
    <row r="506" spans="2:22" outlineLevel="1" x14ac:dyDescent="0.2">
      <c r="B506" s="279" t="str">
        <f t="shared" si="318"/>
        <v>Z003</v>
      </c>
      <c r="C506" s="280" t="s">
        <v>0</v>
      </c>
      <c r="D506" s="246"/>
      <c r="E506" s="246"/>
      <c r="F506" s="246"/>
      <c r="G506" s="246"/>
      <c r="H506" s="246"/>
      <c r="I506" s="256"/>
      <c r="J506" s="256"/>
      <c r="K506" s="246"/>
      <c r="L506" s="246"/>
      <c r="M506" s="256">
        <v>0</v>
      </c>
      <c r="N506" s="256">
        <v>0</v>
      </c>
      <c r="O506" s="256">
        <v>0</v>
      </c>
      <c r="P506" s="256">
        <v>0</v>
      </c>
      <c r="Q506" s="256">
        <v>0</v>
      </c>
      <c r="R506" s="256">
        <v>0</v>
      </c>
      <c r="S506" s="282">
        <v>0</v>
      </c>
      <c r="T506" s="227"/>
      <c r="U506" s="87"/>
      <c r="V506" s="87"/>
    </row>
    <row r="507" spans="2:22" outlineLevel="1" x14ac:dyDescent="0.2">
      <c r="B507" s="279" t="str">
        <f t="shared" si="318"/>
        <v>Z004</v>
      </c>
      <c r="C507" s="280" t="s">
        <v>0</v>
      </c>
      <c r="D507" s="246"/>
      <c r="E507" s="246"/>
      <c r="F507" s="246"/>
      <c r="G507" s="246"/>
      <c r="H507" s="246"/>
      <c r="I507" s="256"/>
      <c r="J507" s="256"/>
      <c r="K507" s="246"/>
      <c r="L507" s="246"/>
      <c r="M507" s="256">
        <v>0</v>
      </c>
      <c r="N507" s="256">
        <v>0</v>
      </c>
      <c r="O507" s="256">
        <v>0</v>
      </c>
      <c r="P507" s="256">
        <v>0</v>
      </c>
      <c r="Q507" s="256">
        <v>0</v>
      </c>
      <c r="R507" s="256">
        <v>0</v>
      </c>
      <c r="S507" s="282">
        <v>0</v>
      </c>
      <c r="T507" s="227"/>
      <c r="U507" s="87"/>
      <c r="V507" s="87"/>
    </row>
    <row r="508" spans="2:22" outlineLevel="1" x14ac:dyDescent="0.2">
      <c r="B508" s="279" t="str">
        <f t="shared" si="318"/>
        <v>Z005</v>
      </c>
      <c r="C508" s="280" t="s">
        <v>0</v>
      </c>
      <c r="D508" s="246"/>
      <c r="E508" s="246"/>
      <c r="F508" s="246"/>
      <c r="G508" s="246"/>
      <c r="H508" s="246"/>
      <c r="I508" s="256"/>
      <c r="J508" s="256"/>
      <c r="K508" s="246"/>
      <c r="L508" s="246"/>
      <c r="M508" s="256">
        <v>0</v>
      </c>
      <c r="N508" s="256">
        <v>0</v>
      </c>
      <c r="O508" s="256">
        <v>0</v>
      </c>
      <c r="P508" s="256">
        <v>0</v>
      </c>
      <c r="Q508" s="256">
        <v>0</v>
      </c>
      <c r="R508" s="256">
        <v>0</v>
      </c>
      <c r="S508" s="282">
        <v>0</v>
      </c>
      <c r="T508" s="227"/>
      <c r="U508" s="87"/>
      <c r="V508" s="87"/>
    </row>
    <row r="509" spans="2:22" outlineLevel="1" x14ac:dyDescent="0.2">
      <c r="B509" s="279" t="str">
        <f t="shared" si="318"/>
        <v>Z006</v>
      </c>
      <c r="C509" s="280" t="s">
        <v>0</v>
      </c>
      <c r="D509" s="246"/>
      <c r="E509" s="246"/>
      <c r="F509" s="246"/>
      <c r="G509" s="246"/>
      <c r="H509" s="246"/>
      <c r="I509" s="256"/>
      <c r="J509" s="256"/>
      <c r="K509" s="246"/>
      <c r="L509" s="246"/>
      <c r="M509" s="256">
        <v>0</v>
      </c>
      <c r="N509" s="256">
        <v>0</v>
      </c>
      <c r="O509" s="256">
        <v>0</v>
      </c>
      <c r="P509" s="256">
        <v>0</v>
      </c>
      <c r="Q509" s="256">
        <v>0</v>
      </c>
      <c r="R509" s="256">
        <v>0</v>
      </c>
      <c r="S509" s="282">
        <v>0</v>
      </c>
      <c r="T509" s="227"/>
      <c r="U509" s="87"/>
      <c r="V509" s="87"/>
    </row>
    <row r="510" spans="2:22" outlineLevel="1" x14ac:dyDescent="0.2">
      <c r="B510" s="279" t="str">
        <f t="shared" si="318"/>
        <v>Z007</v>
      </c>
      <c r="C510" s="280" t="s">
        <v>0</v>
      </c>
      <c r="D510" s="246"/>
      <c r="E510" s="246"/>
      <c r="F510" s="246"/>
      <c r="G510" s="246"/>
      <c r="H510" s="246"/>
      <c r="I510" s="256"/>
      <c r="J510" s="256"/>
      <c r="K510" s="246"/>
      <c r="L510" s="246"/>
      <c r="M510" s="256">
        <v>0</v>
      </c>
      <c r="N510" s="256">
        <v>0</v>
      </c>
      <c r="O510" s="256">
        <v>0</v>
      </c>
      <c r="P510" s="256">
        <v>0</v>
      </c>
      <c r="Q510" s="256">
        <v>0</v>
      </c>
      <c r="R510" s="256">
        <v>0</v>
      </c>
      <c r="S510" s="282">
        <v>0</v>
      </c>
      <c r="T510" s="227"/>
      <c r="U510" s="87"/>
      <c r="V510" s="87"/>
    </row>
    <row r="511" spans="2:22" outlineLevel="1" x14ac:dyDescent="0.2">
      <c r="B511" s="279" t="str">
        <f t="shared" si="318"/>
        <v>Z008</v>
      </c>
      <c r="C511" s="280" t="s">
        <v>0</v>
      </c>
      <c r="D511" s="246"/>
      <c r="E511" s="246"/>
      <c r="F511" s="246"/>
      <c r="G511" s="246"/>
      <c r="H511" s="246"/>
      <c r="I511" s="256"/>
      <c r="J511" s="256"/>
      <c r="K511" s="246"/>
      <c r="L511" s="246"/>
      <c r="M511" s="256">
        <v>0</v>
      </c>
      <c r="N511" s="256">
        <v>0</v>
      </c>
      <c r="O511" s="256">
        <v>0</v>
      </c>
      <c r="P511" s="256">
        <v>0</v>
      </c>
      <c r="Q511" s="256">
        <v>0</v>
      </c>
      <c r="R511" s="256">
        <v>0</v>
      </c>
      <c r="S511" s="282">
        <v>0</v>
      </c>
      <c r="T511" s="227"/>
      <c r="U511" s="87"/>
      <c r="V511" s="87"/>
    </row>
    <row r="512" spans="2:22" outlineLevel="1" x14ac:dyDescent="0.2">
      <c r="B512" s="279" t="str">
        <f t="shared" si="318"/>
        <v>Z009</v>
      </c>
      <c r="C512" s="280" t="s">
        <v>0</v>
      </c>
      <c r="D512" s="246"/>
      <c r="E512" s="246"/>
      <c r="F512" s="246"/>
      <c r="G512" s="246"/>
      <c r="H512" s="246"/>
      <c r="I512" s="256"/>
      <c r="J512" s="256"/>
      <c r="K512" s="246"/>
      <c r="L512" s="246"/>
      <c r="M512" s="256">
        <v>0</v>
      </c>
      <c r="N512" s="256">
        <v>0</v>
      </c>
      <c r="O512" s="256">
        <v>0</v>
      </c>
      <c r="P512" s="256">
        <v>0</v>
      </c>
      <c r="Q512" s="256">
        <v>0</v>
      </c>
      <c r="R512" s="256">
        <v>0</v>
      </c>
      <c r="S512" s="282">
        <v>0</v>
      </c>
      <c r="T512" s="227"/>
      <c r="U512" s="87"/>
      <c r="V512" s="87"/>
    </row>
    <row r="513" spans="2:22" outlineLevel="1" x14ac:dyDescent="0.2">
      <c r="B513" s="279" t="str">
        <f t="shared" si="318"/>
        <v>Z010</v>
      </c>
      <c r="C513" s="280" t="s">
        <v>0</v>
      </c>
      <c r="D513" s="246"/>
      <c r="E513" s="246"/>
      <c r="F513" s="246"/>
      <c r="G513" s="246"/>
      <c r="H513" s="246"/>
      <c r="I513" s="256"/>
      <c r="J513" s="256"/>
      <c r="K513" s="246"/>
      <c r="L513" s="246"/>
      <c r="M513" s="256">
        <v>0</v>
      </c>
      <c r="N513" s="256">
        <v>0</v>
      </c>
      <c r="O513" s="256">
        <v>0</v>
      </c>
      <c r="P513" s="256">
        <v>0</v>
      </c>
      <c r="Q513" s="256">
        <v>0</v>
      </c>
      <c r="R513" s="256">
        <v>0</v>
      </c>
      <c r="S513" s="282">
        <v>0</v>
      </c>
      <c r="T513" s="227"/>
      <c r="U513" s="87"/>
      <c r="V513" s="87"/>
    </row>
    <row r="514" spans="2:22" outlineLevel="1" x14ac:dyDescent="0.2">
      <c r="B514" s="279" t="str">
        <f t="shared" si="318"/>
        <v>Z011</v>
      </c>
      <c r="C514" s="280" t="s">
        <v>0</v>
      </c>
      <c r="D514" s="246"/>
      <c r="E514" s="246"/>
      <c r="F514" s="246"/>
      <c r="G514" s="246"/>
      <c r="H514" s="246"/>
      <c r="I514" s="256"/>
      <c r="J514" s="256"/>
      <c r="K514" s="246"/>
      <c r="L514" s="246"/>
      <c r="M514" s="256">
        <v>0</v>
      </c>
      <c r="N514" s="256">
        <v>0</v>
      </c>
      <c r="O514" s="256">
        <v>0</v>
      </c>
      <c r="P514" s="256">
        <v>0</v>
      </c>
      <c r="Q514" s="256">
        <v>0</v>
      </c>
      <c r="R514" s="256">
        <v>0</v>
      </c>
      <c r="S514" s="282">
        <v>0</v>
      </c>
      <c r="T514" s="227"/>
      <c r="U514" s="87"/>
      <c r="V514" s="87"/>
    </row>
    <row r="515" spans="2:22" outlineLevel="1" x14ac:dyDescent="0.2">
      <c r="B515" s="279" t="str">
        <f t="shared" si="318"/>
        <v>Z012</v>
      </c>
      <c r="C515" s="280" t="s">
        <v>0</v>
      </c>
      <c r="D515" s="246"/>
      <c r="E515" s="246"/>
      <c r="F515" s="246"/>
      <c r="G515" s="246"/>
      <c r="H515" s="246"/>
      <c r="I515" s="256"/>
      <c r="J515" s="256"/>
      <c r="K515" s="246"/>
      <c r="L515" s="246"/>
      <c r="M515" s="256">
        <v>0</v>
      </c>
      <c r="N515" s="256">
        <v>0</v>
      </c>
      <c r="O515" s="256">
        <v>0</v>
      </c>
      <c r="P515" s="256">
        <v>0</v>
      </c>
      <c r="Q515" s="256">
        <v>0</v>
      </c>
      <c r="R515" s="256">
        <v>0</v>
      </c>
      <c r="S515" s="282">
        <v>0</v>
      </c>
      <c r="T515" s="227"/>
      <c r="U515" s="87"/>
      <c r="V515" s="87"/>
    </row>
    <row r="516" spans="2:22" outlineLevel="1" x14ac:dyDescent="0.2">
      <c r="B516" s="279" t="str">
        <f t="shared" si="318"/>
        <v>Z013</v>
      </c>
      <c r="C516" s="280" t="s">
        <v>0</v>
      </c>
      <c r="D516" s="246"/>
      <c r="E516" s="246"/>
      <c r="F516" s="246"/>
      <c r="G516" s="246"/>
      <c r="H516" s="246"/>
      <c r="I516" s="256"/>
      <c r="J516" s="256"/>
      <c r="K516" s="246"/>
      <c r="L516" s="246"/>
      <c r="M516" s="256">
        <v>0</v>
      </c>
      <c r="N516" s="256">
        <v>0</v>
      </c>
      <c r="O516" s="256">
        <v>0</v>
      </c>
      <c r="P516" s="256">
        <v>0</v>
      </c>
      <c r="Q516" s="256">
        <v>0</v>
      </c>
      <c r="R516" s="256">
        <v>0</v>
      </c>
      <c r="S516" s="282">
        <v>0</v>
      </c>
      <c r="T516" s="227"/>
      <c r="U516" s="87"/>
      <c r="V516" s="87"/>
    </row>
    <row r="517" spans="2:22" outlineLevel="1" x14ac:dyDescent="0.2">
      <c r="B517" s="279" t="str">
        <f t="shared" si="318"/>
        <v>Z014</v>
      </c>
      <c r="C517" s="280" t="s">
        <v>0</v>
      </c>
      <c r="D517" s="246"/>
      <c r="E517" s="246"/>
      <c r="F517" s="246"/>
      <c r="G517" s="246"/>
      <c r="H517" s="246"/>
      <c r="I517" s="256"/>
      <c r="J517" s="256"/>
      <c r="K517" s="246"/>
      <c r="L517" s="246"/>
      <c r="M517" s="256">
        <v>0</v>
      </c>
      <c r="N517" s="256">
        <v>0</v>
      </c>
      <c r="O517" s="256">
        <v>0</v>
      </c>
      <c r="P517" s="256">
        <v>0</v>
      </c>
      <c r="Q517" s="256">
        <v>0</v>
      </c>
      <c r="R517" s="256">
        <v>0</v>
      </c>
      <c r="S517" s="282">
        <v>0</v>
      </c>
      <c r="T517" s="227"/>
      <c r="U517" s="87"/>
      <c r="V517" s="87"/>
    </row>
    <row r="518" spans="2:22" outlineLevel="1" x14ac:dyDescent="0.2">
      <c r="B518" s="279" t="str">
        <f t="shared" si="318"/>
        <v>Z015</v>
      </c>
      <c r="C518" s="280" t="s">
        <v>0</v>
      </c>
      <c r="D518" s="246"/>
      <c r="E518" s="246"/>
      <c r="F518" s="246"/>
      <c r="G518" s="246"/>
      <c r="H518" s="246"/>
      <c r="I518" s="256"/>
      <c r="J518" s="256"/>
      <c r="K518" s="246"/>
      <c r="L518" s="246"/>
      <c r="M518" s="256">
        <v>0</v>
      </c>
      <c r="N518" s="256">
        <v>0</v>
      </c>
      <c r="O518" s="256">
        <v>0</v>
      </c>
      <c r="P518" s="256">
        <v>0</v>
      </c>
      <c r="Q518" s="256">
        <v>0</v>
      </c>
      <c r="R518" s="256">
        <v>0</v>
      </c>
      <c r="S518" s="282">
        <v>0</v>
      </c>
      <c r="T518" s="227"/>
      <c r="U518" s="87"/>
      <c r="V518" s="87"/>
    </row>
    <row r="519" spans="2:22" outlineLevel="1" x14ac:dyDescent="0.2">
      <c r="B519" s="279" t="str">
        <f t="shared" si="318"/>
        <v>Z016</v>
      </c>
      <c r="C519" s="280" t="s">
        <v>0</v>
      </c>
      <c r="D519" s="246"/>
      <c r="E519" s="246"/>
      <c r="F519" s="246"/>
      <c r="G519" s="246"/>
      <c r="H519" s="246"/>
      <c r="I519" s="256"/>
      <c r="J519" s="256"/>
      <c r="K519" s="246"/>
      <c r="L519" s="246"/>
      <c r="M519" s="256">
        <v>0</v>
      </c>
      <c r="N519" s="256">
        <v>0</v>
      </c>
      <c r="O519" s="256">
        <v>0</v>
      </c>
      <c r="P519" s="256">
        <v>0</v>
      </c>
      <c r="Q519" s="256">
        <v>0</v>
      </c>
      <c r="R519" s="256">
        <v>0</v>
      </c>
      <c r="S519" s="282">
        <v>0</v>
      </c>
      <c r="T519" s="227"/>
      <c r="U519" s="87"/>
      <c r="V519" s="87"/>
    </row>
    <row r="520" spans="2:22" outlineLevel="1" x14ac:dyDescent="0.2">
      <c r="B520" s="279" t="str">
        <f t="shared" si="318"/>
        <v>Z017</v>
      </c>
      <c r="C520" s="280" t="s">
        <v>0</v>
      </c>
      <c r="D520" s="246"/>
      <c r="E520" s="246"/>
      <c r="F520" s="246"/>
      <c r="G520" s="246"/>
      <c r="H520" s="246"/>
      <c r="I520" s="256"/>
      <c r="J520" s="256"/>
      <c r="K520" s="246"/>
      <c r="L520" s="246"/>
      <c r="M520" s="256">
        <v>0</v>
      </c>
      <c r="N520" s="256">
        <v>0</v>
      </c>
      <c r="O520" s="256">
        <v>0</v>
      </c>
      <c r="P520" s="256">
        <v>0</v>
      </c>
      <c r="Q520" s="256">
        <v>0</v>
      </c>
      <c r="R520" s="256">
        <v>0</v>
      </c>
      <c r="S520" s="282">
        <v>0</v>
      </c>
      <c r="T520" s="227"/>
      <c r="U520" s="87"/>
      <c r="V520" s="87"/>
    </row>
    <row r="521" spans="2:22" outlineLevel="1" x14ac:dyDescent="0.2">
      <c r="B521" s="279" t="str">
        <f t="shared" si="318"/>
        <v>Z018</v>
      </c>
      <c r="C521" s="280" t="s">
        <v>0</v>
      </c>
      <c r="D521" s="246"/>
      <c r="E521" s="246"/>
      <c r="F521" s="246"/>
      <c r="G521" s="246"/>
      <c r="H521" s="246"/>
      <c r="I521" s="256"/>
      <c r="J521" s="256"/>
      <c r="K521" s="246"/>
      <c r="L521" s="246"/>
      <c r="M521" s="256">
        <v>0</v>
      </c>
      <c r="N521" s="256">
        <v>0</v>
      </c>
      <c r="O521" s="256">
        <v>0</v>
      </c>
      <c r="P521" s="256">
        <v>0</v>
      </c>
      <c r="Q521" s="256">
        <v>0</v>
      </c>
      <c r="R521" s="256">
        <v>0</v>
      </c>
      <c r="S521" s="282">
        <v>0</v>
      </c>
      <c r="T521" s="227"/>
      <c r="U521" s="87"/>
      <c r="V521" s="87"/>
    </row>
    <row r="522" spans="2:22" outlineLevel="1" x14ac:dyDescent="0.2">
      <c r="B522" s="279" t="str">
        <f t="shared" si="318"/>
        <v>Z019</v>
      </c>
      <c r="C522" s="280" t="s">
        <v>0</v>
      </c>
      <c r="D522" s="246"/>
      <c r="E522" s="246"/>
      <c r="F522" s="246"/>
      <c r="G522" s="246"/>
      <c r="H522" s="246"/>
      <c r="I522" s="256"/>
      <c r="J522" s="256"/>
      <c r="K522" s="246"/>
      <c r="L522" s="246"/>
      <c r="M522" s="256">
        <v>0</v>
      </c>
      <c r="N522" s="256">
        <v>0</v>
      </c>
      <c r="O522" s="256">
        <v>0</v>
      </c>
      <c r="P522" s="256">
        <v>0</v>
      </c>
      <c r="Q522" s="256">
        <v>0</v>
      </c>
      <c r="R522" s="256">
        <v>0</v>
      </c>
      <c r="S522" s="282">
        <v>0</v>
      </c>
      <c r="T522" s="227"/>
      <c r="U522" s="87"/>
      <c r="V522" s="87"/>
    </row>
    <row r="523" spans="2:22" outlineLevel="1" x14ac:dyDescent="0.2">
      <c r="B523" s="279" t="str">
        <f t="shared" si="318"/>
        <v>Z020</v>
      </c>
      <c r="C523" s="280" t="s">
        <v>0</v>
      </c>
      <c r="D523" s="246"/>
      <c r="E523" s="246"/>
      <c r="F523" s="246"/>
      <c r="G523" s="246"/>
      <c r="H523" s="246"/>
      <c r="I523" s="256"/>
      <c r="J523" s="256"/>
      <c r="K523" s="246"/>
      <c r="L523" s="246"/>
      <c r="M523" s="256">
        <v>0</v>
      </c>
      <c r="N523" s="256">
        <v>0</v>
      </c>
      <c r="O523" s="256">
        <v>0</v>
      </c>
      <c r="P523" s="256">
        <v>0</v>
      </c>
      <c r="Q523" s="256">
        <v>0</v>
      </c>
      <c r="R523" s="256">
        <v>0</v>
      </c>
      <c r="S523" s="282">
        <v>0</v>
      </c>
      <c r="T523" s="227"/>
      <c r="U523" s="87"/>
      <c r="V523" s="87"/>
    </row>
    <row r="524" spans="2:22" outlineLevel="1" x14ac:dyDescent="0.2">
      <c r="B524" s="279" t="str">
        <f t="shared" si="318"/>
        <v>Z021</v>
      </c>
      <c r="C524" s="280" t="s">
        <v>0</v>
      </c>
      <c r="D524" s="246"/>
      <c r="E524" s="246"/>
      <c r="F524" s="246"/>
      <c r="G524" s="246"/>
      <c r="H524" s="246"/>
      <c r="I524" s="256"/>
      <c r="J524" s="256"/>
      <c r="K524" s="246"/>
      <c r="L524" s="246"/>
      <c r="M524" s="256">
        <v>0</v>
      </c>
      <c r="N524" s="256">
        <v>0</v>
      </c>
      <c r="O524" s="256">
        <v>0</v>
      </c>
      <c r="P524" s="256">
        <v>0</v>
      </c>
      <c r="Q524" s="256">
        <v>0</v>
      </c>
      <c r="R524" s="256">
        <v>0</v>
      </c>
      <c r="S524" s="282">
        <v>0</v>
      </c>
      <c r="T524" s="227"/>
      <c r="U524" s="87"/>
      <c r="V524" s="87"/>
    </row>
    <row r="525" spans="2:22" outlineLevel="1" x14ac:dyDescent="0.2">
      <c r="B525" s="279" t="str">
        <f t="shared" si="318"/>
        <v>Z022</v>
      </c>
      <c r="C525" s="280" t="s">
        <v>0</v>
      </c>
      <c r="D525" s="246"/>
      <c r="E525" s="246"/>
      <c r="F525" s="246"/>
      <c r="G525" s="246"/>
      <c r="H525" s="246"/>
      <c r="I525" s="256"/>
      <c r="J525" s="256"/>
      <c r="K525" s="246"/>
      <c r="L525" s="246"/>
      <c r="M525" s="256">
        <v>0</v>
      </c>
      <c r="N525" s="256">
        <v>0</v>
      </c>
      <c r="O525" s="256">
        <v>0</v>
      </c>
      <c r="P525" s="256">
        <v>0</v>
      </c>
      <c r="Q525" s="256">
        <v>0</v>
      </c>
      <c r="R525" s="256">
        <v>0</v>
      </c>
      <c r="S525" s="282">
        <v>0</v>
      </c>
      <c r="T525" s="227"/>
      <c r="U525" s="87"/>
      <c r="V525" s="87"/>
    </row>
    <row r="526" spans="2:22" outlineLevel="1" x14ac:dyDescent="0.2">
      <c r="B526" s="279" t="str">
        <f t="shared" si="318"/>
        <v>Z023</v>
      </c>
      <c r="C526" s="280" t="s">
        <v>0</v>
      </c>
      <c r="D526" s="246"/>
      <c r="E526" s="246"/>
      <c r="F526" s="246"/>
      <c r="G526" s="246"/>
      <c r="H526" s="246"/>
      <c r="I526" s="256"/>
      <c r="J526" s="256"/>
      <c r="K526" s="246"/>
      <c r="L526" s="246"/>
      <c r="M526" s="256">
        <v>0</v>
      </c>
      <c r="N526" s="256">
        <v>0</v>
      </c>
      <c r="O526" s="256">
        <v>0</v>
      </c>
      <c r="P526" s="256">
        <v>0</v>
      </c>
      <c r="Q526" s="256">
        <v>0</v>
      </c>
      <c r="R526" s="256">
        <v>0</v>
      </c>
      <c r="S526" s="282">
        <v>0</v>
      </c>
      <c r="T526" s="227"/>
      <c r="U526" s="87"/>
      <c r="V526" s="87"/>
    </row>
    <row r="527" spans="2:22" outlineLevel="1" x14ac:dyDescent="0.2">
      <c r="B527" s="279" t="str">
        <f t="shared" si="318"/>
        <v>Z024</v>
      </c>
      <c r="C527" s="280" t="s">
        <v>0</v>
      </c>
      <c r="D527" s="246"/>
      <c r="E527" s="246"/>
      <c r="F527" s="246"/>
      <c r="G527" s="246"/>
      <c r="H527" s="246"/>
      <c r="I527" s="256"/>
      <c r="J527" s="256"/>
      <c r="K527" s="246"/>
      <c r="L527" s="246"/>
      <c r="M527" s="256">
        <v>0</v>
      </c>
      <c r="N527" s="256">
        <v>0</v>
      </c>
      <c r="O527" s="256">
        <v>0</v>
      </c>
      <c r="P527" s="256">
        <v>0</v>
      </c>
      <c r="Q527" s="256">
        <v>0</v>
      </c>
      <c r="R527" s="256">
        <v>0</v>
      </c>
      <c r="S527" s="282">
        <v>0</v>
      </c>
      <c r="T527" s="227"/>
      <c r="U527" s="87"/>
      <c r="V527" s="87"/>
    </row>
    <row r="528" spans="2:22" outlineLevel="1" x14ac:dyDescent="0.2">
      <c r="B528" s="279" t="str">
        <f t="shared" si="318"/>
        <v>Z025</v>
      </c>
      <c r="C528" s="280" t="s">
        <v>0</v>
      </c>
      <c r="D528" s="246"/>
      <c r="E528" s="246"/>
      <c r="F528" s="246"/>
      <c r="G528" s="246"/>
      <c r="H528" s="246"/>
      <c r="I528" s="256"/>
      <c r="J528" s="256"/>
      <c r="K528" s="246"/>
      <c r="L528" s="246"/>
      <c r="M528" s="256">
        <v>0</v>
      </c>
      <c r="N528" s="256">
        <v>0</v>
      </c>
      <c r="O528" s="256">
        <v>0</v>
      </c>
      <c r="P528" s="256">
        <v>0</v>
      </c>
      <c r="Q528" s="256">
        <v>0</v>
      </c>
      <c r="R528" s="256">
        <v>0</v>
      </c>
      <c r="S528" s="282">
        <v>0</v>
      </c>
      <c r="T528" s="227"/>
      <c r="U528" s="87"/>
      <c r="V528" s="87"/>
    </row>
    <row r="529" spans="2:22" outlineLevel="1" x14ac:dyDescent="0.2">
      <c r="B529" s="279" t="str">
        <f t="shared" si="318"/>
        <v>Z026</v>
      </c>
      <c r="C529" s="280" t="s">
        <v>0</v>
      </c>
      <c r="D529" s="246"/>
      <c r="E529" s="246"/>
      <c r="F529" s="246"/>
      <c r="G529" s="246"/>
      <c r="H529" s="246"/>
      <c r="I529" s="256"/>
      <c r="J529" s="256"/>
      <c r="K529" s="246"/>
      <c r="L529" s="246"/>
      <c r="M529" s="256">
        <v>0</v>
      </c>
      <c r="N529" s="256">
        <v>0</v>
      </c>
      <c r="O529" s="256">
        <v>0</v>
      </c>
      <c r="P529" s="256">
        <v>0</v>
      </c>
      <c r="Q529" s="256">
        <v>0</v>
      </c>
      <c r="R529" s="256">
        <v>0</v>
      </c>
      <c r="S529" s="282">
        <v>0</v>
      </c>
      <c r="T529" s="227"/>
      <c r="U529" s="87"/>
      <c r="V529" s="87"/>
    </row>
    <row r="530" spans="2:22" outlineLevel="1" x14ac:dyDescent="0.2">
      <c r="B530" s="279" t="str">
        <f t="shared" si="318"/>
        <v>Z027</v>
      </c>
      <c r="C530" s="280" t="s">
        <v>0</v>
      </c>
      <c r="D530" s="246"/>
      <c r="E530" s="246"/>
      <c r="F530" s="246"/>
      <c r="G530" s="246"/>
      <c r="H530" s="246"/>
      <c r="I530" s="256"/>
      <c r="J530" s="256"/>
      <c r="K530" s="246"/>
      <c r="L530" s="246"/>
      <c r="M530" s="256">
        <v>0</v>
      </c>
      <c r="N530" s="256">
        <v>0</v>
      </c>
      <c r="O530" s="256">
        <v>0</v>
      </c>
      <c r="P530" s="256">
        <v>0</v>
      </c>
      <c r="Q530" s="256">
        <v>0</v>
      </c>
      <c r="R530" s="256">
        <v>0</v>
      </c>
      <c r="S530" s="282">
        <v>0</v>
      </c>
      <c r="T530" s="227"/>
      <c r="U530" s="87"/>
      <c r="V530" s="87"/>
    </row>
    <row r="531" spans="2:22" outlineLevel="1" x14ac:dyDescent="0.2">
      <c r="B531" s="279" t="str">
        <f t="shared" si="318"/>
        <v>Z028</v>
      </c>
      <c r="C531" s="280" t="s">
        <v>0</v>
      </c>
      <c r="D531" s="246"/>
      <c r="E531" s="246"/>
      <c r="F531" s="246"/>
      <c r="G531" s="246"/>
      <c r="H531" s="246"/>
      <c r="I531" s="256"/>
      <c r="J531" s="256"/>
      <c r="K531" s="246"/>
      <c r="L531" s="246"/>
      <c r="M531" s="256">
        <v>0</v>
      </c>
      <c r="N531" s="256">
        <v>0</v>
      </c>
      <c r="O531" s="256">
        <v>0</v>
      </c>
      <c r="P531" s="256">
        <v>0</v>
      </c>
      <c r="Q531" s="256">
        <v>0</v>
      </c>
      <c r="R531" s="256">
        <v>0</v>
      </c>
      <c r="S531" s="282">
        <v>0</v>
      </c>
      <c r="T531" s="227"/>
      <c r="U531" s="87"/>
      <c r="V531" s="87"/>
    </row>
    <row r="532" spans="2:22" outlineLevel="1" x14ac:dyDescent="0.2">
      <c r="B532" s="279" t="str">
        <f t="shared" si="318"/>
        <v>Z029</v>
      </c>
      <c r="C532" s="280" t="s">
        <v>0</v>
      </c>
      <c r="D532" s="246"/>
      <c r="E532" s="246"/>
      <c r="F532" s="246"/>
      <c r="G532" s="246"/>
      <c r="H532" s="246"/>
      <c r="I532" s="256"/>
      <c r="J532" s="256"/>
      <c r="K532" s="246"/>
      <c r="L532" s="246"/>
      <c r="M532" s="256">
        <v>0</v>
      </c>
      <c r="N532" s="256">
        <v>0</v>
      </c>
      <c r="O532" s="256">
        <v>0</v>
      </c>
      <c r="P532" s="256">
        <v>0</v>
      </c>
      <c r="Q532" s="256">
        <v>0</v>
      </c>
      <c r="R532" s="256">
        <v>0</v>
      </c>
      <c r="S532" s="282">
        <v>0</v>
      </c>
      <c r="T532" s="227"/>
      <c r="U532" s="87"/>
      <c r="V532" s="87"/>
    </row>
    <row r="533" spans="2:22" outlineLevel="1" x14ac:dyDescent="0.2">
      <c r="B533" s="279" t="str">
        <f t="shared" si="318"/>
        <v>Z030</v>
      </c>
      <c r="C533" s="280" t="s">
        <v>0</v>
      </c>
      <c r="D533" s="246"/>
      <c r="E533" s="246"/>
      <c r="F533" s="246"/>
      <c r="G533" s="246"/>
      <c r="H533" s="246"/>
      <c r="I533" s="256"/>
      <c r="J533" s="256"/>
      <c r="K533" s="246"/>
      <c r="L533" s="246"/>
      <c r="M533" s="256">
        <v>0</v>
      </c>
      <c r="N533" s="256">
        <v>0</v>
      </c>
      <c r="O533" s="256">
        <v>0</v>
      </c>
      <c r="P533" s="256">
        <v>0</v>
      </c>
      <c r="Q533" s="256">
        <v>0</v>
      </c>
      <c r="R533" s="256">
        <v>0</v>
      </c>
      <c r="S533" s="282">
        <v>0</v>
      </c>
      <c r="T533" s="227"/>
      <c r="U533" s="87"/>
      <c r="V533" s="87"/>
    </row>
    <row r="534" spans="2:22" outlineLevel="1" x14ac:dyDescent="0.2">
      <c r="B534" s="279" t="str">
        <f t="shared" si="318"/>
        <v>Z031</v>
      </c>
      <c r="C534" s="280" t="s">
        <v>0</v>
      </c>
      <c r="D534" s="246"/>
      <c r="E534" s="246"/>
      <c r="F534" s="246"/>
      <c r="G534" s="246"/>
      <c r="H534" s="246"/>
      <c r="I534" s="256"/>
      <c r="J534" s="256"/>
      <c r="K534" s="246"/>
      <c r="L534" s="246"/>
      <c r="M534" s="256">
        <v>0</v>
      </c>
      <c r="N534" s="256">
        <v>0</v>
      </c>
      <c r="O534" s="256">
        <v>0</v>
      </c>
      <c r="P534" s="256">
        <v>0</v>
      </c>
      <c r="Q534" s="256">
        <v>0</v>
      </c>
      <c r="R534" s="256">
        <v>0</v>
      </c>
      <c r="S534" s="282">
        <v>0</v>
      </c>
      <c r="T534" s="227"/>
      <c r="U534" s="87"/>
      <c r="V534" s="87"/>
    </row>
    <row r="535" spans="2:22" outlineLevel="1" x14ac:dyDescent="0.2">
      <c r="B535" s="279" t="str">
        <f t="shared" si="318"/>
        <v>Z032</v>
      </c>
      <c r="C535" s="280" t="s">
        <v>0</v>
      </c>
      <c r="D535" s="246"/>
      <c r="E535" s="246"/>
      <c r="F535" s="246"/>
      <c r="G535" s="246"/>
      <c r="H535" s="246"/>
      <c r="I535" s="256"/>
      <c r="J535" s="256"/>
      <c r="K535" s="246"/>
      <c r="L535" s="246"/>
      <c r="M535" s="256">
        <v>0</v>
      </c>
      <c r="N535" s="256">
        <v>0</v>
      </c>
      <c r="O535" s="256">
        <v>0</v>
      </c>
      <c r="P535" s="256">
        <v>0</v>
      </c>
      <c r="Q535" s="256">
        <v>0</v>
      </c>
      <c r="R535" s="256">
        <v>0</v>
      </c>
      <c r="S535" s="282">
        <v>0</v>
      </c>
      <c r="T535" s="227"/>
      <c r="U535" s="87"/>
      <c r="V535" s="87"/>
    </row>
    <row r="536" spans="2:22" outlineLevel="1" x14ac:dyDescent="0.2">
      <c r="B536" s="279" t="str">
        <f t="shared" si="318"/>
        <v>Z033</v>
      </c>
      <c r="C536" s="280" t="s">
        <v>0</v>
      </c>
      <c r="D536" s="246"/>
      <c r="E536" s="246"/>
      <c r="F536" s="246"/>
      <c r="G536" s="246"/>
      <c r="H536" s="246"/>
      <c r="I536" s="256"/>
      <c r="J536" s="256"/>
      <c r="K536" s="246"/>
      <c r="L536" s="246"/>
      <c r="M536" s="256">
        <v>0</v>
      </c>
      <c r="N536" s="256">
        <v>0</v>
      </c>
      <c r="O536" s="256">
        <v>0</v>
      </c>
      <c r="P536" s="256">
        <v>0</v>
      </c>
      <c r="Q536" s="256">
        <v>0</v>
      </c>
      <c r="R536" s="256">
        <v>0</v>
      </c>
      <c r="S536" s="282">
        <v>0</v>
      </c>
      <c r="T536" s="227"/>
      <c r="U536" s="87"/>
      <c r="V536" s="87"/>
    </row>
    <row r="537" spans="2:22" outlineLevel="1" x14ac:dyDescent="0.2">
      <c r="B537" s="279" t="str">
        <f t="shared" si="318"/>
        <v>Z034</v>
      </c>
      <c r="C537" s="280" t="s">
        <v>0</v>
      </c>
      <c r="D537" s="246"/>
      <c r="E537" s="246"/>
      <c r="F537" s="246"/>
      <c r="G537" s="246"/>
      <c r="H537" s="246"/>
      <c r="I537" s="256"/>
      <c r="J537" s="256"/>
      <c r="K537" s="246"/>
      <c r="L537" s="246"/>
      <c r="M537" s="256">
        <v>0</v>
      </c>
      <c r="N537" s="256">
        <v>0</v>
      </c>
      <c r="O537" s="256">
        <v>0</v>
      </c>
      <c r="P537" s="256">
        <v>0</v>
      </c>
      <c r="Q537" s="256">
        <v>0</v>
      </c>
      <c r="R537" s="256">
        <v>0</v>
      </c>
      <c r="S537" s="282">
        <v>0</v>
      </c>
      <c r="T537" s="227"/>
      <c r="U537" s="87"/>
      <c r="V537" s="87"/>
    </row>
    <row r="538" spans="2:22" outlineLevel="1" x14ac:dyDescent="0.2">
      <c r="B538" s="279" t="str">
        <f t="shared" si="318"/>
        <v>Z035</v>
      </c>
      <c r="C538" s="280" t="s">
        <v>0</v>
      </c>
      <c r="D538" s="246"/>
      <c r="E538" s="246"/>
      <c r="F538" s="246"/>
      <c r="G538" s="246"/>
      <c r="H538" s="246"/>
      <c r="I538" s="256"/>
      <c r="J538" s="256"/>
      <c r="K538" s="246"/>
      <c r="L538" s="246"/>
      <c r="M538" s="256">
        <v>0</v>
      </c>
      <c r="N538" s="256">
        <v>0</v>
      </c>
      <c r="O538" s="256">
        <v>0</v>
      </c>
      <c r="P538" s="256">
        <v>0</v>
      </c>
      <c r="Q538" s="256">
        <v>0</v>
      </c>
      <c r="R538" s="256">
        <v>0</v>
      </c>
      <c r="S538" s="282">
        <v>0</v>
      </c>
      <c r="T538" s="227"/>
      <c r="U538" s="87"/>
      <c r="V538" s="87"/>
    </row>
    <row r="539" spans="2:22" outlineLevel="1" x14ac:dyDescent="0.2">
      <c r="B539" s="279" t="str">
        <f t="shared" si="318"/>
        <v>Z036</v>
      </c>
      <c r="C539" s="280" t="s">
        <v>0</v>
      </c>
      <c r="D539" s="246"/>
      <c r="E539" s="246"/>
      <c r="F539" s="246"/>
      <c r="G539" s="246"/>
      <c r="H539" s="246"/>
      <c r="I539" s="256"/>
      <c r="J539" s="256"/>
      <c r="K539" s="246"/>
      <c r="L539" s="246"/>
      <c r="M539" s="256">
        <v>0</v>
      </c>
      <c r="N539" s="256">
        <v>0</v>
      </c>
      <c r="O539" s="256">
        <v>0</v>
      </c>
      <c r="P539" s="256">
        <v>0</v>
      </c>
      <c r="Q539" s="256">
        <v>0</v>
      </c>
      <c r="R539" s="256">
        <v>0</v>
      </c>
      <c r="S539" s="282">
        <v>0</v>
      </c>
      <c r="T539" s="227"/>
      <c r="U539" s="87"/>
      <c r="V539" s="87"/>
    </row>
    <row r="540" spans="2:22" outlineLevel="1" x14ac:dyDescent="0.2">
      <c r="B540" s="279" t="str">
        <f t="shared" si="318"/>
        <v>Z037</v>
      </c>
      <c r="C540" s="280" t="s">
        <v>0</v>
      </c>
      <c r="D540" s="246"/>
      <c r="E540" s="246"/>
      <c r="F540" s="246"/>
      <c r="G540" s="246"/>
      <c r="H540" s="246"/>
      <c r="I540" s="256"/>
      <c r="J540" s="256"/>
      <c r="K540" s="246"/>
      <c r="L540" s="246"/>
      <c r="M540" s="256">
        <v>0</v>
      </c>
      <c r="N540" s="256">
        <v>0</v>
      </c>
      <c r="O540" s="256">
        <v>0</v>
      </c>
      <c r="P540" s="256">
        <v>0</v>
      </c>
      <c r="Q540" s="256">
        <v>0</v>
      </c>
      <c r="R540" s="256">
        <v>0</v>
      </c>
      <c r="S540" s="282">
        <v>0</v>
      </c>
      <c r="T540" s="227"/>
      <c r="U540" s="87"/>
      <c r="V540" s="87"/>
    </row>
    <row r="541" spans="2:22" outlineLevel="1" x14ac:dyDescent="0.2">
      <c r="B541" s="279" t="str">
        <f t="shared" si="318"/>
        <v>Z038</v>
      </c>
      <c r="C541" s="280" t="s">
        <v>0</v>
      </c>
      <c r="D541" s="246"/>
      <c r="E541" s="246"/>
      <c r="F541" s="246"/>
      <c r="G541" s="246"/>
      <c r="H541" s="246"/>
      <c r="I541" s="256"/>
      <c r="J541" s="256"/>
      <c r="K541" s="246"/>
      <c r="L541" s="246"/>
      <c r="M541" s="256">
        <v>0</v>
      </c>
      <c r="N541" s="256">
        <v>0</v>
      </c>
      <c r="O541" s="256">
        <v>0</v>
      </c>
      <c r="P541" s="256">
        <v>0</v>
      </c>
      <c r="Q541" s="256">
        <v>0</v>
      </c>
      <c r="R541" s="256">
        <v>0</v>
      </c>
      <c r="S541" s="282">
        <v>0</v>
      </c>
      <c r="T541" s="227"/>
      <c r="U541" s="87"/>
      <c r="V541" s="87"/>
    </row>
    <row r="542" spans="2:22" outlineLevel="1" x14ac:dyDescent="0.2">
      <c r="B542" s="279" t="str">
        <f t="shared" si="318"/>
        <v>Z039</v>
      </c>
      <c r="C542" s="280" t="s">
        <v>0</v>
      </c>
      <c r="D542" s="246"/>
      <c r="E542" s="246"/>
      <c r="F542" s="246"/>
      <c r="G542" s="246"/>
      <c r="H542" s="246"/>
      <c r="I542" s="256"/>
      <c r="J542" s="256"/>
      <c r="K542" s="246"/>
      <c r="L542" s="246"/>
      <c r="M542" s="256">
        <v>0</v>
      </c>
      <c r="N542" s="256">
        <v>0</v>
      </c>
      <c r="O542" s="256">
        <v>0</v>
      </c>
      <c r="P542" s="256">
        <v>0</v>
      </c>
      <c r="Q542" s="256">
        <v>0</v>
      </c>
      <c r="R542" s="256">
        <v>0</v>
      </c>
      <c r="S542" s="282">
        <v>0</v>
      </c>
      <c r="T542" s="227"/>
      <c r="U542" s="87"/>
      <c r="V542" s="87"/>
    </row>
    <row r="543" spans="2:22" outlineLevel="1" x14ac:dyDescent="0.2">
      <c r="B543" s="279" t="str">
        <f t="shared" si="318"/>
        <v>Z040</v>
      </c>
      <c r="C543" s="280" t="s">
        <v>0</v>
      </c>
      <c r="D543" s="246"/>
      <c r="E543" s="246"/>
      <c r="F543" s="246"/>
      <c r="G543" s="246"/>
      <c r="H543" s="246"/>
      <c r="I543" s="256"/>
      <c r="J543" s="256"/>
      <c r="K543" s="246"/>
      <c r="L543" s="246"/>
      <c r="M543" s="256">
        <v>0</v>
      </c>
      <c r="N543" s="256">
        <v>0</v>
      </c>
      <c r="O543" s="256">
        <v>0</v>
      </c>
      <c r="P543" s="256">
        <v>0</v>
      </c>
      <c r="Q543" s="256">
        <v>0</v>
      </c>
      <c r="R543" s="256">
        <v>0</v>
      </c>
      <c r="S543" s="282">
        <v>0</v>
      </c>
      <c r="T543" s="227"/>
      <c r="U543" s="87"/>
      <c r="V543" s="87"/>
    </row>
    <row r="544" spans="2:22" outlineLevel="1" x14ac:dyDescent="0.2">
      <c r="B544" s="279" t="str">
        <f t="shared" si="318"/>
        <v>Z041</v>
      </c>
      <c r="C544" s="280" t="s">
        <v>0</v>
      </c>
      <c r="D544" s="246"/>
      <c r="E544" s="246"/>
      <c r="F544" s="246"/>
      <c r="G544" s="246"/>
      <c r="H544" s="246"/>
      <c r="I544" s="256"/>
      <c r="J544" s="256"/>
      <c r="K544" s="246"/>
      <c r="L544" s="246"/>
      <c r="M544" s="256">
        <v>0</v>
      </c>
      <c r="N544" s="256">
        <v>0</v>
      </c>
      <c r="O544" s="256">
        <v>0</v>
      </c>
      <c r="P544" s="256">
        <v>0</v>
      </c>
      <c r="Q544" s="256">
        <v>0</v>
      </c>
      <c r="R544" s="256">
        <v>0</v>
      </c>
      <c r="S544" s="282">
        <v>0</v>
      </c>
      <c r="T544" s="227"/>
      <c r="U544" s="87"/>
      <c r="V544" s="87"/>
    </row>
    <row r="545" spans="2:22" outlineLevel="1" x14ac:dyDescent="0.2">
      <c r="B545" s="279" t="str">
        <f t="shared" si="318"/>
        <v>Z042</v>
      </c>
      <c r="C545" s="280" t="s">
        <v>0</v>
      </c>
      <c r="D545" s="246"/>
      <c r="E545" s="246"/>
      <c r="F545" s="246"/>
      <c r="G545" s="246"/>
      <c r="H545" s="246"/>
      <c r="I545" s="256"/>
      <c r="J545" s="256"/>
      <c r="K545" s="246"/>
      <c r="L545" s="246"/>
      <c r="M545" s="256">
        <v>0</v>
      </c>
      <c r="N545" s="256">
        <v>0</v>
      </c>
      <c r="O545" s="256">
        <v>0</v>
      </c>
      <c r="P545" s="256">
        <v>0</v>
      </c>
      <c r="Q545" s="256">
        <v>0</v>
      </c>
      <c r="R545" s="256">
        <v>0</v>
      </c>
      <c r="S545" s="282">
        <v>0</v>
      </c>
      <c r="T545" s="227"/>
      <c r="U545" s="87"/>
      <c r="V545" s="87"/>
    </row>
    <row r="546" spans="2:22" outlineLevel="1" x14ac:dyDescent="0.2">
      <c r="B546" s="279" t="str">
        <f t="shared" si="318"/>
        <v>Z043</v>
      </c>
      <c r="C546" s="280" t="s">
        <v>0</v>
      </c>
      <c r="D546" s="246"/>
      <c r="E546" s="246"/>
      <c r="F546" s="246"/>
      <c r="G546" s="246"/>
      <c r="H546" s="246"/>
      <c r="I546" s="256"/>
      <c r="J546" s="256"/>
      <c r="K546" s="246"/>
      <c r="L546" s="246"/>
      <c r="M546" s="256">
        <v>0</v>
      </c>
      <c r="N546" s="256">
        <v>0</v>
      </c>
      <c r="O546" s="256">
        <v>0</v>
      </c>
      <c r="P546" s="256">
        <v>0</v>
      </c>
      <c r="Q546" s="256">
        <v>0</v>
      </c>
      <c r="R546" s="256">
        <v>0</v>
      </c>
      <c r="S546" s="282">
        <v>0</v>
      </c>
      <c r="T546" s="227"/>
      <c r="U546" s="87"/>
      <c r="V546" s="87"/>
    </row>
    <row r="547" spans="2:22" outlineLevel="1" x14ac:dyDescent="0.2">
      <c r="B547" s="279" t="str">
        <f t="shared" si="318"/>
        <v>Z044</v>
      </c>
      <c r="C547" s="280" t="s">
        <v>0</v>
      </c>
      <c r="D547" s="246"/>
      <c r="E547" s="246"/>
      <c r="F547" s="246"/>
      <c r="G547" s="246"/>
      <c r="H547" s="246"/>
      <c r="I547" s="256"/>
      <c r="J547" s="256"/>
      <c r="K547" s="246"/>
      <c r="L547" s="246"/>
      <c r="M547" s="256">
        <v>0</v>
      </c>
      <c r="N547" s="256">
        <v>0</v>
      </c>
      <c r="O547" s="256">
        <v>0</v>
      </c>
      <c r="P547" s="256">
        <v>0</v>
      </c>
      <c r="Q547" s="256">
        <v>0</v>
      </c>
      <c r="R547" s="256">
        <v>0</v>
      </c>
      <c r="S547" s="282">
        <v>0</v>
      </c>
      <c r="T547" s="227"/>
      <c r="U547" s="87"/>
      <c r="V547" s="87"/>
    </row>
    <row r="548" spans="2:22" outlineLevel="1" x14ac:dyDescent="0.2">
      <c r="B548" s="279" t="str">
        <f t="shared" si="318"/>
        <v>Z045</v>
      </c>
      <c r="C548" s="280" t="s">
        <v>0</v>
      </c>
      <c r="D548" s="246"/>
      <c r="E548" s="246"/>
      <c r="F548" s="246"/>
      <c r="G548" s="246"/>
      <c r="H548" s="246"/>
      <c r="I548" s="256"/>
      <c r="J548" s="256"/>
      <c r="K548" s="246"/>
      <c r="L548" s="246"/>
      <c r="M548" s="256">
        <v>0</v>
      </c>
      <c r="N548" s="256">
        <v>0</v>
      </c>
      <c r="O548" s="256">
        <v>0</v>
      </c>
      <c r="P548" s="256">
        <v>0</v>
      </c>
      <c r="Q548" s="256">
        <v>0</v>
      </c>
      <c r="R548" s="256">
        <v>0</v>
      </c>
      <c r="S548" s="282">
        <v>0</v>
      </c>
      <c r="T548" s="227"/>
      <c r="U548" s="87"/>
      <c r="V548" s="87"/>
    </row>
    <row r="549" spans="2:22" outlineLevel="1" x14ac:dyDescent="0.2">
      <c r="B549" s="279" t="str">
        <f t="shared" si="318"/>
        <v>Z046</v>
      </c>
      <c r="C549" s="280" t="s">
        <v>0</v>
      </c>
      <c r="D549" s="246"/>
      <c r="E549" s="246"/>
      <c r="F549" s="246"/>
      <c r="G549" s="246"/>
      <c r="H549" s="246"/>
      <c r="I549" s="256"/>
      <c r="J549" s="256"/>
      <c r="K549" s="246"/>
      <c r="L549" s="246"/>
      <c r="M549" s="256">
        <v>0</v>
      </c>
      <c r="N549" s="256">
        <v>0</v>
      </c>
      <c r="O549" s="256">
        <v>0</v>
      </c>
      <c r="P549" s="256">
        <v>0</v>
      </c>
      <c r="Q549" s="256">
        <v>0</v>
      </c>
      <c r="R549" s="256">
        <v>0</v>
      </c>
      <c r="S549" s="282">
        <v>0</v>
      </c>
      <c r="T549" s="227"/>
      <c r="U549" s="87"/>
      <c r="V549" s="87"/>
    </row>
    <row r="550" spans="2:22" outlineLevel="1" x14ac:dyDescent="0.2">
      <c r="B550" s="279" t="str">
        <f t="shared" si="318"/>
        <v>Z047</v>
      </c>
      <c r="C550" s="280" t="s">
        <v>0</v>
      </c>
      <c r="D550" s="246"/>
      <c r="E550" s="246"/>
      <c r="F550" s="246"/>
      <c r="G550" s="246"/>
      <c r="H550" s="246"/>
      <c r="I550" s="256"/>
      <c r="J550" s="256"/>
      <c r="K550" s="246"/>
      <c r="L550" s="246"/>
      <c r="M550" s="256">
        <v>0</v>
      </c>
      <c r="N550" s="256">
        <v>0</v>
      </c>
      <c r="O550" s="256">
        <v>0</v>
      </c>
      <c r="P550" s="256">
        <v>0</v>
      </c>
      <c r="Q550" s="256">
        <v>0</v>
      </c>
      <c r="R550" s="256">
        <v>0</v>
      </c>
      <c r="S550" s="282">
        <v>0</v>
      </c>
      <c r="T550" s="227"/>
      <c r="U550" s="87"/>
      <c r="V550" s="87"/>
    </row>
    <row r="551" spans="2:22" outlineLevel="1" x14ac:dyDescent="0.2">
      <c r="B551" s="279" t="str">
        <f t="shared" si="318"/>
        <v>Z048</v>
      </c>
      <c r="C551" s="280" t="s">
        <v>0</v>
      </c>
      <c r="D551" s="246"/>
      <c r="E551" s="246"/>
      <c r="F551" s="246"/>
      <c r="G551" s="246"/>
      <c r="H551" s="246"/>
      <c r="I551" s="256"/>
      <c r="J551" s="256"/>
      <c r="K551" s="246"/>
      <c r="L551" s="246"/>
      <c r="M551" s="256">
        <v>0</v>
      </c>
      <c r="N551" s="256">
        <v>0</v>
      </c>
      <c r="O551" s="256">
        <v>0</v>
      </c>
      <c r="P551" s="256">
        <v>0</v>
      </c>
      <c r="Q551" s="256">
        <v>0</v>
      </c>
      <c r="R551" s="256">
        <v>0</v>
      </c>
      <c r="S551" s="282">
        <v>0</v>
      </c>
      <c r="T551" s="227"/>
      <c r="U551" s="87"/>
      <c r="V551" s="87"/>
    </row>
    <row r="552" spans="2:22" outlineLevel="1" x14ac:dyDescent="0.2">
      <c r="B552" s="279" t="str">
        <f t="shared" si="318"/>
        <v>Z049</v>
      </c>
      <c r="C552" s="280" t="s">
        <v>0</v>
      </c>
      <c r="D552" s="246"/>
      <c r="E552" s="246"/>
      <c r="F552" s="246"/>
      <c r="G552" s="246"/>
      <c r="H552" s="246"/>
      <c r="I552" s="256"/>
      <c r="J552" s="256"/>
      <c r="K552" s="246"/>
      <c r="L552" s="246"/>
      <c r="M552" s="256">
        <v>0</v>
      </c>
      <c r="N552" s="256">
        <v>0</v>
      </c>
      <c r="O552" s="256">
        <v>0</v>
      </c>
      <c r="P552" s="256">
        <v>0</v>
      </c>
      <c r="Q552" s="256">
        <v>0</v>
      </c>
      <c r="R552" s="256">
        <v>0</v>
      </c>
      <c r="S552" s="282">
        <v>0</v>
      </c>
      <c r="T552" s="227"/>
      <c r="U552" s="87"/>
      <c r="V552" s="87"/>
    </row>
    <row r="553" spans="2:22" outlineLevel="1" x14ac:dyDescent="0.2">
      <c r="B553" s="279" t="str">
        <f t="shared" si="318"/>
        <v>Z050</v>
      </c>
      <c r="C553" s="280" t="s">
        <v>0</v>
      </c>
      <c r="D553" s="246"/>
      <c r="E553" s="246"/>
      <c r="F553" s="246"/>
      <c r="G553" s="246"/>
      <c r="H553" s="246"/>
      <c r="I553" s="256"/>
      <c r="J553" s="256"/>
      <c r="K553" s="246"/>
      <c r="L553" s="246"/>
      <c r="M553" s="256">
        <v>0</v>
      </c>
      <c r="N553" s="256">
        <v>0</v>
      </c>
      <c r="O553" s="256">
        <v>0</v>
      </c>
      <c r="P553" s="256">
        <v>0</v>
      </c>
      <c r="Q553" s="256">
        <v>0</v>
      </c>
      <c r="R553" s="256">
        <v>0</v>
      </c>
      <c r="S553" s="282">
        <v>0</v>
      </c>
      <c r="T553" s="227"/>
      <c r="U553" s="87"/>
      <c r="V553" s="87"/>
    </row>
    <row r="554" spans="2:22" outlineLevel="1" x14ac:dyDescent="0.2">
      <c r="B554" s="279" t="str">
        <f t="shared" si="318"/>
        <v>Z051</v>
      </c>
      <c r="C554" s="280" t="s">
        <v>0</v>
      </c>
      <c r="D554" s="246"/>
      <c r="E554" s="246"/>
      <c r="F554" s="246"/>
      <c r="G554" s="246"/>
      <c r="H554" s="246"/>
      <c r="I554" s="256"/>
      <c r="J554" s="256"/>
      <c r="K554" s="246"/>
      <c r="L554" s="246"/>
      <c r="M554" s="256">
        <v>0</v>
      </c>
      <c r="N554" s="256">
        <v>0</v>
      </c>
      <c r="O554" s="256">
        <v>0</v>
      </c>
      <c r="P554" s="256">
        <v>0</v>
      </c>
      <c r="Q554" s="256">
        <v>0</v>
      </c>
      <c r="R554" s="256">
        <v>0</v>
      </c>
      <c r="S554" s="282">
        <v>0</v>
      </c>
      <c r="T554" s="227"/>
      <c r="U554" s="87"/>
      <c r="V554" s="87"/>
    </row>
    <row r="555" spans="2:22" outlineLevel="1" x14ac:dyDescent="0.2">
      <c r="B555" s="279" t="str">
        <f t="shared" si="318"/>
        <v>Z052</v>
      </c>
      <c r="C555" s="280" t="s">
        <v>0</v>
      </c>
      <c r="D555" s="246"/>
      <c r="E555" s="246"/>
      <c r="F555" s="246"/>
      <c r="G555" s="246"/>
      <c r="H555" s="246"/>
      <c r="I555" s="256"/>
      <c r="J555" s="256"/>
      <c r="K555" s="246"/>
      <c r="L555" s="246"/>
      <c r="M555" s="256">
        <v>0</v>
      </c>
      <c r="N555" s="256">
        <v>0</v>
      </c>
      <c r="O555" s="256">
        <v>0</v>
      </c>
      <c r="P555" s="256">
        <v>0</v>
      </c>
      <c r="Q555" s="256">
        <v>0</v>
      </c>
      <c r="R555" s="256">
        <v>0</v>
      </c>
      <c r="S555" s="282">
        <v>0</v>
      </c>
      <c r="T555" s="227"/>
      <c r="U555" s="87"/>
      <c r="V555" s="87"/>
    </row>
    <row r="556" spans="2:22" outlineLevel="1" x14ac:dyDescent="0.2">
      <c r="B556" s="279" t="str">
        <f t="shared" si="318"/>
        <v>Z053</v>
      </c>
      <c r="C556" s="280" t="s">
        <v>0</v>
      </c>
      <c r="D556" s="246"/>
      <c r="E556" s="246"/>
      <c r="F556" s="246"/>
      <c r="G556" s="246"/>
      <c r="H556" s="246"/>
      <c r="I556" s="256"/>
      <c r="J556" s="256"/>
      <c r="K556" s="246"/>
      <c r="L556" s="246"/>
      <c r="M556" s="256">
        <v>0</v>
      </c>
      <c r="N556" s="256">
        <v>0</v>
      </c>
      <c r="O556" s="256">
        <v>0</v>
      </c>
      <c r="P556" s="256">
        <v>0</v>
      </c>
      <c r="Q556" s="256">
        <v>0</v>
      </c>
      <c r="R556" s="256">
        <v>0</v>
      </c>
      <c r="S556" s="282">
        <v>0</v>
      </c>
      <c r="T556" s="227"/>
      <c r="U556" s="87"/>
      <c r="V556" s="87"/>
    </row>
    <row r="557" spans="2:22" outlineLevel="1" x14ac:dyDescent="0.2">
      <c r="B557" s="279" t="str">
        <f t="shared" si="318"/>
        <v>Z054</v>
      </c>
      <c r="C557" s="280" t="s">
        <v>0</v>
      </c>
      <c r="D557" s="246"/>
      <c r="E557" s="246"/>
      <c r="F557" s="246"/>
      <c r="G557" s="246"/>
      <c r="H557" s="246"/>
      <c r="I557" s="256"/>
      <c r="J557" s="256"/>
      <c r="K557" s="246"/>
      <c r="L557" s="246"/>
      <c r="M557" s="256">
        <v>0</v>
      </c>
      <c r="N557" s="256">
        <v>0</v>
      </c>
      <c r="O557" s="256">
        <v>0</v>
      </c>
      <c r="P557" s="256">
        <v>0</v>
      </c>
      <c r="Q557" s="256">
        <v>0</v>
      </c>
      <c r="R557" s="256">
        <v>0</v>
      </c>
      <c r="S557" s="282">
        <v>0</v>
      </c>
      <c r="T557" s="227"/>
      <c r="U557" s="87"/>
      <c r="V557" s="87"/>
    </row>
    <row r="558" spans="2:22" outlineLevel="1" x14ac:dyDescent="0.2">
      <c r="B558" s="279" t="str">
        <f t="shared" si="318"/>
        <v>Z055</v>
      </c>
      <c r="C558" s="280" t="s">
        <v>0</v>
      </c>
      <c r="D558" s="246"/>
      <c r="E558" s="246"/>
      <c r="F558" s="246"/>
      <c r="G558" s="246"/>
      <c r="H558" s="246"/>
      <c r="I558" s="256"/>
      <c r="J558" s="256"/>
      <c r="K558" s="246"/>
      <c r="L558" s="246"/>
      <c r="M558" s="256">
        <v>0</v>
      </c>
      <c r="N558" s="256">
        <v>0</v>
      </c>
      <c r="O558" s="256">
        <v>0</v>
      </c>
      <c r="P558" s="256">
        <v>0</v>
      </c>
      <c r="Q558" s="256">
        <v>0</v>
      </c>
      <c r="R558" s="256">
        <v>0</v>
      </c>
      <c r="S558" s="282">
        <v>0</v>
      </c>
      <c r="T558" s="227"/>
      <c r="U558" s="87"/>
      <c r="V558" s="87"/>
    </row>
    <row r="559" spans="2:22" outlineLevel="1" x14ac:dyDescent="0.2">
      <c r="B559" s="279" t="str">
        <f t="shared" si="318"/>
        <v>Z056</v>
      </c>
      <c r="C559" s="280" t="s">
        <v>0</v>
      </c>
      <c r="D559" s="246"/>
      <c r="E559" s="246"/>
      <c r="F559" s="246"/>
      <c r="G559" s="246"/>
      <c r="H559" s="246"/>
      <c r="I559" s="256"/>
      <c r="J559" s="256"/>
      <c r="K559" s="246"/>
      <c r="L559" s="246"/>
      <c r="M559" s="256">
        <v>0</v>
      </c>
      <c r="N559" s="256">
        <v>0</v>
      </c>
      <c r="O559" s="256">
        <v>0</v>
      </c>
      <c r="P559" s="256">
        <v>0</v>
      </c>
      <c r="Q559" s="256">
        <v>0</v>
      </c>
      <c r="R559" s="256">
        <v>0</v>
      </c>
      <c r="S559" s="282">
        <v>0</v>
      </c>
      <c r="T559" s="227"/>
      <c r="U559" s="87"/>
      <c r="V559" s="87"/>
    </row>
    <row r="560" spans="2:22" outlineLevel="1" x14ac:dyDescent="0.2">
      <c r="B560" s="279" t="str">
        <f t="shared" si="318"/>
        <v>Z057</v>
      </c>
      <c r="C560" s="280" t="s">
        <v>0</v>
      </c>
      <c r="D560" s="246"/>
      <c r="E560" s="246"/>
      <c r="F560" s="246"/>
      <c r="G560" s="246"/>
      <c r="H560" s="246"/>
      <c r="I560" s="256"/>
      <c r="J560" s="256"/>
      <c r="K560" s="246"/>
      <c r="L560" s="246"/>
      <c r="M560" s="256">
        <v>0</v>
      </c>
      <c r="N560" s="256">
        <v>0</v>
      </c>
      <c r="O560" s="256">
        <v>0</v>
      </c>
      <c r="P560" s="256">
        <v>0</v>
      </c>
      <c r="Q560" s="256">
        <v>0</v>
      </c>
      <c r="R560" s="256">
        <v>0</v>
      </c>
      <c r="S560" s="282">
        <v>0</v>
      </c>
      <c r="T560" s="227"/>
      <c r="U560" s="87"/>
      <c r="V560" s="87"/>
    </row>
    <row r="561" spans="2:22" outlineLevel="1" x14ac:dyDescent="0.2">
      <c r="B561" s="279" t="str">
        <f t="shared" si="318"/>
        <v>Z058</v>
      </c>
      <c r="C561" s="280" t="s">
        <v>0</v>
      </c>
      <c r="D561" s="246"/>
      <c r="E561" s="246"/>
      <c r="F561" s="246"/>
      <c r="G561" s="246"/>
      <c r="H561" s="246"/>
      <c r="I561" s="256"/>
      <c r="J561" s="256"/>
      <c r="K561" s="246"/>
      <c r="L561" s="246"/>
      <c r="M561" s="256">
        <v>0</v>
      </c>
      <c r="N561" s="256">
        <v>0</v>
      </c>
      <c r="O561" s="256">
        <v>0</v>
      </c>
      <c r="P561" s="256">
        <v>0</v>
      </c>
      <c r="Q561" s="256">
        <v>0</v>
      </c>
      <c r="R561" s="256">
        <v>0</v>
      </c>
      <c r="S561" s="282">
        <v>0</v>
      </c>
      <c r="T561" s="227"/>
      <c r="U561" s="87"/>
      <c r="V561" s="87"/>
    </row>
    <row r="562" spans="2:22" outlineLevel="1" x14ac:dyDescent="0.2">
      <c r="B562" s="279" t="str">
        <f t="shared" si="318"/>
        <v>Z059</v>
      </c>
      <c r="C562" s="280" t="s">
        <v>0</v>
      </c>
      <c r="D562" s="246"/>
      <c r="E562" s="246"/>
      <c r="F562" s="246"/>
      <c r="G562" s="246"/>
      <c r="H562" s="246"/>
      <c r="I562" s="256"/>
      <c r="J562" s="256"/>
      <c r="K562" s="246"/>
      <c r="L562" s="246"/>
      <c r="M562" s="256">
        <v>0</v>
      </c>
      <c r="N562" s="256">
        <v>0</v>
      </c>
      <c r="O562" s="256">
        <v>0</v>
      </c>
      <c r="P562" s="256">
        <v>0</v>
      </c>
      <c r="Q562" s="256">
        <v>0</v>
      </c>
      <c r="R562" s="256">
        <v>0</v>
      </c>
      <c r="S562" s="282">
        <v>0</v>
      </c>
      <c r="T562" s="227"/>
      <c r="U562" s="87"/>
      <c r="V562" s="87"/>
    </row>
    <row r="563" spans="2:22" outlineLevel="1" x14ac:dyDescent="0.2">
      <c r="B563" s="279" t="str">
        <f t="shared" si="318"/>
        <v>Z060</v>
      </c>
      <c r="C563" s="280" t="s">
        <v>0</v>
      </c>
      <c r="D563" s="246"/>
      <c r="E563" s="246"/>
      <c r="F563" s="246"/>
      <c r="G563" s="246"/>
      <c r="H563" s="246"/>
      <c r="I563" s="256"/>
      <c r="J563" s="256"/>
      <c r="K563" s="246"/>
      <c r="L563" s="246"/>
      <c r="M563" s="256">
        <v>0</v>
      </c>
      <c r="N563" s="256">
        <v>0</v>
      </c>
      <c r="O563" s="256">
        <v>0</v>
      </c>
      <c r="P563" s="256">
        <v>0</v>
      </c>
      <c r="Q563" s="256">
        <v>0</v>
      </c>
      <c r="R563" s="256">
        <v>0</v>
      </c>
      <c r="S563" s="282">
        <v>0</v>
      </c>
      <c r="T563" s="227"/>
      <c r="U563" s="87"/>
      <c r="V563" s="87"/>
    </row>
    <row r="564" spans="2:22" outlineLevel="1" x14ac:dyDescent="0.2">
      <c r="B564" s="279" t="str">
        <f t="shared" si="318"/>
        <v>Z061</v>
      </c>
      <c r="C564" s="280" t="s">
        <v>0</v>
      </c>
      <c r="D564" s="246"/>
      <c r="E564" s="246"/>
      <c r="F564" s="246"/>
      <c r="G564" s="246"/>
      <c r="H564" s="246"/>
      <c r="I564" s="256"/>
      <c r="J564" s="256"/>
      <c r="K564" s="246"/>
      <c r="L564" s="246"/>
      <c r="M564" s="256">
        <v>0</v>
      </c>
      <c r="N564" s="256">
        <v>0</v>
      </c>
      <c r="O564" s="256">
        <v>0</v>
      </c>
      <c r="P564" s="256">
        <v>0</v>
      </c>
      <c r="Q564" s="256">
        <v>0</v>
      </c>
      <c r="R564" s="256">
        <v>0</v>
      </c>
      <c r="S564" s="282">
        <v>0</v>
      </c>
      <c r="T564" s="227"/>
      <c r="U564" s="87"/>
      <c r="V564" s="87"/>
    </row>
    <row r="565" spans="2:22" outlineLevel="1" x14ac:dyDescent="0.2">
      <c r="B565" s="279" t="str">
        <f t="shared" si="318"/>
        <v>Z062</v>
      </c>
      <c r="C565" s="280" t="s">
        <v>0</v>
      </c>
      <c r="D565" s="246"/>
      <c r="E565" s="246"/>
      <c r="F565" s="246"/>
      <c r="G565" s="246"/>
      <c r="H565" s="246"/>
      <c r="I565" s="256"/>
      <c r="J565" s="256"/>
      <c r="K565" s="246"/>
      <c r="L565" s="246"/>
      <c r="M565" s="256">
        <v>0</v>
      </c>
      <c r="N565" s="256">
        <v>0</v>
      </c>
      <c r="O565" s="256">
        <v>0</v>
      </c>
      <c r="P565" s="256">
        <v>0</v>
      </c>
      <c r="Q565" s="256">
        <v>0</v>
      </c>
      <c r="R565" s="256">
        <v>0</v>
      </c>
      <c r="S565" s="282">
        <v>0</v>
      </c>
      <c r="T565" s="227"/>
      <c r="U565" s="87"/>
      <c r="V565" s="87"/>
    </row>
    <row r="566" spans="2:22" outlineLevel="1" x14ac:dyDescent="0.2">
      <c r="B566" s="279" t="str">
        <f t="shared" si="318"/>
        <v>Z063</v>
      </c>
      <c r="C566" s="280" t="s">
        <v>0</v>
      </c>
      <c r="D566" s="246"/>
      <c r="E566" s="246"/>
      <c r="F566" s="246"/>
      <c r="G566" s="246"/>
      <c r="H566" s="246"/>
      <c r="I566" s="256"/>
      <c r="J566" s="256"/>
      <c r="K566" s="246"/>
      <c r="L566" s="246"/>
      <c r="M566" s="256">
        <v>0</v>
      </c>
      <c r="N566" s="256">
        <v>0</v>
      </c>
      <c r="O566" s="256">
        <v>0</v>
      </c>
      <c r="P566" s="256">
        <v>0</v>
      </c>
      <c r="Q566" s="256">
        <v>0</v>
      </c>
      <c r="R566" s="256">
        <v>0</v>
      </c>
      <c r="S566" s="282">
        <v>0</v>
      </c>
      <c r="T566" s="227"/>
      <c r="U566" s="87"/>
      <c r="V566" s="87"/>
    </row>
    <row r="567" spans="2:22" outlineLevel="1" x14ac:dyDescent="0.2">
      <c r="B567" s="279" t="str">
        <f>B496</f>
        <v>Z064</v>
      </c>
      <c r="C567" s="280" t="s">
        <v>0</v>
      </c>
      <c r="D567" s="246"/>
      <c r="E567" s="246"/>
      <c r="F567" s="246"/>
      <c r="G567" s="246"/>
      <c r="H567" s="246"/>
      <c r="I567" s="256"/>
      <c r="J567" s="256"/>
      <c r="K567" s="246"/>
      <c r="L567" s="246"/>
      <c r="M567" s="256">
        <v>0</v>
      </c>
      <c r="N567" s="256">
        <v>0</v>
      </c>
      <c r="O567" s="256">
        <v>0</v>
      </c>
      <c r="P567" s="256">
        <v>0</v>
      </c>
      <c r="Q567" s="256">
        <v>0</v>
      </c>
      <c r="R567" s="256">
        <v>0</v>
      </c>
      <c r="S567" s="282">
        <v>0</v>
      </c>
      <c r="T567" s="227"/>
      <c r="U567" s="87"/>
      <c r="V567" s="87"/>
    </row>
    <row r="568" spans="2:22" outlineLevel="1" x14ac:dyDescent="0.2">
      <c r="B568" s="279" t="str">
        <f>B497</f>
        <v>ZIMM</v>
      </c>
      <c r="C568" s="280" t="s">
        <v>0</v>
      </c>
      <c r="D568" s="246"/>
      <c r="E568" s="246"/>
      <c r="F568" s="246"/>
      <c r="G568" s="246"/>
      <c r="H568" s="246"/>
      <c r="I568" s="256"/>
      <c r="J568" s="256"/>
      <c r="K568" s="246"/>
      <c r="L568" s="246"/>
      <c r="M568" s="256">
        <v>0</v>
      </c>
      <c r="N568" s="256">
        <v>0</v>
      </c>
      <c r="O568" s="256">
        <v>0</v>
      </c>
      <c r="P568" s="256">
        <v>0</v>
      </c>
      <c r="Q568" s="256">
        <v>0</v>
      </c>
      <c r="R568" s="256">
        <v>0</v>
      </c>
      <c r="S568" s="282">
        <v>0</v>
      </c>
      <c r="T568" s="227"/>
      <c r="U568" s="87"/>
      <c r="V568" s="87"/>
    </row>
    <row r="569" spans="2:22" outlineLevel="1" x14ac:dyDescent="0.2">
      <c r="B569" s="279" t="str">
        <f>B498</f>
        <v>ZLIN</v>
      </c>
      <c r="C569" s="280" t="s">
        <v>0</v>
      </c>
      <c r="D569" s="246"/>
      <c r="E569" s="246"/>
      <c r="F569" s="246"/>
      <c r="G569" s="246"/>
      <c r="H569" s="246"/>
      <c r="I569" s="256"/>
      <c r="J569" s="256"/>
      <c r="K569" s="246"/>
      <c r="L569" s="246"/>
      <c r="M569" s="256">
        <v>0</v>
      </c>
      <c r="N569" s="256">
        <v>0</v>
      </c>
      <c r="O569" s="256">
        <v>0</v>
      </c>
      <c r="P569" s="256">
        <v>0</v>
      </c>
      <c r="Q569" s="256">
        <v>0</v>
      </c>
      <c r="R569" s="256">
        <v>0</v>
      </c>
      <c r="S569" s="282">
        <v>0</v>
      </c>
      <c r="T569" s="227"/>
      <c r="U569" s="87"/>
      <c r="V569" s="87"/>
    </row>
    <row r="570" spans="2:22" outlineLevel="1" x14ac:dyDescent="0.2">
      <c r="B570" s="279" t="str">
        <f>B499</f>
        <v>MANU</v>
      </c>
      <c r="C570" s="280" t="s">
        <v>0</v>
      </c>
      <c r="D570" s="246"/>
      <c r="E570" s="246"/>
      <c r="F570" s="246"/>
      <c r="G570" s="246"/>
      <c r="H570" s="246"/>
      <c r="I570" s="256"/>
      <c r="J570" s="256"/>
      <c r="K570" s="246"/>
      <c r="L570" s="246"/>
      <c r="M570" s="256">
        <v>0</v>
      </c>
      <c r="N570" s="256">
        <v>0</v>
      </c>
      <c r="O570" s="256">
        <v>0</v>
      </c>
      <c r="P570" s="256">
        <v>0</v>
      </c>
      <c r="Q570" s="256">
        <v>0</v>
      </c>
      <c r="R570" s="256">
        <v>0</v>
      </c>
      <c r="S570" s="282">
        <v>0</v>
      </c>
      <c r="T570" s="227"/>
      <c r="U570" s="87"/>
      <c r="V570" s="87"/>
    </row>
    <row r="571" spans="2:22" outlineLevel="1" x14ac:dyDescent="0.2">
      <c r="B571" s="283"/>
      <c r="C571" s="280"/>
      <c r="D571" s="246"/>
      <c r="E571" s="246"/>
      <c r="F571" s="246"/>
      <c r="G571" s="246"/>
      <c r="H571" s="246"/>
      <c r="I571" s="246"/>
      <c r="J571" s="246"/>
      <c r="K571" s="246"/>
      <c r="L571" s="246"/>
      <c r="M571" s="246"/>
      <c r="N571" s="246"/>
      <c r="O571" s="246"/>
      <c r="P571" s="246"/>
      <c r="Q571" s="246"/>
      <c r="R571" s="246"/>
      <c r="S571" s="284"/>
      <c r="T571" s="227"/>
      <c r="U571" s="87"/>
      <c r="V571" s="87"/>
    </row>
    <row r="572" spans="2:22" outlineLevel="1" x14ac:dyDescent="0.2">
      <c r="B572" s="285" t="s">
        <v>11</v>
      </c>
      <c r="C572" s="280"/>
      <c r="D572" s="246"/>
      <c r="E572" s="246"/>
      <c r="F572" s="246"/>
      <c r="G572" s="246"/>
      <c r="H572" s="246"/>
      <c r="I572" s="246"/>
      <c r="J572" s="246"/>
      <c r="K572" s="246"/>
      <c r="L572" s="246"/>
      <c r="M572" s="246"/>
      <c r="N572" s="246"/>
      <c r="O572" s="246"/>
      <c r="P572" s="246"/>
      <c r="Q572" s="246"/>
      <c r="R572" s="246"/>
      <c r="S572" s="284"/>
      <c r="T572" s="227"/>
      <c r="U572" s="87"/>
      <c r="V572" s="87"/>
    </row>
    <row r="573" spans="2:22" outlineLevel="1" x14ac:dyDescent="0.2">
      <c r="B573" s="279" t="str">
        <f>B502</f>
        <v>0000</v>
      </c>
      <c r="C573" s="280" t="s">
        <v>0</v>
      </c>
      <c r="D573" s="246"/>
      <c r="E573" s="246"/>
      <c r="F573" s="246"/>
      <c r="G573" s="246"/>
      <c r="H573" s="246"/>
      <c r="I573" s="256"/>
      <c r="J573" s="256"/>
      <c r="K573" s="246"/>
      <c r="L573" s="246"/>
      <c r="M573" s="256">
        <f t="shared" ref="M573:S573" si="319">M360-M431-M502</f>
        <v>0</v>
      </c>
      <c r="N573" s="256">
        <f t="shared" si="319"/>
        <v>0</v>
      </c>
      <c r="O573" s="256">
        <f t="shared" si="319"/>
        <v>0</v>
      </c>
      <c r="P573" s="256">
        <f t="shared" si="319"/>
        <v>0</v>
      </c>
      <c r="Q573" s="256">
        <f t="shared" si="319"/>
        <v>0</v>
      </c>
      <c r="R573" s="256">
        <f t="shared" si="319"/>
        <v>0</v>
      </c>
      <c r="S573" s="282">
        <f t="shared" si="319"/>
        <v>0</v>
      </c>
      <c r="T573" s="227"/>
      <c r="U573" s="87"/>
      <c r="V573" s="87"/>
    </row>
    <row r="574" spans="2:22" outlineLevel="1" x14ac:dyDescent="0.2">
      <c r="B574" s="279" t="str">
        <f t="shared" ref="B574:B637" si="320">B503</f>
        <v>Z000</v>
      </c>
      <c r="C574" s="280" t="s">
        <v>0</v>
      </c>
      <c r="D574" s="246"/>
      <c r="E574" s="246"/>
      <c r="F574" s="246"/>
      <c r="G574" s="246"/>
      <c r="H574" s="246"/>
      <c r="I574" s="256"/>
      <c r="J574" s="256"/>
      <c r="K574" s="246"/>
      <c r="L574" s="246"/>
      <c r="M574" s="256">
        <f t="shared" ref="M574:S574" si="321">M361-M432-M503</f>
        <v>0</v>
      </c>
      <c r="N574" s="256">
        <f t="shared" si="321"/>
        <v>0</v>
      </c>
      <c r="O574" s="256">
        <f t="shared" si="321"/>
        <v>0</v>
      </c>
      <c r="P574" s="256">
        <f t="shared" si="321"/>
        <v>0</v>
      </c>
      <c r="Q574" s="256">
        <f t="shared" si="321"/>
        <v>0</v>
      </c>
      <c r="R574" s="256">
        <f t="shared" si="321"/>
        <v>0</v>
      </c>
      <c r="S574" s="282">
        <f t="shared" si="321"/>
        <v>0</v>
      </c>
      <c r="T574" s="227"/>
      <c r="U574" s="87"/>
      <c r="V574" s="87"/>
    </row>
    <row r="575" spans="2:22" outlineLevel="1" x14ac:dyDescent="0.2">
      <c r="B575" s="279" t="str">
        <f t="shared" si="320"/>
        <v>Z001</v>
      </c>
      <c r="C575" s="280" t="s">
        <v>0</v>
      </c>
      <c r="D575" s="246"/>
      <c r="E575" s="246"/>
      <c r="F575" s="246"/>
      <c r="G575" s="246"/>
      <c r="H575" s="246"/>
      <c r="I575" s="256"/>
      <c r="J575" s="256"/>
      <c r="K575" s="246"/>
      <c r="L575" s="246"/>
      <c r="M575" s="256">
        <f t="shared" ref="M575:S575" si="322">M362-M433-M504</f>
        <v>0</v>
      </c>
      <c r="N575" s="256">
        <f t="shared" si="322"/>
        <v>0</v>
      </c>
      <c r="O575" s="256">
        <f t="shared" si="322"/>
        <v>0</v>
      </c>
      <c r="P575" s="256">
        <f t="shared" si="322"/>
        <v>0</v>
      </c>
      <c r="Q575" s="256">
        <f t="shared" si="322"/>
        <v>0</v>
      </c>
      <c r="R575" s="256">
        <f t="shared" si="322"/>
        <v>0</v>
      </c>
      <c r="S575" s="282">
        <f t="shared" si="322"/>
        <v>0</v>
      </c>
      <c r="T575" s="227"/>
      <c r="U575" s="87"/>
      <c r="V575" s="87"/>
    </row>
    <row r="576" spans="2:22" outlineLevel="1" x14ac:dyDescent="0.2">
      <c r="B576" s="279" t="str">
        <f t="shared" si="320"/>
        <v>Z002</v>
      </c>
      <c r="C576" s="280" t="s">
        <v>0</v>
      </c>
      <c r="D576" s="246"/>
      <c r="E576" s="246"/>
      <c r="F576" s="246"/>
      <c r="G576" s="246"/>
      <c r="H576" s="246"/>
      <c r="I576" s="256"/>
      <c r="J576" s="256"/>
      <c r="K576" s="246"/>
      <c r="L576" s="246"/>
      <c r="M576" s="256">
        <f t="shared" ref="M576:S576" si="323">M363-M434-M505</f>
        <v>0</v>
      </c>
      <c r="N576" s="256">
        <f t="shared" si="323"/>
        <v>0</v>
      </c>
      <c r="O576" s="256">
        <f t="shared" si="323"/>
        <v>0</v>
      </c>
      <c r="P576" s="256">
        <f t="shared" si="323"/>
        <v>0</v>
      </c>
      <c r="Q576" s="256">
        <f t="shared" si="323"/>
        <v>0</v>
      </c>
      <c r="R576" s="256">
        <f t="shared" si="323"/>
        <v>0</v>
      </c>
      <c r="S576" s="282">
        <f t="shared" si="323"/>
        <v>0</v>
      </c>
      <c r="T576" s="227"/>
      <c r="U576" s="87"/>
      <c r="V576" s="87"/>
    </row>
    <row r="577" spans="2:22" outlineLevel="1" x14ac:dyDescent="0.2">
      <c r="B577" s="279" t="str">
        <f t="shared" si="320"/>
        <v>Z003</v>
      </c>
      <c r="C577" s="280" t="s">
        <v>0</v>
      </c>
      <c r="D577" s="246"/>
      <c r="E577" s="246"/>
      <c r="F577" s="246"/>
      <c r="G577" s="246"/>
      <c r="H577" s="246"/>
      <c r="I577" s="256"/>
      <c r="J577" s="256"/>
      <c r="K577" s="246"/>
      <c r="L577" s="246"/>
      <c r="M577" s="256">
        <f t="shared" ref="M577:S577" si="324">M364-M435-M506</f>
        <v>0</v>
      </c>
      <c r="N577" s="256">
        <f t="shared" si="324"/>
        <v>0</v>
      </c>
      <c r="O577" s="256">
        <f t="shared" si="324"/>
        <v>0</v>
      </c>
      <c r="P577" s="256">
        <f t="shared" si="324"/>
        <v>0</v>
      </c>
      <c r="Q577" s="256">
        <f t="shared" si="324"/>
        <v>0</v>
      </c>
      <c r="R577" s="256">
        <f t="shared" si="324"/>
        <v>0</v>
      </c>
      <c r="S577" s="282">
        <f t="shared" si="324"/>
        <v>0</v>
      </c>
      <c r="T577" s="227"/>
      <c r="U577" s="87"/>
      <c r="V577" s="87"/>
    </row>
    <row r="578" spans="2:22" outlineLevel="1" x14ac:dyDescent="0.2">
      <c r="B578" s="279" t="str">
        <f t="shared" si="320"/>
        <v>Z004</v>
      </c>
      <c r="C578" s="280" t="s">
        <v>0</v>
      </c>
      <c r="D578" s="246"/>
      <c r="E578" s="246"/>
      <c r="F578" s="246"/>
      <c r="G578" s="246"/>
      <c r="H578" s="246"/>
      <c r="I578" s="256"/>
      <c r="J578" s="256"/>
      <c r="K578" s="246"/>
      <c r="L578" s="246"/>
      <c r="M578" s="256">
        <f t="shared" ref="M578:S578" si="325">M365-M436-M507</f>
        <v>0</v>
      </c>
      <c r="N578" s="256">
        <f t="shared" si="325"/>
        <v>0</v>
      </c>
      <c r="O578" s="256">
        <f t="shared" si="325"/>
        <v>0</v>
      </c>
      <c r="P578" s="256">
        <f t="shared" si="325"/>
        <v>0</v>
      </c>
      <c r="Q578" s="256">
        <f t="shared" si="325"/>
        <v>0</v>
      </c>
      <c r="R578" s="256">
        <f t="shared" si="325"/>
        <v>0</v>
      </c>
      <c r="S578" s="282">
        <f t="shared" si="325"/>
        <v>0</v>
      </c>
      <c r="T578" s="227"/>
      <c r="U578" s="87"/>
      <c r="V578" s="87"/>
    </row>
    <row r="579" spans="2:22" outlineLevel="1" x14ac:dyDescent="0.2">
      <c r="B579" s="279" t="str">
        <f t="shared" si="320"/>
        <v>Z005</v>
      </c>
      <c r="C579" s="280" t="s">
        <v>0</v>
      </c>
      <c r="D579" s="246"/>
      <c r="E579" s="246"/>
      <c r="F579" s="246"/>
      <c r="G579" s="246"/>
      <c r="H579" s="246"/>
      <c r="I579" s="256"/>
      <c r="J579" s="256"/>
      <c r="K579" s="246"/>
      <c r="L579" s="246"/>
      <c r="M579" s="256">
        <f t="shared" ref="M579:S579" si="326">M366-M437-M508</f>
        <v>0</v>
      </c>
      <c r="N579" s="256">
        <f t="shared" si="326"/>
        <v>0</v>
      </c>
      <c r="O579" s="256">
        <f t="shared" si="326"/>
        <v>0</v>
      </c>
      <c r="P579" s="256">
        <f t="shared" si="326"/>
        <v>0</v>
      </c>
      <c r="Q579" s="256">
        <f t="shared" si="326"/>
        <v>0</v>
      </c>
      <c r="R579" s="256">
        <f t="shared" si="326"/>
        <v>0</v>
      </c>
      <c r="S579" s="282">
        <f t="shared" si="326"/>
        <v>0</v>
      </c>
      <c r="T579" s="227"/>
      <c r="U579" s="87"/>
      <c r="V579" s="87"/>
    </row>
    <row r="580" spans="2:22" outlineLevel="1" x14ac:dyDescent="0.2">
      <c r="B580" s="279" t="str">
        <f t="shared" si="320"/>
        <v>Z006</v>
      </c>
      <c r="C580" s="280" t="s">
        <v>0</v>
      </c>
      <c r="D580" s="246"/>
      <c r="E580" s="246"/>
      <c r="F580" s="246"/>
      <c r="G580" s="246"/>
      <c r="H580" s="246"/>
      <c r="I580" s="256"/>
      <c r="J580" s="256"/>
      <c r="K580" s="246"/>
      <c r="L580" s="246"/>
      <c r="M580" s="256">
        <f t="shared" ref="M580:S580" si="327">M367-M438-M509</f>
        <v>0</v>
      </c>
      <c r="N580" s="256">
        <f t="shared" si="327"/>
        <v>0</v>
      </c>
      <c r="O580" s="256">
        <f t="shared" si="327"/>
        <v>0</v>
      </c>
      <c r="P580" s="256">
        <f t="shared" si="327"/>
        <v>0</v>
      </c>
      <c r="Q580" s="256">
        <f t="shared" si="327"/>
        <v>0</v>
      </c>
      <c r="R580" s="256">
        <f t="shared" si="327"/>
        <v>0</v>
      </c>
      <c r="S580" s="282">
        <f t="shared" si="327"/>
        <v>0</v>
      </c>
      <c r="T580" s="227"/>
      <c r="U580" s="87"/>
      <c r="V580" s="87"/>
    </row>
    <row r="581" spans="2:22" outlineLevel="1" x14ac:dyDescent="0.2">
      <c r="B581" s="279" t="str">
        <f t="shared" si="320"/>
        <v>Z007</v>
      </c>
      <c r="C581" s="280" t="s">
        <v>0</v>
      </c>
      <c r="D581" s="246"/>
      <c r="E581" s="246"/>
      <c r="F581" s="246"/>
      <c r="G581" s="246"/>
      <c r="H581" s="246"/>
      <c r="I581" s="256"/>
      <c r="J581" s="256"/>
      <c r="K581" s="246"/>
      <c r="L581" s="246"/>
      <c r="M581" s="256">
        <f t="shared" ref="M581:S581" si="328">M368-M439-M510</f>
        <v>0</v>
      </c>
      <c r="N581" s="256">
        <f t="shared" si="328"/>
        <v>0</v>
      </c>
      <c r="O581" s="256">
        <f t="shared" si="328"/>
        <v>0</v>
      </c>
      <c r="P581" s="256">
        <f t="shared" si="328"/>
        <v>0</v>
      </c>
      <c r="Q581" s="256">
        <f t="shared" si="328"/>
        <v>0</v>
      </c>
      <c r="R581" s="256">
        <f t="shared" si="328"/>
        <v>0</v>
      </c>
      <c r="S581" s="282">
        <f t="shared" si="328"/>
        <v>0</v>
      </c>
      <c r="T581" s="227"/>
      <c r="U581" s="87"/>
      <c r="V581" s="87"/>
    </row>
    <row r="582" spans="2:22" outlineLevel="1" x14ac:dyDescent="0.2">
      <c r="B582" s="279" t="str">
        <f t="shared" si="320"/>
        <v>Z008</v>
      </c>
      <c r="C582" s="280" t="s">
        <v>0</v>
      </c>
      <c r="D582" s="246"/>
      <c r="E582" s="246"/>
      <c r="F582" s="246"/>
      <c r="G582" s="246"/>
      <c r="H582" s="246"/>
      <c r="I582" s="256"/>
      <c r="J582" s="256"/>
      <c r="K582" s="246"/>
      <c r="L582" s="246"/>
      <c r="M582" s="256">
        <f t="shared" ref="M582:S582" si="329">M369-M440-M511</f>
        <v>0</v>
      </c>
      <c r="N582" s="256">
        <f t="shared" si="329"/>
        <v>0</v>
      </c>
      <c r="O582" s="256">
        <f t="shared" si="329"/>
        <v>0</v>
      </c>
      <c r="P582" s="256">
        <f t="shared" si="329"/>
        <v>0</v>
      </c>
      <c r="Q582" s="256">
        <f t="shared" si="329"/>
        <v>0</v>
      </c>
      <c r="R582" s="256">
        <f t="shared" si="329"/>
        <v>0</v>
      </c>
      <c r="S582" s="282">
        <f t="shared" si="329"/>
        <v>0</v>
      </c>
      <c r="T582" s="227"/>
      <c r="U582" s="87"/>
      <c r="V582" s="87"/>
    </row>
    <row r="583" spans="2:22" outlineLevel="1" x14ac:dyDescent="0.2">
      <c r="B583" s="279" t="str">
        <f t="shared" si="320"/>
        <v>Z009</v>
      </c>
      <c r="C583" s="280" t="s">
        <v>0</v>
      </c>
      <c r="D583" s="246"/>
      <c r="E583" s="246"/>
      <c r="F583" s="246"/>
      <c r="G583" s="246"/>
      <c r="H583" s="246"/>
      <c r="I583" s="256"/>
      <c r="J583" s="256"/>
      <c r="K583" s="246"/>
      <c r="L583" s="246"/>
      <c r="M583" s="256">
        <f t="shared" ref="M583:S583" si="330">M370-M441-M512</f>
        <v>0</v>
      </c>
      <c r="N583" s="256">
        <f t="shared" si="330"/>
        <v>0</v>
      </c>
      <c r="O583" s="256">
        <f t="shared" si="330"/>
        <v>0</v>
      </c>
      <c r="P583" s="256">
        <f t="shared" si="330"/>
        <v>0</v>
      </c>
      <c r="Q583" s="256">
        <f t="shared" si="330"/>
        <v>0</v>
      </c>
      <c r="R583" s="256">
        <f t="shared" si="330"/>
        <v>0</v>
      </c>
      <c r="S583" s="282">
        <f t="shared" si="330"/>
        <v>0</v>
      </c>
      <c r="T583" s="227"/>
      <c r="U583" s="87"/>
      <c r="V583" s="87"/>
    </row>
    <row r="584" spans="2:22" outlineLevel="1" x14ac:dyDescent="0.2">
      <c r="B584" s="279" t="str">
        <f t="shared" si="320"/>
        <v>Z010</v>
      </c>
      <c r="C584" s="280" t="s">
        <v>0</v>
      </c>
      <c r="D584" s="246"/>
      <c r="E584" s="246"/>
      <c r="F584" s="246"/>
      <c r="G584" s="246"/>
      <c r="H584" s="246"/>
      <c r="I584" s="256"/>
      <c r="J584" s="256"/>
      <c r="K584" s="246"/>
      <c r="L584" s="246"/>
      <c r="M584" s="256">
        <f t="shared" ref="M584:S584" si="331">M371-M442-M513</f>
        <v>0</v>
      </c>
      <c r="N584" s="256">
        <f t="shared" si="331"/>
        <v>0</v>
      </c>
      <c r="O584" s="256">
        <f t="shared" si="331"/>
        <v>0</v>
      </c>
      <c r="P584" s="256">
        <f t="shared" si="331"/>
        <v>0</v>
      </c>
      <c r="Q584" s="256">
        <f t="shared" si="331"/>
        <v>0</v>
      </c>
      <c r="R584" s="256">
        <f t="shared" si="331"/>
        <v>0</v>
      </c>
      <c r="S584" s="282">
        <f t="shared" si="331"/>
        <v>0</v>
      </c>
      <c r="T584" s="227"/>
      <c r="U584" s="87"/>
      <c r="V584" s="87"/>
    </row>
    <row r="585" spans="2:22" outlineLevel="1" x14ac:dyDescent="0.2">
      <c r="B585" s="279" t="str">
        <f t="shared" si="320"/>
        <v>Z011</v>
      </c>
      <c r="C585" s="280" t="s">
        <v>0</v>
      </c>
      <c r="D585" s="246"/>
      <c r="E585" s="246"/>
      <c r="F585" s="246"/>
      <c r="G585" s="246"/>
      <c r="H585" s="246"/>
      <c r="I585" s="256"/>
      <c r="J585" s="256"/>
      <c r="K585" s="246"/>
      <c r="L585" s="246"/>
      <c r="M585" s="256">
        <f t="shared" ref="M585:S585" si="332">M372-M443-M514</f>
        <v>0</v>
      </c>
      <c r="N585" s="256">
        <f t="shared" si="332"/>
        <v>0</v>
      </c>
      <c r="O585" s="256">
        <f t="shared" si="332"/>
        <v>0</v>
      </c>
      <c r="P585" s="256">
        <f t="shared" si="332"/>
        <v>0</v>
      </c>
      <c r="Q585" s="256">
        <f t="shared" si="332"/>
        <v>0</v>
      </c>
      <c r="R585" s="256">
        <f t="shared" si="332"/>
        <v>0</v>
      </c>
      <c r="S585" s="282">
        <f t="shared" si="332"/>
        <v>0</v>
      </c>
      <c r="T585" s="227"/>
      <c r="U585" s="87"/>
      <c r="V585" s="87"/>
    </row>
    <row r="586" spans="2:22" outlineLevel="1" x14ac:dyDescent="0.2">
      <c r="B586" s="279" t="str">
        <f t="shared" si="320"/>
        <v>Z012</v>
      </c>
      <c r="C586" s="280" t="s">
        <v>0</v>
      </c>
      <c r="D586" s="246"/>
      <c r="E586" s="246"/>
      <c r="F586" s="246"/>
      <c r="G586" s="246"/>
      <c r="H586" s="246"/>
      <c r="I586" s="256"/>
      <c r="J586" s="256"/>
      <c r="K586" s="246"/>
      <c r="L586" s="246"/>
      <c r="M586" s="256">
        <f t="shared" ref="M586:S586" si="333">M373-M444-M515</f>
        <v>0</v>
      </c>
      <c r="N586" s="256">
        <f t="shared" si="333"/>
        <v>0</v>
      </c>
      <c r="O586" s="256">
        <f t="shared" si="333"/>
        <v>0</v>
      </c>
      <c r="P586" s="256">
        <f t="shared" si="333"/>
        <v>0</v>
      </c>
      <c r="Q586" s="256">
        <f t="shared" si="333"/>
        <v>0</v>
      </c>
      <c r="R586" s="256">
        <f t="shared" si="333"/>
        <v>0</v>
      </c>
      <c r="S586" s="282">
        <f t="shared" si="333"/>
        <v>0</v>
      </c>
      <c r="T586" s="227"/>
      <c r="U586" s="87"/>
      <c r="V586" s="87"/>
    </row>
    <row r="587" spans="2:22" outlineLevel="1" x14ac:dyDescent="0.2">
      <c r="B587" s="279" t="str">
        <f t="shared" si="320"/>
        <v>Z013</v>
      </c>
      <c r="C587" s="280" t="s">
        <v>0</v>
      </c>
      <c r="D587" s="246"/>
      <c r="E587" s="246"/>
      <c r="F587" s="246"/>
      <c r="G587" s="246"/>
      <c r="H587" s="246"/>
      <c r="I587" s="256"/>
      <c r="J587" s="256"/>
      <c r="K587" s="246"/>
      <c r="L587" s="246"/>
      <c r="M587" s="256">
        <f t="shared" ref="M587:S587" si="334">M374-M445-M516</f>
        <v>0</v>
      </c>
      <c r="N587" s="256">
        <f t="shared" si="334"/>
        <v>0</v>
      </c>
      <c r="O587" s="256">
        <f t="shared" si="334"/>
        <v>0</v>
      </c>
      <c r="P587" s="256">
        <f t="shared" si="334"/>
        <v>0</v>
      </c>
      <c r="Q587" s="256">
        <f t="shared" si="334"/>
        <v>0</v>
      </c>
      <c r="R587" s="256">
        <f t="shared" si="334"/>
        <v>0</v>
      </c>
      <c r="S587" s="282">
        <f t="shared" si="334"/>
        <v>0</v>
      </c>
      <c r="T587" s="227"/>
      <c r="U587" s="87"/>
      <c r="V587" s="87"/>
    </row>
    <row r="588" spans="2:22" outlineLevel="1" x14ac:dyDescent="0.2">
      <c r="B588" s="279" t="str">
        <f t="shared" si="320"/>
        <v>Z014</v>
      </c>
      <c r="C588" s="280" t="s">
        <v>0</v>
      </c>
      <c r="D588" s="246"/>
      <c r="E588" s="246"/>
      <c r="F588" s="246"/>
      <c r="G588" s="246"/>
      <c r="H588" s="246"/>
      <c r="I588" s="256"/>
      <c r="J588" s="256"/>
      <c r="K588" s="246"/>
      <c r="L588" s="246"/>
      <c r="M588" s="256">
        <f t="shared" ref="M588:S588" si="335">M375-M446-M517</f>
        <v>0</v>
      </c>
      <c r="N588" s="256">
        <f t="shared" si="335"/>
        <v>0</v>
      </c>
      <c r="O588" s="256">
        <f t="shared" si="335"/>
        <v>0</v>
      </c>
      <c r="P588" s="256">
        <f t="shared" si="335"/>
        <v>0</v>
      </c>
      <c r="Q588" s="256">
        <f t="shared" si="335"/>
        <v>0</v>
      </c>
      <c r="R588" s="256">
        <f t="shared" si="335"/>
        <v>0</v>
      </c>
      <c r="S588" s="282">
        <f t="shared" si="335"/>
        <v>0</v>
      </c>
      <c r="T588" s="227"/>
      <c r="U588" s="87"/>
      <c r="V588" s="87"/>
    </row>
    <row r="589" spans="2:22" outlineLevel="1" x14ac:dyDescent="0.2">
      <c r="B589" s="279" t="str">
        <f t="shared" si="320"/>
        <v>Z015</v>
      </c>
      <c r="C589" s="280" t="s">
        <v>0</v>
      </c>
      <c r="D589" s="246"/>
      <c r="E589" s="246"/>
      <c r="F589" s="246"/>
      <c r="G589" s="246"/>
      <c r="H589" s="246"/>
      <c r="I589" s="256"/>
      <c r="J589" s="256"/>
      <c r="K589" s="246"/>
      <c r="L589" s="246"/>
      <c r="M589" s="256">
        <f t="shared" ref="M589:S589" si="336">M376-M447-M518</f>
        <v>0</v>
      </c>
      <c r="N589" s="256">
        <f t="shared" si="336"/>
        <v>0</v>
      </c>
      <c r="O589" s="256">
        <f t="shared" si="336"/>
        <v>0</v>
      </c>
      <c r="P589" s="256">
        <f t="shared" si="336"/>
        <v>0</v>
      </c>
      <c r="Q589" s="256">
        <f t="shared" si="336"/>
        <v>0</v>
      </c>
      <c r="R589" s="256">
        <f t="shared" si="336"/>
        <v>0</v>
      </c>
      <c r="S589" s="282">
        <f t="shared" si="336"/>
        <v>0</v>
      </c>
      <c r="T589" s="227"/>
      <c r="U589" s="87"/>
      <c r="V589" s="87"/>
    </row>
    <row r="590" spans="2:22" outlineLevel="1" x14ac:dyDescent="0.2">
      <c r="B590" s="279" t="str">
        <f t="shared" si="320"/>
        <v>Z016</v>
      </c>
      <c r="C590" s="280" t="s">
        <v>0</v>
      </c>
      <c r="D590" s="246"/>
      <c r="E590" s="246"/>
      <c r="F590" s="246"/>
      <c r="G590" s="246"/>
      <c r="H590" s="246"/>
      <c r="I590" s="256"/>
      <c r="J590" s="256"/>
      <c r="K590" s="246"/>
      <c r="L590" s="246"/>
      <c r="M590" s="256">
        <f t="shared" ref="M590:S590" si="337">M377-M448-M519</f>
        <v>0</v>
      </c>
      <c r="N590" s="256">
        <f t="shared" si="337"/>
        <v>0</v>
      </c>
      <c r="O590" s="256">
        <f t="shared" si="337"/>
        <v>0</v>
      </c>
      <c r="P590" s="256">
        <f t="shared" si="337"/>
        <v>0</v>
      </c>
      <c r="Q590" s="256">
        <f t="shared" si="337"/>
        <v>0</v>
      </c>
      <c r="R590" s="256">
        <f t="shared" si="337"/>
        <v>0</v>
      </c>
      <c r="S590" s="282">
        <f t="shared" si="337"/>
        <v>0</v>
      </c>
      <c r="T590" s="227"/>
      <c r="U590" s="87"/>
      <c r="V590" s="87"/>
    </row>
    <row r="591" spans="2:22" outlineLevel="1" x14ac:dyDescent="0.2">
      <c r="B591" s="279" t="str">
        <f t="shared" si="320"/>
        <v>Z017</v>
      </c>
      <c r="C591" s="280" t="s">
        <v>0</v>
      </c>
      <c r="D591" s="246"/>
      <c r="E591" s="246"/>
      <c r="F591" s="246"/>
      <c r="G591" s="246"/>
      <c r="H591" s="246"/>
      <c r="I591" s="256"/>
      <c r="J591" s="256"/>
      <c r="K591" s="246"/>
      <c r="L591" s="246"/>
      <c r="M591" s="256">
        <f t="shared" ref="M591:S591" si="338">M378-M449-M520</f>
        <v>0</v>
      </c>
      <c r="N591" s="256">
        <f t="shared" si="338"/>
        <v>0</v>
      </c>
      <c r="O591" s="256">
        <f t="shared" si="338"/>
        <v>0</v>
      </c>
      <c r="P591" s="256">
        <f t="shared" si="338"/>
        <v>0</v>
      </c>
      <c r="Q591" s="256">
        <f t="shared" si="338"/>
        <v>0</v>
      </c>
      <c r="R591" s="256">
        <f t="shared" si="338"/>
        <v>0</v>
      </c>
      <c r="S591" s="282">
        <f t="shared" si="338"/>
        <v>0</v>
      </c>
      <c r="T591" s="227"/>
      <c r="U591" s="87"/>
      <c r="V591" s="87"/>
    </row>
    <row r="592" spans="2:22" outlineLevel="1" x14ac:dyDescent="0.2">
      <c r="B592" s="279" t="str">
        <f t="shared" si="320"/>
        <v>Z018</v>
      </c>
      <c r="C592" s="280" t="s">
        <v>0</v>
      </c>
      <c r="D592" s="246"/>
      <c r="E592" s="246"/>
      <c r="F592" s="246"/>
      <c r="G592" s="246"/>
      <c r="H592" s="246"/>
      <c r="I592" s="256"/>
      <c r="J592" s="256"/>
      <c r="K592" s="246"/>
      <c r="L592" s="246"/>
      <c r="M592" s="256">
        <f t="shared" ref="M592:S592" si="339">M379-M450-M521</f>
        <v>0</v>
      </c>
      <c r="N592" s="256">
        <f t="shared" si="339"/>
        <v>0</v>
      </c>
      <c r="O592" s="256">
        <f t="shared" si="339"/>
        <v>0</v>
      </c>
      <c r="P592" s="256">
        <f t="shared" si="339"/>
        <v>0</v>
      </c>
      <c r="Q592" s="256">
        <f t="shared" si="339"/>
        <v>0</v>
      </c>
      <c r="R592" s="256">
        <f t="shared" si="339"/>
        <v>0</v>
      </c>
      <c r="S592" s="282">
        <f t="shared" si="339"/>
        <v>0</v>
      </c>
      <c r="T592" s="227"/>
      <c r="U592" s="87"/>
      <c r="V592" s="87"/>
    </row>
    <row r="593" spans="2:22" outlineLevel="1" x14ac:dyDescent="0.2">
      <c r="B593" s="279" t="str">
        <f t="shared" si="320"/>
        <v>Z019</v>
      </c>
      <c r="C593" s="280" t="s">
        <v>0</v>
      </c>
      <c r="D593" s="246"/>
      <c r="E593" s="246"/>
      <c r="F593" s="246"/>
      <c r="G593" s="246"/>
      <c r="H593" s="246"/>
      <c r="I593" s="256"/>
      <c r="J593" s="256"/>
      <c r="K593" s="246"/>
      <c r="L593" s="246"/>
      <c r="M593" s="256">
        <f t="shared" ref="M593:S593" si="340">M380-M451-M522</f>
        <v>20589.457861003688</v>
      </c>
      <c r="N593" s="256">
        <f t="shared" si="340"/>
        <v>18530.512074903319</v>
      </c>
      <c r="O593" s="256">
        <f t="shared" si="340"/>
        <v>16677.460867412989</v>
      </c>
      <c r="P593" s="256">
        <f t="shared" si="340"/>
        <v>15009.714780671689</v>
      </c>
      <c r="Q593" s="256">
        <f t="shared" si="340"/>
        <v>13508.74330260452</v>
      </c>
      <c r="R593" s="256">
        <f t="shared" si="340"/>
        <v>12157.868972344068</v>
      </c>
      <c r="S593" s="282">
        <f t="shared" si="340"/>
        <v>10942.082075109662</v>
      </c>
      <c r="T593" s="227"/>
      <c r="U593" s="87"/>
      <c r="V593" s="87"/>
    </row>
    <row r="594" spans="2:22" outlineLevel="1" x14ac:dyDescent="0.2">
      <c r="B594" s="279" t="str">
        <f t="shared" si="320"/>
        <v>Z020</v>
      </c>
      <c r="C594" s="280" t="s">
        <v>0</v>
      </c>
      <c r="D594" s="246"/>
      <c r="E594" s="246"/>
      <c r="F594" s="246"/>
      <c r="G594" s="246"/>
      <c r="H594" s="246"/>
      <c r="I594" s="256"/>
      <c r="J594" s="256"/>
      <c r="K594" s="246"/>
      <c r="L594" s="246"/>
      <c r="M594" s="256">
        <f t="shared" ref="M594:S594" si="341">M381-M452-M523</f>
        <v>0</v>
      </c>
      <c r="N594" s="256">
        <f t="shared" si="341"/>
        <v>0</v>
      </c>
      <c r="O594" s="256">
        <f t="shared" si="341"/>
        <v>0</v>
      </c>
      <c r="P594" s="256">
        <f t="shared" si="341"/>
        <v>0</v>
      </c>
      <c r="Q594" s="256">
        <f t="shared" si="341"/>
        <v>0</v>
      </c>
      <c r="R594" s="256">
        <f t="shared" si="341"/>
        <v>0</v>
      </c>
      <c r="S594" s="282">
        <f t="shared" si="341"/>
        <v>0</v>
      </c>
      <c r="T594" s="227"/>
      <c r="U594" s="87"/>
      <c r="V594" s="87"/>
    </row>
    <row r="595" spans="2:22" outlineLevel="1" x14ac:dyDescent="0.2">
      <c r="B595" s="279" t="str">
        <f t="shared" si="320"/>
        <v>Z021</v>
      </c>
      <c r="C595" s="280" t="s">
        <v>0</v>
      </c>
      <c r="D595" s="246"/>
      <c r="E595" s="246"/>
      <c r="F595" s="246"/>
      <c r="G595" s="246"/>
      <c r="H595" s="246"/>
      <c r="I595" s="256"/>
      <c r="J595" s="256"/>
      <c r="K595" s="246"/>
      <c r="L595" s="246"/>
      <c r="M595" s="256">
        <f t="shared" ref="M595:S595" si="342">M382-M453-M524</f>
        <v>0</v>
      </c>
      <c r="N595" s="256">
        <f t="shared" si="342"/>
        <v>0</v>
      </c>
      <c r="O595" s="256">
        <f t="shared" si="342"/>
        <v>0</v>
      </c>
      <c r="P595" s="256">
        <f t="shared" si="342"/>
        <v>0</v>
      </c>
      <c r="Q595" s="256">
        <f t="shared" si="342"/>
        <v>0</v>
      </c>
      <c r="R595" s="256">
        <f t="shared" si="342"/>
        <v>0</v>
      </c>
      <c r="S595" s="282">
        <f t="shared" si="342"/>
        <v>0</v>
      </c>
      <c r="T595" s="227"/>
      <c r="U595" s="87"/>
      <c r="V595" s="87"/>
    </row>
    <row r="596" spans="2:22" outlineLevel="1" x14ac:dyDescent="0.2">
      <c r="B596" s="279" t="str">
        <f t="shared" si="320"/>
        <v>Z022</v>
      </c>
      <c r="C596" s="280" t="s">
        <v>0</v>
      </c>
      <c r="D596" s="246"/>
      <c r="E596" s="246"/>
      <c r="F596" s="246"/>
      <c r="G596" s="246"/>
      <c r="H596" s="246"/>
      <c r="I596" s="256"/>
      <c r="J596" s="256"/>
      <c r="K596" s="246"/>
      <c r="L596" s="246"/>
      <c r="M596" s="256">
        <f t="shared" ref="M596:S596" si="343">M383-M454-M525</f>
        <v>0</v>
      </c>
      <c r="N596" s="256">
        <f t="shared" si="343"/>
        <v>0</v>
      </c>
      <c r="O596" s="256">
        <f t="shared" si="343"/>
        <v>0</v>
      </c>
      <c r="P596" s="256">
        <f t="shared" si="343"/>
        <v>0</v>
      </c>
      <c r="Q596" s="256">
        <f t="shared" si="343"/>
        <v>0</v>
      </c>
      <c r="R596" s="256">
        <f t="shared" si="343"/>
        <v>0</v>
      </c>
      <c r="S596" s="282">
        <f t="shared" si="343"/>
        <v>0</v>
      </c>
      <c r="T596" s="227"/>
      <c r="U596" s="87"/>
      <c r="V596" s="87"/>
    </row>
    <row r="597" spans="2:22" outlineLevel="1" x14ac:dyDescent="0.2">
      <c r="B597" s="279" t="str">
        <f t="shared" si="320"/>
        <v>Z023</v>
      </c>
      <c r="C597" s="280" t="s">
        <v>0</v>
      </c>
      <c r="D597" s="246"/>
      <c r="E597" s="246"/>
      <c r="F597" s="246"/>
      <c r="G597" s="246"/>
      <c r="H597" s="246"/>
      <c r="I597" s="256"/>
      <c r="J597" s="256"/>
      <c r="K597" s="246"/>
      <c r="L597" s="246"/>
      <c r="M597" s="256">
        <f t="shared" ref="M597:S597" si="344">M384-M455-M526</f>
        <v>0</v>
      </c>
      <c r="N597" s="256">
        <f t="shared" si="344"/>
        <v>0</v>
      </c>
      <c r="O597" s="256">
        <f t="shared" si="344"/>
        <v>0</v>
      </c>
      <c r="P597" s="256">
        <f t="shared" si="344"/>
        <v>0</v>
      </c>
      <c r="Q597" s="256">
        <f t="shared" si="344"/>
        <v>0</v>
      </c>
      <c r="R597" s="256">
        <f t="shared" si="344"/>
        <v>0</v>
      </c>
      <c r="S597" s="282">
        <f t="shared" si="344"/>
        <v>0</v>
      </c>
      <c r="T597" s="227"/>
      <c r="U597" s="87"/>
      <c r="V597" s="87"/>
    </row>
    <row r="598" spans="2:22" outlineLevel="1" x14ac:dyDescent="0.2">
      <c r="B598" s="279" t="str">
        <f t="shared" si="320"/>
        <v>Z024</v>
      </c>
      <c r="C598" s="280" t="s">
        <v>0</v>
      </c>
      <c r="D598" s="246"/>
      <c r="E598" s="246"/>
      <c r="F598" s="246"/>
      <c r="G598" s="246"/>
      <c r="H598" s="246"/>
      <c r="I598" s="256"/>
      <c r="J598" s="256"/>
      <c r="K598" s="246"/>
      <c r="L598" s="246"/>
      <c r="M598" s="256">
        <f t="shared" ref="M598:S598" si="345">M385-M456-M527</f>
        <v>0</v>
      </c>
      <c r="N598" s="256">
        <f t="shared" si="345"/>
        <v>0</v>
      </c>
      <c r="O598" s="256">
        <f t="shared" si="345"/>
        <v>0</v>
      </c>
      <c r="P598" s="256">
        <f t="shared" si="345"/>
        <v>0</v>
      </c>
      <c r="Q598" s="256">
        <f t="shared" si="345"/>
        <v>0</v>
      </c>
      <c r="R598" s="256">
        <f t="shared" si="345"/>
        <v>0</v>
      </c>
      <c r="S598" s="282">
        <f t="shared" si="345"/>
        <v>0</v>
      </c>
      <c r="T598" s="227"/>
      <c r="U598" s="87"/>
      <c r="V598" s="87"/>
    </row>
    <row r="599" spans="2:22" outlineLevel="1" x14ac:dyDescent="0.2">
      <c r="B599" s="279" t="str">
        <f t="shared" si="320"/>
        <v>Z025</v>
      </c>
      <c r="C599" s="280" t="s">
        <v>0</v>
      </c>
      <c r="D599" s="246"/>
      <c r="E599" s="246"/>
      <c r="F599" s="246"/>
      <c r="G599" s="246"/>
      <c r="H599" s="246"/>
      <c r="I599" s="256"/>
      <c r="J599" s="256"/>
      <c r="K599" s="246"/>
      <c r="L599" s="246"/>
      <c r="M599" s="256">
        <f t="shared" ref="M599:S599" si="346">M386-M457-M528</f>
        <v>0</v>
      </c>
      <c r="N599" s="256">
        <f t="shared" si="346"/>
        <v>0</v>
      </c>
      <c r="O599" s="256">
        <f t="shared" si="346"/>
        <v>0</v>
      </c>
      <c r="P599" s="256">
        <f t="shared" si="346"/>
        <v>0</v>
      </c>
      <c r="Q599" s="256">
        <f t="shared" si="346"/>
        <v>0</v>
      </c>
      <c r="R599" s="256">
        <f t="shared" si="346"/>
        <v>0</v>
      </c>
      <c r="S599" s="282">
        <f t="shared" si="346"/>
        <v>0</v>
      </c>
      <c r="T599" s="227"/>
      <c r="U599" s="87"/>
      <c r="V599" s="87"/>
    </row>
    <row r="600" spans="2:22" outlineLevel="1" x14ac:dyDescent="0.2">
      <c r="B600" s="279" t="str">
        <f t="shared" si="320"/>
        <v>Z026</v>
      </c>
      <c r="C600" s="280" t="s">
        <v>0</v>
      </c>
      <c r="D600" s="246"/>
      <c r="E600" s="246"/>
      <c r="F600" s="246"/>
      <c r="G600" s="246"/>
      <c r="H600" s="246"/>
      <c r="I600" s="256"/>
      <c r="J600" s="256"/>
      <c r="K600" s="246"/>
      <c r="L600" s="246"/>
      <c r="M600" s="256">
        <f t="shared" ref="M600:S600" si="347">M387-M458-M529</f>
        <v>0</v>
      </c>
      <c r="N600" s="256">
        <f t="shared" si="347"/>
        <v>0</v>
      </c>
      <c r="O600" s="256">
        <f t="shared" si="347"/>
        <v>0</v>
      </c>
      <c r="P600" s="256">
        <f t="shared" si="347"/>
        <v>0</v>
      </c>
      <c r="Q600" s="256">
        <f t="shared" si="347"/>
        <v>0</v>
      </c>
      <c r="R600" s="256">
        <f t="shared" si="347"/>
        <v>0</v>
      </c>
      <c r="S600" s="282">
        <f t="shared" si="347"/>
        <v>0</v>
      </c>
      <c r="T600" s="227"/>
      <c r="U600" s="87"/>
      <c r="V600" s="87"/>
    </row>
    <row r="601" spans="2:22" outlineLevel="1" x14ac:dyDescent="0.2">
      <c r="B601" s="279" t="str">
        <f t="shared" si="320"/>
        <v>Z027</v>
      </c>
      <c r="C601" s="280" t="s">
        <v>0</v>
      </c>
      <c r="D601" s="246"/>
      <c r="E601" s="246"/>
      <c r="F601" s="246"/>
      <c r="G601" s="246"/>
      <c r="H601" s="246"/>
      <c r="I601" s="256"/>
      <c r="J601" s="256"/>
      <c r="K601" s="246"/>
      <c r="L601" s="246"/>
      <c r="M601" s="256">
        <f t="shared" ref="M601:S601" si="348">M388-M459-M530</f>
        <v>0</v>
      </c>
      <c r="N601" s="256">
        <f t="shared" si="348"/>
        <v>0</v>
      </c>
      <c r="O601" s="256">
        <f t="shared" si="348"/>
        <v>0</v>
      </c>
      <c r="P601" s="256">
        <f t="shared" si="348"/>
        <v>0</v>
      </c>
      <c r="Q601" s="256">
        <f t="shared" si="348"/>
        <v>0</v>
      </c>
      <c r="R601" s="256">
        <f t="shared" si="348"/>
        <v>0</v>
      </c>
      <c r="S601" s="282">
        <f t="shared" si="348"/>
        <v>0</v>
      </c>
      <c r="T601" s="227"/>
      <c r="U601" s="87"/>
      <c r="V601" s="87"/>
    </row>
    <row r="602" spans="2:22" outlineLevel="1" x14ac:dyDescent="0.2">
      <c r="B602" s="279" t="str">
        <f t="shared" si="320"/>
        <v>Z028</v>
      </c>
      <c r="C602" s="280" t="s">
        <v>0</v>
      </c>
      <c r="D602" s="246"/>
      <c r="E602" s="246"/>
      <c r="F602" s="246"/>
      <c r="G602" s="246"/>
      <c r="H602" s="246"/>
      <c r="I602" s="256"/>
      <c r="J602" s="256"/>
      <c r="K602" s="246"/>
      <c r="L602" s="246"/>
      <c r="M602" s="256">
        <f t="shared" ref="M602:S602" si="349">M389-M460-M531</f>
        <v>0</v>
      </c>
      <c r="N602" s="256">
        <f t="shared" si="349"/>
        <v>0</v>
      </c>
      <c r="O602" s="256">
        <f t="shared" si="349"/>
        <v>0</v>
      </c>
      <c r="P602" s="256">
        <f t="shared" si="349"/>
        <v>0</v>
      </c>
      <c r="Q602" s="256">
        <f t="shared" si="349"/>
        <v>0</v>
      </c>
      <c r="R602" s="256">
        <f t="shared" si="349"/>
        <v>0</v>
      </c>
      <c r="S602" s="282">
        <f t="shared" si="349"/>
        <v>0</v>
      </c>
      <c r="T602" s="227"/>
      <c r="U602" s="87"/>
      <c r="V602" s="87"/>
    </row>
    <row r="603" spans="2:22" outlineLevel="1" x14ac:dyDescent="0.2">
      <c r="B603" s="279" t="str">
        <f t="shared" si="320"/>
        <v>Z029</v>
      </c>
      <c r="C603" s="280" t="s">
        <v>0</v>
      </c>
      <c r="D603" s="246"/>
      <c r="E603" s="246"/>
      <c r="F603" s="246"/>
      <c r="G603" s="246"/>
      <c r="H603" s="246"/>
      <c r="I603" s="256"/>
      <c r="J603" s="256"/>
      <c r="K603" s="246"/>
      <c r="L603" s="246"/>
      <c r="M603" s="256">
        <f t="shared" ref="M603:S603" si="350">M390-M461-M532</f>
        <v>0</v>
      </c>
      <c r="N603" s="256">
        <f t="shared" si="350"/>
        <v>0</v>
      </c>
      <c r="O603" s="256">
        <f t="shared" si="350"/>
        <v>0</v>
      </c>
      <c r="P603" s="256">
        <f t="shared" si="350"/>
        <v>0</v>
      </c>
      <c r="Q603" s="256">
        <f t="shared" si="350"/>
        <v>0</v>
      </c>
      <c r="R603" s="256">
        <f t="shared" si="350"/>
        <v>0</v>
      </c>
      <c r="S603" s="282">
        <f t="shared" si="350"/>
        <v>0</v>
      </c>
      <c r="T603" s="227"/>
      <c r="U603" s="87"/>
      <c r="V603" s="87"/>
    </row>
    <row r="604" spans="2:22" outlineLevel="1" x14ac:dyDescent="0.2">
      <c r="B604" s="279" t="str">
        <f t="shared" si="320"/>
        <v>Z030</v>
      </c>
      <c r="C604" s="280" t="s">
        <v>0</v>
      </c>
      <c r="D604" s="246"/>
      <c r="E604" s="246"/>
      <c r="F604" s="246"/>
      <c r="G604" s="246"/>
      <c r="H604" s="246"/>
      <c r="I604" s="256"/>
      <c r="J604" s="256"/>
      <c r="K604" s="246"/>
      <c r="L604" s="246"/>
      <c r="M604" s="256">
        <f t="shared" ref="M604:S604" si="351">M391-M462-M533</f>
        <v>0</v>
      </c>
      <c r="N604" s="256">
        <f t="shared" si="351"/>
        <v>0</v>
      </c>
      <c r="O604" s="256">
        <f t="shared" si="351"/>
        <v>0</v>
      </c>
      <c r="P604" s="256">
        <f t="shared" si="351"/>
        <v>0</v>
      </c>
      <c r="Q604" s="256">
        <f t="shared" si="351"/>
        <v>0</v>
      </c>
      <c r="R604" s="256">
        <f t="shared" si="351"/>
        <v>0</v>
      </c>
      <c r="S604" s="282">
        <f t="shared" si="351"/>
        <v>0</v>
      </c>
      <c r="T604" s="227"/>
      <c r="U604" s="87"/>
      <c r="V604" s="87"/>
    </row>
    <row r="605" spans="2:22" outlineLevel="1" x14ac:dyDescent="0.2">
      <c r="B605" s="279" t="str">
        <f t="shared" si="320"/>
        <v>Z031</v>
      </c>
      <c r="C605" s="280" t="s">
        <v>0</v>
      </c>
      <c r="D605" s="246"/>
      <c r="E605" s="246"/>
      <c r="F605" s="246"/>
      <c r="G605" s="246"/>
      <c r="H605" s="246"/>
      <c r="I605" s="256"/>
      <c r="J605" s="256"/>
      <c r="K605" s="246"/>
      <c r="L605" s="246"/>
      <c r="M605" s="256">
        <f t="shared" ref="M605:S605" si="352">M392-M463-M534</f>
        <v>19567.317719584324</v>
      </c>
      <c r="N605" s="256">
        <f t="shared" si="352"/>
        <v>15653.854175667459</v>
      </c>
      <c r="O605" s="256">
        <f t="shared" si="352"/>
        <v>12523.083340533967</v>
      </c>
      <c r="P605" s="256">
        <f t="shared" si="352"/>
        <v>10018.466672427174</v>
      </c>
      <c r="Q605" s="256">
        <f t="shared" si="352"/>
        <v>8014.7733379417386</v>
      </c>
      <c r="R605" s="256">
        <f t="shared" si="352"/>
        <v>6411.8186703533911</v>
      </c>
      <c r="S605" s="282">
        <f t="shared" si="352"/>
        <v>5129.4549362827129</v>
      </c>
      <c r="T605" s="227"/>
      <c r="U605" s="87"/>
      <c r="V605" s="87"/>
    </row>
    <row r="606" spans="2:22" outlineLevel="1" x14ac:dyDescent="0.2">
      <c r="B606" s="279" t="str">
        <f t="shared" si="320"/>
        <v>Z032</v>
      </c>
      <c r="C606" s="280" t="s">
        <v>0</v>
      </c>
      <c r="D606" s="246"/>
      <c r="E606" s="246"/>
      <c r="F606" s="246"/>
      <c r="G606" s="246"/>
      <c r="H606" s="246"/>
      <c r="I606" s="256"/>
      <c r="J606" s="256"/>
      <c r="K606" s="246"/>
      <c r="L606" s="246"/>
      <c r="M606" s="256">
        <f t="shared" ref="M606:S606" si="353">M393-M464-M535</f>
        <v>0</v>
      </c>
      <c r="N606" s="256">
        <f t="shared" si="353"/>
        <v>0</v>
      </c>
      <c r="O606" s="256">
        <f t="shared" si="353"/>
        <v>0</v>
      </c>
      <c r="P606" s="256">
        <f t="shared" si="353"/>
        <v>0</v>
      </c>
      <c r="Q606" s="256">
        <f t="shared" si="353"/>
        <v>0</v>
      </c>
      <c r="R606" s="256">
        <f t="shared" si="353"/>
        <v>0</v>
      </c>
      <c r="S606" s="282">
        <f t="shared" si="353"/>
        <v>0</v>
      </c>
      <c r="T606" s="227"/>
      <c r="U606" s="87"/>
      <c r="V606" s="87"/>
    </row>
    <row r="607" spans="2:22" outlineLevel="1" x14ac:dyDescent="0.2">
      <c r="B607" s="279" t="str">
        <f t="shared" si="320"/>
        <v>Z033</v>
      </c>
      <c r="C607" s="280" t="s">
        <v>0</v>
      </c>
      <c r="D607" s="246"/>
      <c r="E607" s="246"/>
      <c r="F607" s="246"/>
      <c r="G607" s="246"/>
      <c r="H607" s="246"/>
      <c r="I607" s="256"/>
      <c r="J607" s="256"/>
      <c r="K607" s="246"/>
      <c r="L607" s="246"/>
      <c r="M607" s="256">
        <f t="shared" ref="M607:S607" si="354">M394-M465-M536</f>
        <v>0</v>
      </c>
      <c r="N607" s="256">
        <f t="shared" si="354"/>
        <v>0</v>
      </c>
      <c r="O607" s="256">
        <f t="shared" si="354"/>
        <v>0</v>
      </c>
      <c r="P607" s="256">
        <f t="shared" si="354"/>
        <v>0</v>
      </c>
      <c r="Q607" s="256">
        <f t="shared" si="354"/>
        <v>0</v>
      </c>
      <c r="R607" s="256">
        <f t="shared" si="354"/>
        <v>0</v>
      </c>
      <c r="S607" s="282">
        <f t="shared" si="354"/>
        <v>0</v>
      </c>
      <c r="T607" s="227"/>
      <c r="U607" s="87"/>
      <c r="V607" s="87"/>
    </row>
    <row r="608" spans="2:22" outlineLevel="1" x14ac:dyDescent="0.2">
      <c r="B608" s="279" t="str">
        <f t="shared" si="320"/>
        <v>Z034</v>
      </c>
      <c r="C608" s="280" t="s">
        <v>0</v>
      </c>
      <c r="D608" s="246"/>
      <c r="E608" s="246"/>
      <c r="F608" s="246"/>
      <c r="G608" s="246"/>
      <c r="H608" s="246"/>
      <c r="I608" s="256"/>
      <c r="J608" s="256"/>
      <c r="K608" s="246"/>
      <c r="L608" s="246"/>
      <c r="M608" s="256">
        <f t="shared" ref="M608:S608" si="355">M395-M466-M537</f>
        <v>0</v>
      </c>
      <c r="N608" s="256">
        <f t="shared" si="355"/>
        <v>0</v>
      </c>
      <c r="O608" s="256">
        <f t="shared" si="355"/>
        <v>0</v>
      </c>
      <c r="P608" s="256">
        <f t="shared" si="355"/>
        <v>0</v>
      </c>
      <c r="Q608" s="256">
        <f t="shared" si="355"/>
        <v>0</v>
      </c>
      <c r="R608" s="256">
        <f t="shared" si="355"/>
        <v>0</v>
      </c>
      <c r="S608" s="282">
        <f t="shared" si="355"/>
        <v>0</v>
      </c>
      <c r="T608" s="227"/>
      <c r="U608" s="87"/>
      <c r="V608" s="87"/>
    </row>
    <row r="609" spans="2:22" outlineLevel="1" x14ac:dyDescent="0.2">
      <c r="B609" s="279" t="str">
        <f t="shared" si="320"/>
        <v>Z035</v>
      </c>
      <c r="C609" s="280" t="s">
        <v>0</v>
      </c>
      <c r="D609" s="246"/>
      <c r="E609" s="246"/>
      <c r="F609" s="246"/>
      <c r="G609" s="246"/>
      <c r="H609" s="246"/>
      <c r="I609" s="256"/>
      <c r="J609" s="256"/>
      <c r="K609" s="246"/>
      <c r="L609" s="246"/>
      <c r="M609" s="256">
        <f t="shared" ref="M609:S609" si="356">M396-M467-M538</f>
        <v>0</v>
      </c>
      <c r="N609" s="256">
        <f t="shared" si="356"/>
        <v>0</v>
      </c>
      <c r="O609" s="256">
        <f t="shared" si="356"/>
        <v>0</v>
      </c>
      <c r="P609" s="256">
        <f t="shared" si="356"/>
        <v>0</v>
      </c>
      <c r="Q609" s="256">
        <f t="shared" si="356"/>
        <v>0</v>
      </c>
      <c r="R609" s="256">
        <f t="shared" si="356"/>
        <v>0</v>
      </c>
      <c r="S609" s="282">
        <f t="shared" si="356"/>
        <v>0</v>
      </c>
      <c r="T609" s="227"/>
      <c r="U609" s="87"/>
      <c r="V609" s="87"/>
    </row>
    <row r="610" spans="2:22" outlineLevel="1" x14ac:dyDescent="0.2">
      <c r="B610" s="279" t="str">
        <f t="shared" si="320"/>
        <v>Z036</v>
      </c>
      <c r="C610" s="280" t="s">
        <v>0</v>
      </c>
      <c r="D610" s="246"/>
      <c r="E610" s="246"/>
      <c r="F610" s="246"/>
      <c r="G610" s="246"/>
      <c r="H610" s="246"/>
      <c r="I610" s="256"/>
      <c r="J610" s="256"/>
      <c r="K610" s="246"/>
      <c r="L610" s="246"/>
      <c r="M610" s="256">
        <f t="shared" ref="M610:S610" si="357">M397-M468-M539</f>
        <v>2428.1356479348492</v>
      </c>
      <c r="N610" s="256">
        <f t="shared" si="357"/>
        <v>1821.101735951137</v>
      </c>
      <c r="O610" s="256">
        <f t="shared" si="357"/>
        <v>1365.8263019633528</v>
      </c>
      <c r="P610" s="256">
        <f t="shared" si="357"/>
        <v>1024.3697264725147</v>
      </c>
      <c r="Q610" s="256">
        <f t="shared" si="357"/>
        <v>768.27729485438601</v>
      </c>
      <c r="R610" s="256">
        <f t="shared" si="357"/>
        <v>576.20797114078948</v>
      </c>
      <c r="S610" s="282">
        <f t="shared" si="357"/>
        <v>432.15597835559208</v>
      </c>
      <c r="T610" s="227"/>
      <c r="U610" s="87"/>
      <c r="V610" s="87"/>
    </row>
    <row r="611" spans="2:22" outlineLevel="1" x14ac:dyDescent="0.2">
      <c r="B611" s="279" t="str">
        <f t="shared" si="320"/>
        <v>Z037</v>
      </c>
      <c r="C611" s="280" t="s">
        <v>0</v>
      </c>
      <c r="D611" s="246"/>
      <c r="E611" s="246"/>
      <c r="F611" s="246"/>
      <c r="G611" s="246"/>
      <c r="H611" s="246"/>
      <c r="I611" s="256"/>
      <c r="J611" s="256"/>
      <c r="K611" s="246"/>
      <c r="L611" s="246"/>
      <c r="M611" s="256">
        <f t="shared" ref="M611:S611" si="358">M398-M469-M540</f>
        <v>0</v>
      </c>
      <c r="N611" s="256">
        <f t="shared" si="358"/>
        <v>0</v>
      </c>
      <c r="O611" s="256">
        <f t="shared" si="358"/>
        <v>0</v>
      </c>
      <c r="P611" s="256">
        <f t="shared" si="358"/>
        <v>0</v>
      </c>
      <c r="Q611" s="256">
        <f t="shared" si="358"/>
        <v>0</v>
      </c>
      <c r="R611" s="256">
        <f t="shared" si="358"/>
        <v>0</v>
      </c>
      <c r="S611" s="282">
        <f t="shared" si="358"/>
        <v>0</v>
      </c>
      <c r="T611" s="227"/>
      <c r="U611" s="87"/>
      <c r="V611" s="87"/>
    </row>
    <row r="612" spans="2:22" outlineLevel="1" x14ac:dyDescent="0.2">
      <c r="B612" s="279" t="str">
        <f t="shared" si="320"/>
        <v>Z038</v>
      </c>
      <c r="C612" s="280" t="s">
        <v>0</v>
      </c>
      <c r="D612" s="246"/>
      <c r="E612" s="246"/>
      <c r="F612" s="246"/>
      <c r="G612" s="246"/>
      <c r="H612" s="246"/>
      <c r="I612" s="256"/>
      <c r="J612" s="256"/>
      <c r="K612" s="246"/>
      <c r="L612" s="246"/>
      <c r="M612" s="256">
        <f t="shared" ref="M612:S612" si="359">M399-M470-M541</f>
        <v>0</v>
      </c>
      <c r="N612" s="256">
        <f t="shared" si="359"/>
        <v>0</v>
      </c>
      <c r="O612" s="256">
        <f t="shared" si="359"/>
        <v>0</v>
      </c>
      <c r="P612" s="256">
        <f t="shared" si="359"/>
        <v>0</v>
      </c>
      <c r="Q612" s="256">
        <f t="shared" si="359"/>
        <v>0</v>
      </c>
      <c r="R612" s="256">
        <f t="shared" si="359"/>
        <v>0</v>
      </c>
      <c r="S612" s="282">
        <f t="shared" si="359"/>
        <v>0</v>
      </c>
      <c r="T612" s="227"/>
      <c r="U612" s="87"/>
      <c r="V612" s="87"/>
    </row>
    <row r="613" spans="2:22" outlineLevel="1" x14ac:dyDescent="0.2">
      <c r="B613" s="279" t="str">
        <f t="shared" si="320"/>
        <v>Z039</v>
      </c>
      <c r="C613" s="280" t="s">
        <v>0</v>
      </c>
      <c r="D613" s="246"/>
      <c r="E613" s="246"/>
      <c r="F613" s="246"/>
      <c r="G613" s="246"/>
      <c r="H613" s="246"/>
      <c r="I613" s="256"/>
      <c r="J613" s="256"/>
      <c r="K613" s="246"/>
      <c r="L613" s="246"/>
      <c r="M613" s="256">
        <f t="shared" ref="M613:S613" si="360">M400-M471-M542</f>
        <v>0</v>
      </c>
      <c r="N613" s="256">
        <f t="shared" si="360"/>
        <v>0</v>
      </c>
      <c r="O613" s="256">
        <f t="shared" si="360"/>
        <v>0</v>
      </c>
      <c r="P613" s="256">
        <f t="shared" si="360"/>
        <v>0</v>
      </c>
      <c r="Q613" s="256">
        <f t="shared" si="360"/>
        <v>0</v>
      </c>
      <c r="R613" s="256">
        <f t="shared" si="360"/>
        <v>0</v>
      </c>
      <c r="S613" s="282">
        <f t="shared" si="360"/>
        <v>0</v>
      </c>
      <c r="T613" s="227"/>
      <c r="U613" s="87"/>
      <c r="V613" s="87"/>
    </row>
    <row r="614" spans="2:22" outlineLevel="1" x14ac:dyDescent="0.2">
      <c r="B614" s="279" t="str">
        <f t="shared" si="320"/>
        <v>Z040</v>
      </c>
      <c r="C614" s="280" t="s">
        <v>0</v>
      </c>
      <c r="D614" s="246"/>
      <c r="E614" s="246"/>
      <c r="F614" s="246"/>
      <c r="G614" s="246"/>
      <c r="H614" s="246"/>
      <c r="I614" s="256"/>
      <c r="J614" s="256"/>
      <c r="K614" s="246"/>
      <c r="L614" s="246"/>
      <c r="M614" s="256">
        <f t="shared" ref="M614:S614" si="361">M401-M472-M543</f>
        <v>0</v>
      </c>
      <c r="N614" s="256">
        <f t="shared" si="361"/>
        <v>0</v>
      </c>
      <c r="O614" s="256">
        <f t="shared" si="361"/>
        <v>0</v>
      </c>
      <c r="P614" s="256">
        <f t="shared" si="361"/>
        <v>0</v>
      </c>
      <c r="Q614" s="256">
        <f t="shared" si="361"/>
        <v>0</v>
      </c>
      <c r="R614" s="256">
        <f t="shared" si="361"/>
        <v>0</v>
      </c>
      <c r="S614" s="282">
        <f t="shared" si="361"/>
        <v>0</v>
      </c>
      <c r="T614" s="227"/>
      <c r="U614" s="87"/>
      <c r="V614" s="87"/>
    </row>
    <row r="615" spans="2:22" outlineLevel="1" x14ac:dyDescent="0.2">
      <c r="B615" s="279" t="str">
        <f t="shared" si="320"/>
        <v>Z041</v>
      </c>
      <c r="C615" s="280" t="s">
        <v>0</v>
      </c>
      <c r="D615" s="246"/>
      <c r="E615" s="246"/>
      <c r="F615" s="246"/>
      <c r="G615" s="246"/>
      <c r="H615" s="246"/>
      <c r="I615" s="256"/>
      <c r="J615" s="256"/>
      <c r="K615" s="246"/>
      <c r="L615" s="246"/>
      <c r="M615" s="256">
        <f t="shared" ref="M615:S615" si="362">M402-M473-M544</f>
        <v>0</v>
      </c>
      <c r="N615" s="256">
        <f t="shared" si="362"/>
        <v>0</v>
      </c>
      <c r="O615" s="256">
        <f t="shared" si="362"/>
        <v>0</v>
      </c>
      <c r="P615" s="256">
        <f t="shared" si="362"/>
        <v>0</v>
      </c>
      <c r="Q615" s="256">
        <f t="shared" si="362"/>
        <v>0</v>
      </c>
      <c r="R615" s="256">
        <f t="shared" si="362"/>
        <v>0</v>
      </c>
      <c r="S615" s="282">
        <f t="shared" si="362"/>
        <v>0</v>
      </c>
      <c r="T615" s="227"/>
      <c r="U615" s="87"/>
      <c r="V615" s="87"/>
    </row>
    <row r="616" spans="2:22" outlineLevel="1" x14ac:dyDescent="0.2">
      <c r="B616" s="279" t="str">
        <f t="shared" si="320"/>
        <v>Z042</v>
      </c>
      <c r="C616" s="280" t="s">
        <v>0</v>
      </c>
      <c r="D616" s="246"/>
      <c r="E616" s="246"/>
      <c r="F616" s="246"/>
      <c r="G616" s="246"/>
      <c r="H616" s="246"/>
      <c r="I616" s="256"/>
      <c r="J616" s="256"/>
      <c r="K616" s="246"/>
      <c r="L616" s="246"/>
      <c r="M616" s="256">
        <f t="shared" ref="M616:S616" si="363">M403-M474-M545</f>
        <v>2904.9182767001948</v>
      </c>
      <c r="N616" s="256">
        <f t="shared" si="363"/>
        <v>1742.9509660201168</v>
      </c>
      <c r="O616" s="256">
        <f t="shared" si="363"/>
        <v>1045.7705796120699</v>
      </c>
      <c r="P616" s="256">
        <f t="shared" si="363"/>
        <v>627.46234776724191</v>
      </c>
      <c r="Q616" s="256">
        <f t="shared" si="363"/>
        <v>376.47740866034513</v>
      </c>
      <c r="R616" s="256">
        <f t="shared" si="363"/>
        <v>225.88644519620706</v>
      </c>
      <c r="S616" s="282">
        <f t="shared" si="363"/>
        <v>135.53186711772423</v>
      </c>
      <c r="T616" s="227"/>
      <c r="U616" s="87"/>
      <c r="V616" s="87"/>
    </row>
    <row r="617" spans="2:22" outlineLevel="1" x14ac:dyDescent="0.2">
      <c r="B617" s="279" t="str">
        <f t="shared" si="320"/>
        <v>Z043</v>
      </c>
      <c r="C617" s="280" t="s">
        <v>0</v>
      </c>
      <c r="D617" s="246"/>
      <c r="E617" s="246"/>
      <c r="F617" s="246"/>
      <c r="G617" s="246"/>
      <c r="H617" s="246"/>
      <c r="I617" s="256"/>
      <c r="J617" s="256"/>
      <c r="K617" s="246"/>
      <c r="L617" s="246"/>
      <c r="M617" s="256">
        <f t="shared" ref="M617:S617" si="364">M404-M475-M546</f>
        <v>0</v>
      </c>
      <c r="N617" s="256">
        <f t="shared" si="364"/>
        <v>0</v>
      </c>
      <c r="O617" s="256">
        <f t="shared" si="364"/>
        <v>0</v>
      </c>
      <c r="P617" s="256">
        <f t="shared" si="364"/>
        <v>0</v>
      </c>
      <c r="Q617" s="256">
        <f t="shared" si="364"/>
        <v>0</v>
      </c>
      <c r="R617" s="256">
        <f t="shared" si="364"/>
        <v>0</v>
      </c>
      <c r="S617" s="282">
        <f t="shared" si="364"/>
        <v>0</v>
      </c>
      <c r="T617" s="227"/>
      <c r="U617" s="87"/>
      <c r="V617" s="87"/>
    </row>
    <row r="618" spans="2:22" outlineLevel="1" x14ac:dyDescent="0.2">
      <c r="B618" s="279" t="str">
        <f t="shared" si="320"/>
        <v>Z044</v>
      </c>
      <c r="C618" s="280" t="s">
        <v>0</v>
      </c>
      <c r="D618" s="246"/>
      <c r="E618" s="246"/>
      <c r="F618" s="246"/>
      <c r="G618" s="246"/>
      <c r="H618" s="246"/>
      <c r="I618" s="256"/>
      <c r="J618" s="256"/>
      <c r="K618" s="246"/>
      <c r="L618" s="246"/>
      <c r="M618" s="256">
        <f t="shared" ref="M618:S618" si="365">M405-M476-M547</f>
        <v>0</v>
      </c>
      <c r="N618" s="256">
        <f t="shared" si="365"/>
        <v>0</v>
      </c>
      <c r="O618" s="256">
        <f t="shared" si="365"/>
        <v>0</v>
      </c>
      <c r="P618" s="256">
        <f t="shared" si="365"/>
        <v>0</v>
      </c>
      <c r="Q618" s="256">
        <f t="shared" si="365"/>
        <v>0</v>
      </c>
      <c r="R618" s="256">
        <f t="shared" si="365"/>
        <v>0</v>
      </c>
      <c r="S618" s="282">
        <f t="shared" si="365"/>
        <v>0</v>
      </c>
      <c r="T618" s="227"/>
      <c r="U618" s="87"/>
      <c r="V618" s="87"/>
    </row>
    <row r="619" spans="2:22" outlineLevel="1" x14ac:dyDescent="0.2">
      <c r="B619" s="279" t="str">
        <f t="shared" si="320"/>
        <v>Z045</v>
      </c>
      <c r="C619" s="280" t="s">
        <v>0</v>
      </c>
      <c r="D619" s="246"/>
      <c r="E619" s="246"/>
      <c r="F619" s="246"/>
      <c r="G619" s="246"/>
      <c r="H619" s="246"/>
      <c r="I619" s="256"/>
      <c r="J619" s="256"/>
      <c r="K619" s="246"/>
      <c r="L619" s="246"/>
      <c r="M619" s="256">
        <f t="shared" ref="M619:S619" si="366">M406-M477-M548</f>
        <v>7407.420559308388</v>
      </c>
      <c r="N619" s="256">
        <f t="shared" si="366"/>
        <v>3703.710279654194</v>
      </c>
      <c r="O619" s="256">
        <f t="shared" si="366"/>
        <v>1851.855139827097</v>
      </c>
      <c r="P619" s="256">
        <f t="shared" si="366"/>
        <v>925.9275699135485</v>
      </c>
      <c r="Q619" s="256">
        <f t="shared" si="366"/>
        <v>462.96378495677425</v>
      </c>
      <c r="R619" s="256">
        <f t="shared" si="366"/>
        <v>231.48189247838712</v>
      </c>
      <c r="S619" s="282">
        <f t="shared" si="366"/>
        <v>115.74094623919356</v>
      </c>
      <c r="T619" s="227"/>
      <c r="U619" s="87"/>
      <c r="V619" s="87"/>
    </row>
    <row r="620" spans="2:22" outlineLevel="1" x14ac:dyDescent="0.2">
      <c r="B620" s="279" t="str">
        <f t="shared" si="320"/>
        <v>Z046</v>
      </c>
      <c r="C620" s="280" t="s">
        <v>0</v>
      </c>
      <c r="D620" s="246"/>
      <c r="E620" s="246"/>
      <c r="F620" s="246"/>
      <c r="G620" s="246"/>
      <c r="H620" s="246"/>
      <c r="I620" s="256"/>
      <c r="J620" s="256"/>
      <c r="K620" s="246"/>
      <c r="L620" s="246"/>
      <c r="M620" s="256">
        <f t="shared" ref="M620:S620" si="367">M407-M478-M549</f>
        <v>0</v>
      </c>
      <c r="N620" s="256">
        <f t="shared" si="367"/>
        <v>0</v>
      </c>
      <c r="O620" s="256">
        <f t="shared" si="367"/>
        <v>0</v>
      </c>
      <c r="P620" s="256">
        <f t="shared" si="367"/>
        <v>0</v>
      </c>
      <c r="Q620" s="256">
        <f t="shared" si="367"/>
        <v>0</v>
      </c>
      <c r="R620" s="256">
        <f t="shared" si="367"/>
        <v>0</v>
      </c>
      <c r="S620" s="282">
        <f t="shared" si="367"/>
        <v>0</v>
      </c>
      <c r="T620" s="227"/>
      <c r="U620" s="87"/>
      <c r="V620" s="87"/>
    </row>
    <row r="621" spans="2:22" outlineLevel="1" x14ac:dyDescent="0.2">
      <c r="B621" s="279" t="str">
        <f t="shared" si="320"/>
        <v>Z047</v>
      </c>
      <c r="C621" s="280" t="s">
        <v>0</v>
      </c>
      <c r="D621" s="246"/>
      <c r="E621" s="246"/>
      <c r="F621" s="246"/>
      <c r="G621" s="246"/>
      <c r="H621" s="246"/>
      <c r="I621" s="256"/>
      <c r="J621" s="256"/>
      <c r="K621" s="246"/>
      <c r="L621" s="246"/>
      <c r="M621" s="256">
        <f t="shared" ref="M621:S621" si="368">M408-M479-M550</f>
        <v>0</v>
      </c>
      <c r="N621" s="256">
        <f t="shared" si="368"/>
        <v>0</v>
      </c>
      <c r="O621" s="256">
        <f t="shared" si="368"/>
        <v>0</v>
      </c>
      <c r="P621" s="256">
        <f t="shared" si="368"/>
        <v>0</v>
      </c>
      <c r="Q621" s="256">
        <f t="shared" si="368"/>
        <v>0</v>
      </c>
      <c r="R621" s="256">
        <f t="shared" si="368"/>
        <v>0</v>
      </c>
      <c r="S621" s="282">
        <f t="shared" si="368"/>
        <v>0</v>
      </c>
      <c r="T621" s="227"/>
      <c r="U621" s="87"/>
      <c r="V621" s="87"/>
    </row>
    <row r="622" spans="2:22" outlineLevel="1" x14ac:dyDescent="0.2">
      <c r="B622" s="279" t="str">
        <f t="shared" si="320"/>
        <v>Z048</v>
      </c>
      <c r="C622" s="280" t="s">
        <v>0</v>
      </c>
      <c r="D622" s="246"/>
      <c r="E622" s="246"/>
      <c r="F622" s="246"/>
      <c r="G622" s="246"/>
      <c r="H622" s="246"/>
      <c r="I622" s="256"/>
      <c r="J622" s="256"/>
      <c r="K622" s="246"/>
      <c r="L622" s="246"/>
      <c r="M622" s="256">
        <f t="shared" ref="M622:S622" si="369">M409-M480-M551</f>
        <v>0</v>
      </c>
      <c r="N622" s="256">
        <f t="shared" si="369"/>
        <v>0</v>
      </c>
      <c r="O622" s="256">
        <f t="shared" si="369"/>
        <v>0</v>
      </c>
      <c r="P622" s="256">
        <f t="shared" si="369"/>
        <v>0</v>
      </c>
      <c r="Q622" s="256">
        <f t="shared" si="369"/>
        <v>0</v>
      </c>
      <c r="R622" s="256">
        <f t="shared" si="369"/>
        <v>0</v>
      </c>
      <c r="S622" s="282">
        <f t="shared" si="369"/>
        <v>0</v>
      </c>
      <c r="T622" s="227"/>
      <c r="U622" s="87"/>
      <c r="V622" s="87"/>
    </row>
    <row r="623" spans="2:22" outlineLevel="1" x14ac:dyDescent="0.2">
      <c r="B623" s="279" t="str">
        <f t="shared" si="320"/>
        <v>Z049</v>
      </c>
      <c r="C623" s="280" t="s">
        <v>0</v>
      </c>
      <c r="D623" s="246"/>
      <c r="E623" s="246"/>
      <c r="F623" s="246"/>
      <c r="G623" s="246"/>
      <c r="H623" s="246"/>
      <c r="I623" s="256"/>
      <c r="J623" s="256"/>
      <c r="K623" s="246"/>
      <c r="L623" s="246"/>
      <c r="M623" s="256">
        <f t="shared" ref="M623:S623" si="370">M410-M481-M552</f>
        <v>0</v>
      </c>
      <c r="N623" s="256">
        <f t="shared" si="370"/>
        <v>0</v>
      </c>
      <c r="O623" s="256">
        <f t="shared" si="370"/>
        <v>0</v>
      </c>
      <c r="P623" s="256">
        <f t="shared" si="370"/>
        <v>0</v>
      </c>
      <c r="Q623" s="256">
        <f t="shared" si="370"/>
        <v>0</v>
      </c>
      <c r="R623" s="256">
        <f t="shared" si="370"/>
        <v>0</v>
      </c>
      <c r="S623" s="282">
        <f t="shared" si="370"/>
        <v>0</v>
      </c>
      <c r="T623" s="227"/>
      <c r="U623" s="87"/>
      <c r="V623" s="87"/>
    </row>
    <row r="624" spans="2:22" outlineLevel="1" x14ac:dyDescent="0.2">
      <c r="B624" s="279" t="str">
        <f t="shared" si="320"/>
        <v>Z050</v>
      </c>
      <c r="C624" s="280" t="s">
        <v>0</v>
      </c>
      <c r="D624" s="246"/>
      <c r="E624" s="246"/>
      <c r="F624" s="246"/>
      <c r="G624" s="246"/>
      <c r="H624" s="246"/>
      <c r="I624" s="256"/>
      <c r="J624" s="256"/>
      <c r="K624" s="246"/>
      <c r="L624" s="246"/>
      <c r="M624" s="256">
        <f t="shared" ref="M624:S624" si="371">M411-M482-M553</f>
        <v>0</v>
      </c>
      <c r="N624" s="256">
        <f t="shared" si="371"/>
        <v>0</v>
      </c>
      <c r="O624" s="256">
        <f t="shared" si="371"/>
        <v>0</v>
      </c>
      <c r="P624" s="256">
        <f t="shared" si="371"/>
        <v>0</v>
      </c>
      <c r="Q624" s="256">
        <f t="shared" si="371"/>
        <v>0</v>
      </c>
      <c r="R624" s="256">
        <f t="shared" si="371"/>
        <v>0</v>
      </c>
      <c r="S624" s="282">
        <f t="shared" si="371"/>
        <v>0</v>
      </c>
      <c r="T624" s="227"/>
      <c r="U624" s="87"/>
      <c r="V624" s="87"/>
    </row>
    <row r="625" spans="2:22" outlineLevel="1" x14ac:dyDescent="0.2">
      <c r="B625" s="279" t="str">
        <f t="shared" si="320"/>
        <v>Z051</v>
      </c>
      <c r="C625" s="280" t="s">
        <v>0</v>
      </c>
      <c r="D625" s="246"/>
      <c r="E625" s="246"/>
      <c r="F625" s="246"/>
      <c r="G625" s="246"/>
      <c r="H625" s="246"/>
      <c r="I625" s="256"/>
      <c r="J625" s="256"/>
      <c r="K625" s="246"/>
      <c r="L625" s="246"/>
      <c r="M625" s="256">
        <f t="shared" ref="M625:S625" si="372">M412-M483-M554</f>
        <v>0</v>
      </c>
      <c r="N625" s="256">
        <f t="shared" si="372"/>
        <v>0</v>
      </c>
      <c r="O625" s="256">
        <f t="shared" si="372"/>
        <v>0</v>
      </c>
      <c r="P625" s="256">
        <f t="shared" si="372"/>
        <v>0</v>
      </c>
      <c r="Q625" s="256">
        <f t="shared" si="372"/>
        <v>0</v>
      </c>
      <c r="R625" s="256">
        <f t="shared" si="372"/>
        <v>0</v>
      </c>
      <c r="S625" s="282">
        <f t="shared" si="372"/>
        <v>0</v>
      </c>
      <c r="T625" s="227"/>
      <c r="U625" s="87"/>
      <c r="V625" s="87"/>
    </row>
    <row r="626" spans="2:22" outlineLevel="1" x14ac:dyDescent="0.2">
      <c r="B626" s="279" t="str">
        <f t="shared" si="320"/>
        <v>Z052</v>
      </c>
      <c r="C626" s="280" t="s">
        <v>0</v>
      </c>
      <c r="D626" s="246"/>
      <c r="E626" s="246"/>
      <c r="F626" s="246"/>
      <c r="G626" s="246"/>
      <c r="H626" s="246"/>
      <c r="I626" s="256"/>
      <c r="J626" s="256"/>
      <c r="K626" s="246"/>
      <c r="L626" s="246"/>
      <c r="M626" s="256">
        <f t="shared" ref="M626:S626" si="373">M413-M484-M555</f>
        <v>0</v>
      </c>
      <c r="N626" s="256">
        <f t="shared" si="373"/>
        <v>0</v>
      </c>
      <c r="O626" s="256">
        <f t="shared" si="373"/>
        <v>0</v>
      </c>
      <c r="P626" s="256">
        <f t="shared" si="373"/>
        <v>0</v>
      </c>
      <c r="Q626" s="256">
        <f t="shared" si="373"/>
        <v>0</v>
      </c>
      <c r="R626" s="256">
        <f t="shared" si="373"/>
        <v>0</v>
      </c>
      <c r="S626" s="282">
        <f t="shared" si="373"/>
        <v>0</v>
      </c>
      <c r="T626" s="227"/>
      <c r="U626" s="87"/>
      <c r="V626" s="87"/>
    </row>
    <row r="627" spans="2:22" outlineLevel="1" x14ac:dyDescent="0.2">
      <c r="B627" s="279" t="str">
        <f t="shared" si="320"/>
        <v>Z053</v>
      </c>
      <c r="C627" s="280" t="s">
        <v>0</v>
      </c>
      <c r="D627" s="246"/>
      <c r="E627" s="246"/>
      <c r="F627" s="246"/>
      <c r="G627" s="246"/>
      <c r="H627" s="246"/>
      <c r="I627" s="256"/>
      <c r="J627" s="256"/>
      <c r="K627" s="246"/>
      <c r="L627" s="246"/>
      <c r="M627" s="256">
        <f t="shared" ref="M627:S627" si="374">M414-M485-M556</f>
        <v>0</v>
      </c>
      <c r="N627" s="256">
        <f t="shared" si="374"/>
        <v>0</v>
      </c>
      <c r="O627" s="256">
        <f t="shared" si="374"/>
        <v>0</v>
      </c>
      <c r="P627" s="256">
        <f t="shared" si="374"/>
        <v>0</v>
      </c>
      <c r="Q627" s="256">
        <f t="shared" si="374"/>
        <v>0</v>
      </c>
      <c r="R627" s="256">
        <f t="shared" si="374"/>
        <v>0</v>
      </c>
      <c r="S627" s="282">
        <f t="shared" si="374"/>
        <v>0</v>
      </c>
      <c r="T627" s="227"/>
      <c r="U627" s="87"/>
      <c r="V627" s="87"/>
    </row>
    <row r="628" spans="2:22" outlineLevel="1" x14ac:dyDescent="0.2">
      <c r="B628" s="279" t="str">
        <f t="shared" si="320"/>
        <v>Z054</v>
      </c>
      <c r="C628" s="280" t="s">
        <v>0</v>
      </c>
      <c r="D628" s="246"/>
      <c r="E628" s="246"/>
      <c r="F628" s="246"/>
      <c r="G628" s="246"/>
      <c r="H628" s="246"/>
      <c r="I628" s="256"/>
      <c r="J628" s="256"/>
      <c r="K628" s="246"/>
      <c r="L628" s="246"/>
      <c r="M628" s="256">
        <f t="shared" ref="M628:S628" si="375">M415-M486-M557</f>
        <v>6652.6723004415062</v>
      </c>
      <c r="N628" s="256">
        <f t="shared" si="375"/>
        <v>5787.8249013841105</v>
      </c>
      <c r="O628" s="256">
        <f t="shared" si="375"/>
        <v>5035.4076642041764</v>
      </c>
      <c r="P628" s="256">
        <f t="shared" si="375"/>
        <v>4380.8046678576338</v>
      </c>
      <c r="Q628" s="256">
        <f t="shared" si="375"/>
        <v>3811.3000610361414</v>
      </c>
      <c r="R628" s="256">
        <f t="shared" si="375"/>
        <v>3315.8310531014431</v>
      </c>
      <c r="S628" s="282">
        <f t="shared" si="375"/>
        <v>2884.7730161982554</v>
      </c>
      <c r="T628" s="227"/>
      <c r="U628" s="87"/>
      <c r="V628" s="87"/>
    </row>
    <row r="629" spans="2:22" outlineLevel="1" x14ac:dyDescent="0.2">
      <c r="B629" s="279" t="str">
        <f t="shared" si="320"/>
        <v>Z055</v>
      </c>
      <c r="C629" s="280" t="s">
        <v>0</v>
      </c>
      <c r="D629" s="246"/>
      <c r="E629" s="246"/>
      <c r="F629" s="246"/>
      <c r="G629" s="246"/>
      <c r="H629" s="246"/>
      <c r="I629" s="256"/>
      <c r="J629" s="256"/>
      <c r="K629" s="246"/>
      <c r="L629" s="246"/>
      <c r="M629" s="256">
        <f t="shared" ref="M629:S629" si="376">M416-M487-M558</f>
        <v>0</v>
      </c>
      <c r="N629" s="256">
        <f t="shared" si="376"/>
        <v>0</v>
      </c>
      <c r="O629" s="256">
        <f t="shared" si="376"/>
        <v>0</v>
      </c>
      <c r="P629" s="256">
        <f t="shared" si="376"/>
        <v>0</v>
      </c>
      <c r="Q629" s="256">
        <f t="shared" si="376"/>
        <v>0</v>
      </c>
      <c r="R629" s="256">
        <f t="shared" si="376"/>
        <v>0</v>
      </c>
      <c r="S629" s="282">
        <f t="shared" si="376"/>
        <v>0</v>
      </c>
      <c r="T629" s="227"/>
      <c r="U629" s="87"/>
      <c r="V629" s="87"/>
    </row>
    <row r="630" spans="2:22" outlineLevel="1" x14ac:dyDescent="0.2">
      <c r="B630" s="279" t="str">
        <f t="shared" si="320"/>
        <v>Z056</v>
      </c>
      <c r="C630" s="280" t="s">
        <v>0</v>
      </c>
      <c r="D630" s="246"/>
      <c r="E630" s="246"/>
      <c r="F630" s="246"/>
      <c r="G630" s="246"/>
      <c r="H630" s="246"/>
      <c r="I630" s="256"/>
      <c r="J630" s="256"/>
      <c r="K630" s="246"/>
      <c r="L630" s="246"/>
      <c r="M630" s="256">
        <f t="shared" ref="M630:S630" si="377">M417-M488-M559</f>
        <v>157301.98367095177</v>
      </c>
      <c r="N630" s="256">
        <f t="shared" si="377"/>
        <v>132133.66628359948</v>
      </c>
      <c r="O630" s="256">
        <f t="shared" si="377"/>
        <v>110992.27967822357</v>
      </c>
      <c r="P630" s="256">
        <f t="shared" si="377"/>
        <v>93233.514929707802</v>
      </c>
      <c r="Q630" s="256">
        <f t="shared" si="377"/>
        <v>78316.152540954557</v>
      </c>
      <c r="R630" s="256">
        <f t="shared" si="377"/>
        <v>65785.568134401823</v>
      </c>
      <c r="S630" s="282">
        <f t="shared" si="377"/>
        <v>55259.877232897532</v>
      </c>
      <c r="T630" s="227"/>
      <c r="U630" s="87"/>
      <c r="V630" s="87"/>
    </row>
    <row r="631" spans="2:22" outlineLevel="1" x14ac:dyDescent="0.2">
      <c r="B631" s="279" t="str">
        <f t="shared" si="320"/>
        <v>Z057</v>
      </c>
      <c r="C631" s="280" t="s">
        <v>0</v>
      </c>
      <c r="D631" s="246"/>
      <c r="E631" s="246"/>
      <c r="F631" s="246"/>
      <c r="G631" s="246"/>
      <c r="H631" s="246"/>
      <c r="I631" s="256"/>
      <c r="J631" s="256"/>
      <c r="K631" s="246"/>
      <c r="L631" s="246"/>
      <c r="M631" s="256">
        <f t="shared" ref="M631:S631" si="378">M418-M489-M560</f>
        <v>0</v>
      </c>
      <c r="N631" s="256">
        <f t="shared" si="378"/>
        <v>0</v>
      </c>
      <c r="O631" s="256">
        <f t="shared" si="378"/>
        <v>0</v>
      </c>
      <c r="P631" s="256">
        <f t="shared" si="378"/>
        <v>0</v>
      </c>
      <c r="Q631" s="256">
        <f t="shared" si="378"/>
        <v>0</v>
      </c>
      <c r="R631" s="256">
        <f t="shared" si="378"/>
        <v>0</v>
      </c>
      <c r="S631" s="282">
        <f t="shared" si="378"/>
        <v>0</v>
      </c>
      <c r="T631" s="227"/>
      <c r="U631" s="87"/>
      <c r="V631" s="87"/>
    </row>
    <row r="632" spans="2:22" outlineLevel="1" x14ac:dyDescent="0.2">
      <c r="B632" s="279" t="str">
        <f t="shared" si="320"/>
        <v>Z058</v>
      </c>
      <c r="C632" s="280" t="s">
        <v>0</v>
      </c>
      <c r="D632" s="246"/>
      <c r="E632" s="246"/>
      <c r="F632" s="246"/>
      <c r="G632" s="246"/>
      <c r="H632" s="246"/>
      <c r="I632" s="256"/>
      <c r="J632" s="256"/>
      <c r="K632" s="246"/>
      <c r="L632" s="246"/>
      <c r="M632" s="256">
        <f t="shared" ref="M632:S632" si="379">M419-M490-M561</f>
        <v>11286.563941861343</v>
      </c>
      <c r="N632" s="256">
        <f t="shared" si="379"/>
        <v>7900.5947593029396</v>
      </c>
      <c r="O632" s="256">
        <f t="shared" si="379"/>
        <v>5530.4163315120577</v>
      </c>
      <c r="P632" s="256">
        <f t="shared" si="379"/>
        <v>3871.2914320584405</v>
      </c>
      <c r="Q632" s="256">
        <f t="shared" si="379"/>
        <v>2709.9040024409087</v>
      </c>
      <c r="R632" s="256">
        <f t="shared" si="379"/>
        <v>1896.9328017086361</v>
      </c>
      <c r="S632" s="282">
        <f t="shared" si="379"/>
        <v>1327.8529611960453</v>
      </c>
      <c r="T632" s="227"/>
      <c r="U632" s="87"/>
      <c r="V632" s="87"/>
    </row>
    <row r="633" spans="2:22" outlineLevel="1" x14ac:dyDescent="0.2">
      <c r="B633" s="279" t="str">
        <f t="shared" si="320"/>
        <v>Z059</v>
      </c>
      <c r="C633" s="280" t="s">
        <v>0</v>
      </c>
      <c r="D633" s="246"/>
      <c r="E633" s="246"/>
      <c r="F633" s="246"/>
      <c r="G633" s="246"/>
      <c r="H633" s="246"/>
      <c r="I633" s="256"/>
      <c r="J633" s="256"/>
      <c r="K633" s="246"/>
      <c r="L633" s="246"/>
      <c r="M633" s="256">
        <f t="shared" ref="M633:S633" si="380">M420-M491-M562</f>
        <v>0</v>
      </c>
      <c r="N633" s="256">
        <f t="shared" si="380"/>
        <v>0</v>
      </c>
      <c r="O633" s="256">
        <f t="shared" si="380"/>
        <v>0</v>
      </c>
      <c r="P633" s="256">
        <f t="shared" si="380"/>
        <v>0</v>
      </c>
      <c r="Q633" s="256">
        <f t="shared" si="380"/>
        <v>0</v>
      </c>
      <c r="R633" s="256">
        <f t="shared" si="380"/>
        <v>0</v>
      </c>
      <c r="S633" s="282">
        <f t="shared" si="380"/>
        <v>0</v>
      </c>
      <c r="T633" s="227"/>
      <c r="U633" s="87"/>
      <c r="V633" s="87"/>
    </row>
    <row r="634" spans="2:22" outlineLevel="1" x14ac:dyDescent="0.2">
      <c r="B634" s="279" t="str">
        <f t="shared" si="320"/>
        <v>Z060</v>
      </c>
      <c r="C634" s="280" t="s">
        <v>0</v>
      </c>
      <c r="D634" s="246"/>
      <c r="E634" s="246"/>
      <c r="F634" s="246"/>
      <c r="G634" s="246"/>
      <c r="H634" s="246"/>
      <c r="I634" s="256"/>
      <c r="J634" s="256"/>
      <c r="K634" s="246"/>
      <c r="L634" s="246"/>
      <c r="M634" s="256">
        <f t="shared" ref="M634:S634" si="381">M421-M492-M563</f>
        <v>0</v>
      </c>
      <c r="N634" s="256">
        <f t="shared" si="381"/>
        <v>0</v>
      </c>
      <c r="O634" s="256">
        <f t="shared" si="381"/>
        <v>0</v>
      </c>
      <c r="P634" s="256">
        <f t="shared" si="381"/>
        <v>0</v>
      </c>
      <c r="Q634" s="256">
        <f t="shared" si="381"/>
        <v>0</v>
      </c>
      <c r="R634" s="256">
        <f t="shared" si="381"/>
        <v>0</v>
      </c>
      <c r="S634" s="282">
        <f t="shared" si="381"/>
        <v>0</v>
      </c>
      <c r="T634" s="227"/>
      <c r="U634" s="87"/>
      <c r="V634" s="87"/>
    </row>
    <row r="635" spans="2:22" outlineLevel="1" x14ac:dyDescent="0.2">
      <c r="B635" s="279" t="str">
        <f t="shared" si="320"/>
        <v>Z061</v>
      </c>
      <c r="C635" s="280" t="s">
        <v>0</v>
      </c>
      <c r="D635" s="246"/>
      <c r="E635" s="246"/>
      <c r="F635" s="246"/>
      <c r="G635" s="246"/>
      <c r="H635" s="246"/>
      <c r="I635" s="256"/>
      <c r="J635" s="256"/>
      <c r="K635" s="246"/>
      <c r="L635" s="246"/>
      <c r="M635" s="256">
        <f t="shared" ref="M635:S635" si="382">M422-M493-M564</f>
        <v>0</v>
      </c>
      <c r="N635" s="256">
        <f t="shared" si="382"/>
        <v>0</v>
      </c>
      <c r="O635" s="256">
        <f t="shared" si="382"/>
        <v>0</v>
      </c>
      <c r="P635" s="256">
        <f t="shared" si="382"/>
        <v>0</v>
      </c>
      <c r="Q635" s="256">
        <f t="shared" si="382"/>
        <v>0</v>
      </c>
      <c r="R635" s="256">
        <f t="shared" si="382"/>
        <v>0</v>
      </c>
      <c r="S635" s="282">
        <f t="shared" si="382"/>
        <v>0</v>
      </c>
      <c r="T635" s="227"/>
      <c r="U635" s="87"/>
      <c r="V635" s="87"/>
    </row>
    <row r="636" spans="2:22" outlineLevel="1" x14ac:dyDescent="0.2">
      <c r="B636" s="279" t="str">
        <f t="shared" si="320"/>
        <v>Z062</v>
      </c>
      <c r="C636" s="280" t="s">
        <v>0</v>
      </c>
      <c r="D636" s="246"/>
      <c r="E636" s="246"/>
      <c r="F636" s="246"/>
      <c r="G636" s="246"/>
      <c r="H636" s="246"/>
      <c r="I636" s="256"/>
      <c r="J636" s="256"/>
      <c r="K636" s="246"/>
      <c r="L636" s="246"/>
      <c r="M636" s="256">
        <f t="shared" ref="M636:S636" si="383">M423-M494-M565</f>
        <v>0</v>
      </c>
      <c r="N636" s="256">
        <f t="shared" si="383"/>
        <v>0</v>
      </c>
      <c r="O636" s="256">
        <f t="shared" si="383"/>
        <v>0</v>
      </c>
      <c r="P636" s="256">
        <f t="shared" si="383"/>
        <v>0</v>
      </c>
      <c r="Q636" s="256">
        <f t="shared" si="383"/>
        <v>0</v>
      </c>
      <c r="R636" s="256">
        <f t="shared" si="383"/>
        <v>0</v>
      </c>
      <c r="S636" s="282">
        <f t="shared" si="383"/>
        <v>0</v>
      </c>
      <c r="T636" s="227"/>
      <c r="U636" s="87"/>
      <c r="V636" s="87"/>
    </row>
    <row r="637" spans="2:22" outlineLevel="1" x14ac:dyDescent="0.2">
      <c r="B637" s="279" t="str">
        <f t="shared" si="320"/>
        <v>Z063</v>
      </c>
      <c r="C637" s="280" t="s">
        <v>0</v>
      </c>
      <c r="D637" s="246"/>
      <c r="E637" s="246"/>
      <c r="F637" s="246"/>
      <c r="G637" s="246"/>
      <c r="H637" s="246"/>
      <c r="I637" s="256"/>
      <c r="J637" s="256"/>
      <c r="K637" s="246"/>
      <c r="L637" s="246"/>
      <c r="M637" s="256">
        <f t="shared" ref="M637:S637" si="384">M424-M495-M566</f>
        <v>0</v>
      </c>
      <c r="N637" s="256">
        <f t="shared" si="384"/>
        <v>0</v>
      </c>
      <c r="O637" s="256">
        <f t="shared" si="384"/>
        <v>0</v>
      </c>
      <c r="P637" s="256">
        <f t="shared" si="384"/>
        <v>0</v>
      </c>
      <c r="Q637" s="256">
        <f t="shared" si="384"/>
        <v>0</v>
      </c>
      <c r="R637" s="256">
        <f t="shared" si="384"/>
        <v>0</v>
      </c>
      <c r="S637" s="282">
        <f t="shared" si="384"/>
        <v>0</v>
      </c>
      <c r="T637" s="227"/>
      <c r="U637" s="87"/>
      <c r="V637" s="87"/>
    </row>
    <row r="638" spans="2:22" outlineLevel="1" x14ac:dyDescent="0.2">
      <c r="B638" s="279" t="str">
        <f>B567</f>
        <v>Z064</v>
      </c>
      <c r="C638" s="280" t="s">
        <v>0</v>
      </c>
      <c r="D638" s="246"/>
      <c r="E638" s="246"/>
      <c r="F638" s="246"/>
      <c r="G638" s="246"/>
      <c r="H638" s="246"/>
      <c r="I638" s="256"/>
      <c r="J638" s="256"/>
      <c r="K638" s="246"/>
      <c r="L638" s="246"/>
      <c r="M638" s="256">
        <f t="shared" ref="M638:S638" si="385">M425-M496-M567</f>
        <v>0</v>
      </c>
      <c r="N638" s="256">
        <f t="shared" si="385"/>
        <v>0</v>
      </c>
      <c r="O638" s="256">
        <f t="shared" si="385"/>
        <v>0</v>
      </c>
      <c r="P638" s="256">
        <f t="shared" si="385"/>
        <v>0</v>
      </c>
      <c r="Q638" s="256">
        <f t="shared" si="385"/>
        <v>0</v>
      </c>
      <c r="R638" s="256">
        <f t="shared" si="385"/>
        <v>0</v>
      </c>
      <c r="S638" s="282">
        <f t="shared" si="385"/>
        <v>0</v>
      </c>
      <c r="T638" s="227"/>
      <c r="U638" s="87"/>
      <c r="V638" s="87"/>
    </row>
    <row r="639" spans="2:22" outlineLevel="1" x14ac:dyDescent="0.2">
      <c r="B639" s="279" t="str">
        <f>B568</f>
        <v>ZIMM</v>
      </c>
      <c r="C639" s="280" t="s">
        <v>0</v>
      </c>
      <c r="D639" s="246"/>
      <c r="E639" s="246"/>
      <c r="F639" s="246"/>
      <c r="G639" s="246"/>
      <c r="H639" s="246"/>
      <c r="I639" s="256"/>
      <c r="J639" s="256"/>
      <c r="K639" s="246"/>
      <c r="L639" s="246"/>
      <c r="M639" s="256">
        <f t="shared" ref="M639:S639" si="386">M426-M497-M568</f>
        <v>0</v>
      </c>
      <c r="N639" s="256">
        <f t="shared" si="386"/>
        <v>0</v>
      </c>
      <c r="O639" s="256">
        <f t="shared" si="386"/>
        <v>0</v>
      </c>
      <c r="P639" s="256">
        <f t="shared" si="386"/>
        <v>0</v>
      </c>
      <c r="Q639" s="256">
        <f t="shared" si="386"/>
        <v>0</v>
      </c>
      <c r="R639" s="256">
        <f t="shared" si="386"/>
        <v>0</v>
      </c>
      <c r="S639" s="282">
        <f t="shared" si="386"/>
        <v>0</v>
      </c>
      <c r="T639" s="227"/>
      <c r="U639" s="87"/>
      <c r="V639" s="87"/>
    </row>
    <row r="640" spans="2:22" outlineLevel="1" x14ac:dyDescent="0.2">
      <c r="B640" s="279" t="str">
        <f>B569</f>
        <v>ZLIN</v>
      </c>
      <c r="C640" s="280" t="s">
        <v>0</v>
      </c>
      <c r="D640" s="246"/>
      <c r="E640" s="246"/>
      <c r="F640" s="246"/>
      <c r="G640" s="246"/>
      <c r="H640" s="246"/>
      <c r="I640" s="256"/>
      <c r="J640" s="256"/>
      <c r="K640" s="246"/>
      <c r="L640" s="246"/>
      <c r="M640" s="256">
        <f t="shared" ref="M640:S640" si="387">M427-M498-M569</f>
        <v>0</v>
      </c>
      <c r="N640" s="256">
        <f t="shared" si="387"/>
        <v>0</v>
      </c>
      <c r="O640" s="256">
        <f t="shared" si="387"/>
        <v>0</v>
      </c>
      <c r="P640" s="256">
        <f t="shared" si="387"/>
        <v>0</v>
      </c>
      <c r="Q640" s="256">
        <f t="shared" si="387"/>
        <v>0</v>
      </c>
      <c r="R640" s="256">
        <f t="shared" si="387"/>
        <v>0</v>
      </c>
      <c r="S640" s="282">
        <f t="shared" si="387"/>
        <v>0</v>
      </c>
      <c r="T640" s="227"/>
      <c r="U640" s="87"/>
      <c r="V640" s="87"/>
    </row>
    <row r="641" spans="1:22" outlineLevel="1" x14ac:dyDescent="0.2">
      <c r="B641" s="286" t="str">
        <f>B570</f>
        <v>MANU</v>
      </c>
      <c r="C641" s="287" t="s">
        <v>0</v>
      </c>
      <c r="D641" s="288"/>
      <c r="E641" s="288"/>
      <c r="F641" s="288"/>
      <c r="G641" s="288"/>
      <c r="H641" s="288"/>
      <c r="I641" s="289"/>
      <c r="J641" s="289"/>
      <c r="K641" s="288"/>
      <c r="L641" s="288"/>
      <c r="M641" s="289">
        <f t="shared" ref="M641:S641" si="388">M428-M499-M570</f>
        <v>0</v>
      </c>
      <c r="N641" s="289">
        <f t="shared" si="388"/>
        <v>0</v>
      </c>
      <c r="O641" s="289">
        <f t="shared" si="388"/>
        <v>0</v>
      </c>
      <c r="P641" s="289">
        <f t="shared" si="388"/>
        <v>0</v>
      </c>
      <c r="Q641" s="289">
        <f t="shared" si="388"/>
        <v>0</v>
      </c>
      <c r="R641" s="289">
        <f t="shared" si="388"/>
        <v>0</v>
      </c>
      <c r="S641" s="290">
        <f t="shared" si="388"/>
        <v>0</v>
      </c>
      <c r="T641" s="227"/>
      <c r="U641" s="87"/>
      <c r="V641" s="87"/>
    </row>
    <row r="642" spans="1:22" outlineLevel="1" x14ac:dyDescent="0.2">
      <c r="B642" s="227"/>
      <c r="C642" s="254"/>
      <c r="D642" s="227"/>
      <c r="E642" s="227"/>
      <c r="F642" s="227"/>
      <c r="G642" s="227"/>
      <c r="H642" s="227"/>
      <c r="I642" s="227"/>
      <c r="J642" s="227"/>
      <c r="K642" s="227"/>
      <c r="L642" s="227"/>
      <c r="M642" s="227"/>
      <c r="N642" s="227"/>
      <c r="O642" s="227"/>
      <c r="P642" s="227"/>
      <c r="Q642" s="227"/>
      <c r="R642" s="227"/>
      <c r="S642" s="227"/>
      <c r="T642" s="227"/>
      <c r="U642" s="87"/>
      <c r="V642" s="87"/>
    </row>
    <row r="643" spans="1:22" x14ac:dyDescent="0.2">
      <c r="B643" s="268" t="s">
        <v>13</v>
      </c>
      <c r="C643" s="244" t="s">
        <v>10</v>
      </c>
      <c r="D643" s="269" t="s">
        <v>9</v>
      </c>
      <c r="E643" s="244" t="s">
        <v>173</v>
      </c>
      <c r="I643" s="229"/>
      <c r="L643" s="248"/>
    </row>
    <row r="644" spans="1:22" x14ac:dyDescent="0.2">
      <c r="L644" s="248"/>
      <c r="M644" s="312"/>
      <c r="N644" s="312"/>
      <c r="O644" s="312"/>
      <c r="P644" s="312"/>
      <c r="Q644" s="312"/>
      <c r="R644" s="312"/>
      <c r="S644" s="312"/>
    </row>
    <row r="645" spans="1:22" s="229" customFormat="1" x14ac:dyDescent="0.2">
      <c r="B645" s="229" t="s">
        <v>320</v>
      </c>
      <c r="C645" s="229" t="s">
        <v>3</v>
      </c>
      <c r="D645" s="64">
        <f>Assets!D623</f>
        <v>0.5</v>
      </c>
      <c r="I645" s="252"/>
      <c r="L645" s="248"/>
      <c r="M645" s="248"/>
      <c r="N645" s="248"/>
      <c r="O645" s="248"/>
      <c r="P645" s="248"/>
      <c r="Q645" s="248"/>
      <c r="R645" s="248"/>
      <c r="S645" s="248"/>
    </row>
    <row r="646" spans="1:22" x14ac:dyDescent="0.2">
      <c r="L646" s="248"/>
      <c r="M646" s="248"/>
      <c r="N646" s="248"/>
      <c r="O646" s="248"/>
      <c r="P646" s="248"/>
      <c r="Q646" s="248"/>
      <c r="R646" s="248"/>
      <c r="S646" s="248"/>
    </row>
    <row r="647" spans="1:22" x14ac:dyDescent="0.2">
      <c r="B647" s="229" t="s">
        <v>8</v>
      </c>
      <c r="C647" s="254" t="s">
        <v>0</v>
      </c>
      <c r="D647" s="256"/>
      <c r="E647" s="256"/>
      <c r="F647" s="227"/>
      <c r="G647" s="227"/>
      <c r="H647" s="227"/>
      <c r="I647" s="256"/>
      <c r="J647" s="247"/>
      <c r="L647" s="248"/>
      <c r="M647" s="247">
        <f t="shared" ref="M647:S647" si="389">SUM(M656:M662)</f>
        <v>0</v>
      </c>
      <c r="N647" s="247">
        <f t="shared" si="389"/>
        <v>58601678.999422215</v>
      </c>
      <c r="O647" s="247">
        <f t="shared" si="389"/>
        <v>130012732.97747333</v>
      </c>
      <c r="P647" s="247">
        <f t="shared" si="389"/>
        <v>198087648.87733403</v>
      </c>
      <c r="Q647" s="247">
        <f t="shared" si="389"/>
        <v>248565607.25073311</v>
      </c>
      <c r="R647" s="247">
        <f t="shared" si="389"/>
        <v>301528086.52066982</v>
      </c>
      <c r="S647" s="247">
        <f t="shared" si="389"/>
        <v>350599553.65658951</v>
      </c>
      <c r="T647" s="227"/>
      <c r="U647" s="87"/>
      <c r="V647" s="87"/>
    </row>
    <row r="648" spans="1:22" x14ac:dyDescent="0.2">
      <c r="B648" s="229" t="s">
        <v>7</v>
      </c>
      <c r="C648" s="254" t="s">
        <v>0</v>
      </c>
      <c r="D648" s="303"/>
      <c r="E648" s="303"/>
      <c r="F648" s="227"/>
      <c r="G648" s="227"/>
      <c r="H648" s="227"/>
      <c r="I648" s="256"/>
      <c r="J648" s="247"/>
      <c r="L648" s="248"/>
      <c r="M648" s="247">
        <f t="shared" ref="M648:S648" si="390">SUM(M665:M671)</f>
        <v>3054580.7014568639</v>
      </c>
      <c r="N648" s="247">
        <f t="shared" si="390"/>
        <v>9558454.8830647096</v>
      </c>
      <c r="O648" s="247">
        <f t="shared" si="390"/>
        <v>16948909.300918225</v>
      </c>
      <c r="P648" s="247">
        <f t="shared" si="390"/>
        <v>22333356.704352334</v>
      </c>
      <c r="Q648" s="247">
        <f t="shared" si="390"/>
        <v>25423454.61153296</v>
      </c>
      <c r="R648" s="247">
        <f t="shared" si="390"/>
        <v>28827799.345204271</v>
      </c>
      <c r="S648" s="247">
        <f t="shared" si="390"/>
        <v>32233265.958583266</v>
      </c>
      <c r="T648" s="227"/>
      <c r="U648" s="87"/>
      <c r="V648" s="87"/>
    </row>
    <row r="649" spans="1:22" x14ac:dyDescent="0.2">
      <c r="B649" s="229" t="s">
        <v>105</v>
      </c>
      <c r="C649" s="254" t="s">
        <v>0</v>
      </c>
      <c r="D649" s="227"/>
      <c r="E649" s="227"/>
      <c r="F649" s="227"/>
      <c r="G649" s="227"/>
      <c r="H649" s="227"/>
      <c r="I649" s="256"/>
      <c r="J649" s="247"/>
      <c r="L649" s="248"/>
      <c r="M649" s="247">
        <f t="shared" ref="M649:S649" si="391">SUM(M674:M680)</f>
        <v>61656259.700879082</v>
      </c>
      <c r="N649" s="247">
        <f t="shared" si="391"/>
        <v>80969508.861115798</v>
      </c>
      <c r="O649" s="247">
        <f t="shared" si="391"/>
        <v>85023825.200778902</v>
      </c>
      <c r="P649" s="247">
        <f t="shared" si="391"/>
        <v>72811315.077751398</v>
      </c>
      <c r="Q649" s="247">
        <f t="shared" si="391"/>
        <v>78385933.881469622</v>
      </c>
      <c r="R649" s="247">
        <f t="shared" si="391"/>
        <v>77899266.481123969</v>
      </c>
      <c r="S649" s="247">
        <f t="shared" si="391"/>
        <v>75116887.062750831</v>
      </c>
      <c r="T649" s="227"/>
      <c r="U649" s="87"/>
      <c r="V649" s="87"/>
    </row>
    <row r="650" spans="1:22" x14ac:dyDescent="0.2">
      <c r="B650" s="229" t="s">
        <v>106</v>
      </c>
      <c r="C650" s="254" t="s">
        <v>0</v>
      </c>
      <c r="D650" s="227"/>
      <c r="E650" s="227"/>
      <c r="F650" s="227"/>
      <c r="G650" s="227"/>
      <c r="H650" s="227"/>
      <c r="I650" s="256"/>
      <c r="J650" s="247"/>
      <c r="L650" s="248"/>
      <c r="M650" s="247"/>
      <c r="N650" s="247"/>
      <c r="O650" s="247"/>
      <c r="P650" s="247"/>
      <c r="Q650" s="247"/>
      <c r="R650" s="247"/>
      <c r="S650" s="247"/>
      <c r="T650" s="227"/>
      <c r="U650" s="87"/>
      <c r="V650" s="87"/>
    </row>
    <row r="651" spans="1:22" s="6" customFormat="1" x14ac:dyDescent="0.2">
      <c r="A651" s="233"/>
      <c r="B651" s="233" t="s">
        <v>6</v>
      </c>
      <c r="C651" s="263" t="s">
        <v>0</v>
      </c>
      <c r="D651" s="258"/>
      <c r="E651" s="258"/>
      <c r="F651" s="258"/>
      <c r="G651" s="258"/>
      <c r="H651" s="258"/>
      <c r="I651" s="274"/>
      <c r="J651" s="271"/>
      <c r="K651" s="233"/>
      <c r="L651" s="309"/>
      <c r="M651" s="261">
        <f t="shared" ref="M651:S651" si="392">SUM(M683:M689)</f>
        <v>58601678.999422215</v>
      </c>
      <c r="N651" s="261">
        <f t="shared" si="392"/>
        <v>130012732.97747333</v>
      </c>
      <c r="O651" s="261">
        <f t="shared" si="392"/>
        <v>198087648.87733403</v>
      </c>
      <c r="P651" s="261">
        <f t="shared" si="392"/>
        <v>248565607.25073311</v>
      </c>
      <c r="Q651" s="261">
        <f t="shared" si="392"/>
        <v>301528086.52066982</v>
      </c>
      <c r="R651" s="261">
        <f t="shared" si="392"/>
        <v>350599553.65658951</v>
      </c>
      <c r="S651" s="261">
        <f t="shared" si="392"/>
        <v>393483174.76075703</v>
      </c>
      <c r="T651" s="271"/>
      <c r="U651" s="53"/>
      <c r="V651" s="53"/>
    </row>
    <row r="652" spans="1:22" x14ac:dyDescent="0.2">
      <c r="C652" s="280"/>
      <c r="D652" s="227"/>
      <c r="E652" s="227"/>
      <c r="F652" s="227"/>
      <c r="G652" s="227"/>
      <c r="H652" s="227"/>
      <c r="I652" s="246"/>
      <c r="J652" s="247"/>
      <c r="L652" s="248"/>
      <c r="M652" s="227"/>
      <c r="N652" s="227"/>
      <c r="O652" s="227"/>
      <c r="P652" s="227"/>
      <c r="Q652" s="227"/>
      <c r="R652" s="227"/>
      <c r="S652" s="227"/>
      <c r="T652" s="227"/>
      <c r="U652" s="87"/>
      <c r="V652" s="87"/>
    </row>
    <row r="653" spans="1:22" x14ac:dyDescent="0.2">
      <c r="B653" s="232" t="s">
        <v>98</v>
      </c>
      <c r="C653" s="239" t="s">
        <v>89</v>
      </c>
      <c r="D653" s="264">
        <f>SUM(H653:S653)</f>
        <v>0</v>
      </c>
      <c r="E653" s="265"/>
      <c r="F653" s="227"/>
      <c r="G653" s="227"/>
      <c r="H653" s="227"/>
      <c r="I653" s="246"/>
      <c r="J653" s="227"/>
      <c r="K653" s="227"/>
      <c r="L653" s="227"/>
      <c r="M653" s="266">
        <f>IF(ABS(M647-M648+M649-M650-M651)&lt;0.001,0,1)</f>
        <v>0</v>
      </c>
      <c r="N653" s="266">
        <f t="shared" ref="N653:S653" si="393">IF(ABS(N647-N648+N649-N650-N651)&lt;0.001,0,1)</f>
        <v>0</v>
      </c>
      <c r="O653" s="266">
        <f t="shared" si="393"/>
        <v>0</v>
      </c>
      <c r="P653" s="266">
        <f t="shared" si="393"/>
        <v>0</v>
      </c>
      <c r="Q653" s="266">
        <f t="shared" si="393"/>
        <v>0</v>
      </c>
      <c r="R653" s="266">
        <f t="shared" si="393"/>
        <v>0</v>
      </c>
      <c r="S653" s="266">
        <f t="shared" si="393"/>
        <v>0</v>
      </c>
      <c r="T653" s="227"/>
      <c r="U653" s="87"/>
      <c r="V653" s="87"/>
    </row>
    <row r="654" spans="1:22" x14ac:dyDescent="0.2">
      <c r="B654" s="230"/>
      <c r="C654" s="254"/>
      <c r="D654" s="227"/>
      <c r="E654" s="227"/>
      <c r="F654" s="227"/>
      <c r="G654" s="227"/>
      <c r="H654" s="227"/>
      <c r="I654" s="227"/>
      <c r="J654" s="227"/>
      <c r="K654" s="227"/>
      <c r="L654" s="227"/>
      <c r="M654" s="227"/>
      <c r="N654" s="227"/>
      <c r="O654" s="227"/>
      <c r="P654" s="227"/>
      <c r="Q654" s="227"/>
      <c r="R654" s="227"/>
      <c r="S654" s="227"/>
      <c r="T654" s="227"/>
      <c r="U654" s="87"/>
      <c r="V654" s="87"/>
    </row>
    <row r="655" spans="1:22" outlineLevel="1" x14ac:dyDescent="0.2">
      <c r="B655" s="275" t="s">
        <v>8</v>
      </c>
      <c r="C655" s="276"/>
      <c r="D655" s="277"/>
      <c r="E655" s="277"/>
      <c r="F655" s="277"/>
      <c r="G655" s="277"/>
      <c r="H655" s="277"/>
      <c r="I655" s="277"/>
      <c r="J655" s="277"/>
      <c r="K655" s="277"/>
      <c r="L655" s="277"/>
      <c r="M655" s="277"/>
      <c r="N655" s="277"/>
      <c r="O655" s="277"/>
      <c r="P655" s="277"/>
      <c r="Q655" s="277"/>
      <c r="R655" s="277"/>
      <c r="S655" s="278"/>
      <c r="T655" s="227"/>
      <c r="U655" s="87"/>
      <c r="V655" s="87"/>
    </row>
    <row r="656" spans="1:22" outlineLevel="1" x14ac:dyDescent="0.2">
      <c r="B656" s="313">
        <f>Assets!B574</f>
        <v>0</v>
      </c>
      <c r="C656" s="280" t="s">
        <v>0</v>
      </c>
      <c r="D656" s="246"/>
      <c r="E656" s="246"/>
      <c r="F656" s="246"/>
      <c r="G656" s="246"/>
      <c r="H656" s="246"/>
      <c r="I656" s="256"/>
      <c r="J656" s="256"/>
      <c r="K656" s="246"/>
      <c r="L656" s="246"/>
      <c r="M656" s="256">
        <f>L683</f>
        <v>0</v>
      </c>
      <c r="N656" s="256">
        <f t="shared" ref="N656:S656" si="394">M683</f>
        <v>2455027.6564975409</v>
      </c>
      <c r="O656" s="256">
        <f t="shared" si="394"/>
        <v>4859069.3845147863</v>
      </c>
      <c r="P656" s="256">
        <f t="shared" si="394"/>
        <v>9621872.5423363149</v>
      </c>
      <c r="Q656" s="256">
        <f t="shared" si="394"/>
        <v>9687293.1310741547</v>
      </c>
      <c r="R656" s="256">
        <f t="shared" si="394"/>
        <v>13432478.069040881</v>
      </c>
      <c r="S656" s="282">
        <f t="shared" si="394"/>
        <v>15472066.470253825</v>
      </c>
      <c r="T656" s="227"/>
      <c r="U656" s="87"/>
      <c r="V656" s="87"/>
    </row>
    <row r="657" spans="2:22" outlineLevel="1" x14ac:dyDescent="0.2">
      <c r="B657" s="313">
        <f>Assets!B575</f>
        <v>0.08</v>
      </c>
      <c r="C657" s="280" t="s">
        <v>0</v>
      </c>
      <c r="D657" s="246"/>
      <c r="E657" s="246"/>
      <c r="F657" s="246"/>
      <c r="G657" s="246"/>
      <c r="H657" s="246"/>
      <c r="I657" s="256"/>
      <c r="J657" s="256"/>
      <c r="K657" s="246"/>
      <c r="L657" s="246"/>
      <c r="M657" s="256">
        <f t="shared" ref="M657:M662" si="395">L684</f>
        <v>0</v>
      </c>
      <c r="N657" s="256">
        <f t="shared" ref="N657:N662" si="396">M684</f>
        <v>51180158.743087463</v>
      </c>
      <c r="O657" s="256">
        <f t="shared" ref="O657:O662" si="397">N684</f>
        <v>115757470.393509</v>
      </c>
      <c r="P657" s="256">
        <f t="shared" ref="P657:P662" si="398">O684</f>
        <v>172410944.93508244</v>
      </c>
      <c r="Q657" s="256">
        <f t="shared" ref="Q657:Q662" si="399">P684</f>
        <v>223146183.90466362</v>
      </c>
      <c r="R657" s="256">
        <f t="shared" ref="R657:R662" si="400">Q684</f>
        <v>271364967.65258396</v>
      </c>
      <c r="S657" s="282">
        <f t="shared" ref="S657:S662" si="401">R684</f>
        <v>317092650.16067159</v>
      </c>
      <c r="T657" s="227"/>
      <c r="U657" s="87"/>
      <c r="V657" s="87"/>
    </row>
    <row r="658" spans="2:22" outlineLevel="1" x14ac:dyDescent="0.2">
      <c r="B658" s="313">
        <f>Assets!B576</f>
        <v>0.1</v>
      </c>
      <c r="C658" s="280" t="s">
        <v>0</v>
      </c>
      <c r="D658" s="246"/>
      <c r="E658" s="246"/>
      <c r="F658" s="246"/>
      <c r="G658" s="246"/>
      <c r="H658" s="246"/>
      <c r="I658" s="256"/>
      <c r="J658" s="256"/>
      <c r="K658" s="246"/>
      <c r="L658" s="246"/>
      <c r="M658" s="256">
        <f t="shared" si="395"/>
        <v>0</v>
      </c>
      <c r="N658" s="256">
        <f t="shared" si="396"/>
        <v>2028369.0887638407</v>
      </c>
      <c r="O658" s="256">
        <f t="shared" si="397"/>
        <v>3730534.3495269902</v>
      </c>
      <c r="P658" s="256">
        <f t="shared" si="398"/>
        <v>5735338.0175487874</v>
      </c>
      <c r="Q658" s="256">
        <f t="shared" si="399"/>
        <v>7534939.3382264851</v>
      </c>
      <c r="R658" s="256">
        <f t="shared" si="400"/>
        <v>9835010.2618227471</v>
      </c>
      <c r="S658" s="282">
        <f t="shared" si="401"/>
        <v>11723378.024602916</v>
      </c>
      <c r="T658" s="227"/>
      <c r="U658" s="87"/>
      <c r="V658" s="87"/>
    </row>
    <row r="659" spans="2:22" outlineLevel="1" x14ac:dyDescent="0.2">
      <c r="B659" s="313">
        <f>Assets!B577</f>
        <v>0.13</v>
      </c>
      <c r="C659" s="280" t="s">
        <v>0</v>
      </c>
      <c r="D659" s="246"/>
      <c r="E659" s="246"/>
      <c r="F659" s="246"/>
      <c r="G659" s="246"/>
      <c r="H659" s="246"/>
      <c r="I659" s="256"/>
      <c r="J659" s="256"/>
      <c r="K659" s="246"/>
      <c r="L659" s="246"/>
      <c r="M659" s="256">
        <f t="shared" si="395"/>
        <v>0</v>
      </c>
      <c r="N659" s="256">
        <f t="shared" si="396"/>
        <v>377195.9013341692</v>
      </c>
      <c r="O659" s="256">
        <f t="shared" si="397"/>
        <v>939833.40666544414</v>
      </c>
      <c r="P659" s="256">
        <f t="shared" si="398"/>
        <v>1138824.9407821638</v>
      </c>
      <c r="Q659" s="256">
        <f t="shared" si="399"/>
        <v>1296618.9508298824</v>
      </c>
      <c r="R659" s="256">
        <f t="shared" si="400"/>
        <v>1434411.6939103054</v>
      </c>
      <c r="S659" s="282">
        <f t="shared" si="401"/>
        <v>1577973.281167723</v>
      </c>
      <c r="T659" s="227"/>
      <c r="U659" s="87"/>
      <c r="V659" s="87"/>
    </row>
    <row r="660" spans="2:22" outlineLevel="1" x14ac:dyDescent="0.2">
      <c r="B660" s="313">
        <f>Assets!B578</f>
        <v>0.2</v>
      </c>
      <c r="C660" s="280" t="s">
        <v>0</v>
      </c>
      <c r="D660" s="246"/>
      <c r="E660" s="246"/>
      <c r="F660" s="246"/>
      <c r="G660" s="246"/>
      <c r="H660" s="246"/>
      <c r="I660" s="256"/>
      <c r="J660" s="256"/>
      <c r="K660" s="246"/>
      <c r="L660" s="246"/>
      <c r="M660" s="256">
        <f t="shared" si="395"/>
        <v>0</v>
      </c>
      <c r="N660" s="256">
        <f t="shared" si="396"/>
        <v>290461.01493112493</v>
      </c>
      <c r="O660" s="256">
        <f t="shared" si="397"/>
        <v>703389.71055815788</v>
      </c>
      <c r="P660" s="256">
        <f t="shared" si="398"/>
        <v>810029.74858334311</v>
      </c>
      <c r="Q660" s="256">
        <f t="shared" si="399"/>
        <v>883537.91832289682</v>
      </c>
      <c r="R660" s="256">
        <f t="shared" si="400"/>
        <v>942738.6863327364</v>
      </c>
      <c r="S660" s="282">
        <f t="shared" si="401"/>
        <v>1008335.6307510504</v>
      </c>
      <c r="T660" s="227"/>
      <c r="U660" s="87"/>
      <c r="V660" s="87"/>
    </row>
    <row r="661" spans="2:22" outlineLevel="1" x14ac:dyDescent="0.2">
      <c r="B661" s="313">
        <f>Assets!B579</f>
        <v>0.5</v>
      </c>
      <c r="C661" s="280" t="s">
        <v>0</v>
      </c>
      <c r="D661" s="246"/>
      <c r="E661" s="246"/>
      <c r="F661" s="246"/>
      <c r="G661" s="246"/>
      <c r="H661" s="246"/>
      <c r="I661" s="256"/>
      <c r="J661" s="256"/>
      <c r="K661" s="246"/>
      <c r="L661" s="246"/>
      <c r="M661" s="256">
        <f t="shared" si="395"/>
        <v>0</v>
      </c>
      <c r="N661" s="256">
        <f t="shared" si="396"/>
        <v>2270466.5948080784</v>
      </c>
      <c r="O661" s="256">
        <f t="shared" si="397"/>
        <v>4022435.7326989556</v>
      </c>
      <c r="P661" s="256">
        <f t="shared" si="398"/>
        <v>8370638.6930009853</v>
      </c>
      <c r="Q661" s="256">
        <f t="shared" si="399"/>
        <v>6017034.0076160375</v>
      </c>
      <c r="R661" s="256">
        <f t="shared" si="400"/>
        <v>4518480.1569791343</v>
      </c>
      <c r="S661" s="282">
        <f t="shared" si="401"/>
        <v>3725150.0891423533</v>
      </c>
      <c r="T661" s="227"/>
      <c r="U661" s="87"/>
      <c r="V661" s="87"/>
    </row>
    <row r="662" spans="2:22" outlineLevel="1" x14ac:dyDescent="0.2">
      <c r="B662" s="313">
        <f>Assets!B580</f>
        <v>1</v>
      </c>
      <c r="C662" s="280" t="s">
        <v>0</v>
      </c>
      <c r="D662" s="246"/>
      <c r="E662" s="246"/>
      <c r="F662" s="246"/>
      <c r="G662" s="246"/>
      <c r="H662" s="246"/>
      <c r="I662" s="256"/>
      <c r="J662" s="256"/>
      <c r="K662" s="246"/>
      <c r="L662" s="246"/>
      <c r="M662" s="256">
        <f t="shared" si="395"/>
        <v>0</v>
      </c>
      <c r="N662" s="256">
        <f t="shared" si="396"/>
        <v>0</v>
      </c>
      <c r="O662" s="256">
        <f t="shared" si="397"/>
        <v>0</v>
      </c>
      <c r="P662" s="256">
        <f t="shared" si="398"/>
        <v>0</v>
      </c>
      <c r="Q662" s="256">
        <f t="shared" si="399"/>
        <v>0</v>
      </c>
      <c r="R662" s="256">
        <f t="shared" si="400"/>
        <v>0</v>
      </c>
      <c r="S662" s="256">
        <f t="shared" si="401"/>
        <v>0</v>
      </c>
      <c r="T662" s="227"/>
      <c r="U662" s="87"/>
      <c r="V662" s="87"/>
    </row>
    <row r="663" spans="2:22" outlineLevel="1" x14ac:dyDescent="0.2">
      <c r="B663" s="283"/>
      <c r="C663" s="280"/>
      <c r="D663" s="246"/>
      <c r="E663" s="246"/>
      <c r="F663" s="246"/>
      <c r="G663" s="246"/>
      <c r="H663" s="246"/>
      <c r="I663" s="246"/>
      <c r="J663" s="246"/>
      <c r="K663" s="246"/>
      <c r="L663" s="246"/>
      <c r="M663" s="246"/>
      <c r="N663" s="246"/>
      <c r="O663" s="246"/>
      <c r="P663" s="246"/>
      <c r="Q663" s="246"/>
      <c r="R663" s="246"/>
      <c r="S663" s="284"/>
      <c r="T663" s="227"/>
      <c r="U663" s="87"/>
      <c r="V663" s="87"/>
    </row>
    <row r="664" spans="2:22" outlineLevel="1" x14ac:dyDescent="0.2">
      <c r="B664" s="285" t="s">
        <v>7</v>
      </c>
      <c r="C664" s="280"/>
      <c r="D664" s="246"/>
      <c r="E664" s="246"/>
      <c r="F664" s="246"/>
      <c r="G664" s="246"/>
      <c r="H664" s="246"/>
      <c r="I664" s="246"/>
      <c r="J664" s="246"/>
      <c r="K664" s="246"/>
      <c r="L664" s="246"/>
      <c r="M664" s="246"/>
      <c r="N664" s="246"/>
      <c r="O664" s="246"/>
      <c r="P664" s="246"/>
      <c r="Q664" s="246"/>
      <c r="R664" s="246"/>
      <c r="S664" s="284"/>
      <c r="T664" s="227"/>
      <c r="U664" s="87"/>
      <c r="V664" s="87"/>
    </row>
    <row r="665" spans="2:22" outlineLevel="1" x14ac:dyDescent="0.2">
      <c r="B665" s="313">
        <f>B656</f>
        <v>0</v>
      </c>
      <c r="C665" s="280" t="s">
        <v>0</v>
      </c>
      <c r="D665" s="64">
        <f>Assets!D606</f>
        <v>0</v>
      </c>
      <c r="E665" s="246"/>
      <c r="F665" s="246"/>
      <c r="G665" s="246"/>
      <c r="H665" s="246"/>
      <c r="I665" s="256"/>
      <c r="J665" s="256"/>
      <c r="K665" s="246"/>
      <c r="L665" s="246"/>
      <c r="M665" s="256">
        <f t="shared" ref="M665:S671" si="402">(M656+$D$645*M674)*$D665</f>
        <v>0</v>
      </c>
      <c r="N665" s="256">
        <f t="shared" si="402"/>
        <v>0</v>
      </c>
      <c r="O665" s="256">
        <f t="shared" si="402"/>
        <v>0</v>
      </c>
      <c r="P665" s="256">
        <f t="shared" si="402"/>
        <v>0</v>
      </c>
      <c r="Q665" s="256">
        <f t="shared" si="402"/>
        <v>0</v>
      </c>
      <c r="R665" s="256">
        <f t="shared" si="402"/>
        <v>0</v>
      </c>
      <c r="S665" s="282">
        <f t="shared" si="402"/>
        <v>0</v>
      </c>
      <c r="T665" s="227"/>
      <c r="U665" s="87"/>
      <c r="V665" s="87"/>
    </row>
    <row r="666" spans="2:22" outlineLevel="1" x14ac:dyDescent="0.2">
      <c r="B666" s="313">
        <f t="shared" ref="B666:B671" si="403">B657</f>
        <v>0.08</v>
      </c>
      <c r="C666" s="280" t="s">
        <v>0</v>
      </c>
      <c r="D666" s="64">
        <f>Assets!D607</f>
        <v>0.08</v>
      </c>
      <c r="E666" s="246"/>
      <c r="F666" s="246"/>
      <c r="G666" s="246"/>
      <c r="H666" s="246"/>
      <c r="I666" s="256"/>
      <c r="J666" s="256"/>
      <c r="K666" s="246"/>
      <c r="L666" s="246"/>
      <c r="M666" s="256">
        <f t="shared" si="402"/>
        <v>2132506.6142953108</v>
      </c>
      <c r="N666" s="256">
        <f t="shared" si="402"/>
        <v>6955734.547358186</v>
      </c>
      <c r="O666" s="256">
        <f t="shared" si="402"/>
        <v>12007017.305357976</v>
      </c>
      <c r="P666" s="256">
        <f t="shared" si="402"/>
        <v>16481547.034989418</v>
      </c>
      <c r="Q666" s="256">
        <f t="shared" si="402"/>
        <v>20604631.314885315</v>
      </c>
      <c r="R666" s="256">
        <f t="shared" si="402"/>
        <v>24519067.40888565</v>
      </c>
      <c r="S666" s="282">
        <f t="shared" si="402"/>
        <v>28089911.216243703</v>
      </c>
      <c r="T666" s="227"/>
      <c r="U666" s="87"/>
      <c r="V666" s="87"/>
    </row>
    <row r="667" spans="2:22" outlineLevel="1" x14ac:dyDescent="0.2">
      <c r="B667" s="313">
        <f t="shared" si="403"/>
        <v>0.1</v>
      </c>
      <c r="C667" s="280" t="s">
        <v>0</v>
      </c>
      <c r="D667" s="64">
        <f>Assets!D608</f>
        <v>0.1</v>
      </c>
      <c r="E667" s="246"/>
      <c r="F667" s="246"/>
      <c r="G667" s="246"/>
      <c r="H667" s="246"/>
      <c r="I667" s="256"/>
      <c r="J667" s="256"/>
      <c r="K667" s="246"/>
      <c r="L667" s="246"/>
      <c r="M667" s="256">
        <f t="shared" si="402"/>
        <v>106756.26782967584</v>
      </c>
      <c r="N667" s="256">
        <f t="shared" si="402"/>
        <v>303100.18096267537</v>
      </c>
      <c r="O667" s="256">
        <f t="shared" si="402"/>
        <v>498203.808793462</v>
      </c>
      <c r="P667" s="256">
        <f t="shared" si="402"/>
        <v>698435.65030396171</v>
      </c>
      <c r="Q667" s="256">
        <f t="shared" si="402"/>
        <v>914207.87368680164</v>
      </c>
      <c r="R667" s="256">
        <f t="shared" si="402"/>
        <v>1134652.0150750352</v>
      </c>
      <c r="S667" s="282">
        <f t="shared" si="402"/>
        <v>1317886.589006162</v>
      </c>
      <c r="T667" s="227"/>
      <c r="U667" s="87"/>
      <c r="V667" s="87"/>
    </row>
    <row r="668" spans="2:22" outlineLevel="1" x14ac:dyDescent="0.2">
      <c r="B668" s="313">
        <f t="shared" si="403"/>
        <v>0.13</v>
      </c>
      <c r="C668" s="280" t="s">
        <v>0</v>
      </c>
      <c r="D668" s="64">
        <f>Assets!D609</f>
        <v>0.13</v>
      </c>
      <c r="E668" s="246"/>
      <c r="F668" s="246"/>
      <c r="G668" s="246"/>
      <c r="H668" s="246"/>
      <c r="I668" s="256"/>
      <c r="J668" s="256"/>
      <c r="K668" s="246"/>
      <c r="L668" s="246"/>
      <c r="M668" s="256">
        <f t="shared" si="402"/>
        <v>26222.174959059892</v>
      </c>
      <c r="N668" s="256">
        <f t="shared" si="402"/>
        <v>91558.187187138901</v>
      </c>
      <c r="O668" s="256">
        <f t="shared" si="402"/>
        <v>144505.66051774815</v>
      </c>
      <c r="P668" s="256">
        <f t="shared" si="402"/>
        <v>169308.93364147915</v>
      </c>
      <c r="Q668" s="256">
        <f t="shared" si="402"/>
        <v>189857.74535626976</v>
      </c>
      <c r="R668" s="256">
        <f t="shared" si="402"/>
        <v>209417.13730488968</v>
      </c>
      <c r="S668" s="282">
        <f t="shared" si="402"/>
        <v>229482.60737539511</v>
      </c>
      <c r="T668" s="227"/>
      <c r="U668" s="87"/>
      <c r="V668" s="87"/>
    </row>
    <row r="669" spans="2:22" outlineLevel="1" x14ac:dyDescent="0.2">
      <c r="B669" s="313">
        <f t="shared" si="403"/>
        <v>0.2</v>
      </c>
      <c r="C669" s="280" t="s">
        <v>0</v>
      </c>
      <c r="D669" s="64">
        <f>Assets!D610</f>
        <v>0.2</v>
      </c>
      <c r="E669" s="246"/>
      <c r="F669" s="246"/>
      <c r="G669" s="246"/>
      <c r="H669" s="246"/>
      <c r="I669" s="256"/>
      <c r="J669" s="256"/>
      <c r="K669" s="246"/>
      <c r="L669" s="246"/>
      <c r="M669" s="256">
        <f t="shared" si="402"/>
        <v>32273.446103458329</v>
      </c>
      <c r="N669" s="256">
        <f t="shared" si="402"/>
        <v>110427.8583876981</v>
      </c>
      <c r="O669" s="256">
        <f t="shared" si="402"/>
        <v>168157.71768238902</v>
      </c>
      <c r="P669" s="256">
        <f t="shared" si="402"/>
        <v>188174.18521180446</v>
      </c>
      <c r="Q669" s="256">
        <f t="shared" si="402"/>
        <v>202919.6227395148</v>
      </c>
      <c r="R669" s="256">
        <f t="shared" si="402"/>
        <v>216786.03523153189</v>
      </c>
      <c r="S669" s="282">
        <f t="shared" si="402"/>
        <v>231631.48247076629</v>
      </c>
      <c r="T669" s="227"/>
      <c r="U669" s="87"/>
      <c r="V669" s="87"/>
    </row>
    <row r="670" spans="2:22" outlineLevel="1" x14ac:dyDescent="0.2">
      <c r="B670" s="313">
        <f t="shared" si="403"/>
        <v>0.5</v>
      </c>
      <c r="C670" s="280" t="s">
        <v>0</v>
      </c>
      <c r="D670" s="64">
        <f>Assets!D611</f>
        <v>0.5</v>
      </c>
      <c r="E670" s="246"/>
      <c r="F670" s="246"/>
      <c r="G670" s="246"/>
      <c r="H670" s="246"/>
      <c r="I670" s="256"/>
      <c r="J670" s="256"/>
      <c r="K670" s="246"/>
      <c r="L670" s="246"/>
      <c r="M670" s="256">
        <f t="shared" si="402"/>
        <v>756822.19826935942</v>
      </c>
      <c r="N670" s="256">
        <f t="shared" si="402"/>
        <v>2097634.109169011</v>
      </c>
      <c r="O670" s="256">
        <f t="shared" si="402"/>
        <v>4131024.8085666471</v>
      </c>
      <c r="P670" s="256">
        <f t="shared" si="402"/>
        <v>4795890.9002056736</v>
      </c>
      <c r="Q670" s="256">
        <f t="shared" si="402"/>
        <v>3511838.0548650576</v>
      </c>
      <c r="R670" s="256">
        <f t="shared" si="402"/>
        <v>2747876.7487071627</v>
      </c>
      <c r="S670" s="282">
        <f t="shared" si="402"/>
        <v>2364354.0634872401</v>
      </c>
      <c r="T670" s="227"/>
      <c r="U670" s="87"/>
      <c r="V670" s="87"/>
    </row>
    <row r="671" spans="2:22" outlineLevel="1" x14ac:dyDescent="0.2">
      <c r="B671" s="313">
        <f t="shared" si="403"/>
        <v>1</v>
      </c>
      <c r="C671" s="280" t="s">
        <v>0</v>
      </c>
      <c r="D671" s="64">
        <f>Assets!D612</f>
        <v>1</v>
      </c>
      <c r="E671" s="246"/>
      <c r="F671" s="246"/>
      <c r="G671" s="246"/>
      <c r="H671" s="246"/>
      <c r="I671" s="256"/>
      <c r="J671" s="256"/>
      <c r="K671" s="246"/>
      <c r="L671" s="246"/>
      <c r="M671" s="256">
        <f t="shared" si="402"/>
        <v>0</v>
      </c>
      <c r="N671" s="256">
        <f t="shared" si="402"/>
        <v>0</v>
      </c>
      <c r="O671" s="256">
        <f t="shared" si="402"/>
        <v>0</v>
      </c>
      <c r="P671" s="256">
        <f t="shared" si="402"/>
        <v>0</v>
      </c>
      <c r="Q671" s="256">
        <f t="shared" si="402"/>
        <v>0</v>
      </c>
      <c r="R671" s="256">
        <f t="shared" si="402"/>
        <v>0</v>
      </c>
      <c r="S671" s="282">
        <f t="shared" si="402"/>
        <v>0</v>
      </c>
      <c r="T671" s="227"/>
      <c r="U671" s="87"/>
      <c r="V671" s="87"/>
    </row>
    <row r="672" spans="2:22" outlineLevel="1" x14ac:dyDescent="0.2">
      <c r="B672" s="283"/>
      <c r="C672" s="280"/>
      <c r="D672" s="246"/>
      <c r="E672" s="246"/>
      <c r="F672" s="246"/>
      <c r="G672" s="246"/>
      <c r="H672" s="246"/>
      <c r="I672" s="246"/>
      <c r="J672" s="246"/>
      <c r="K672" s="246"/>
      <c r="L672" s="246"/>
      <c r="M672" s="246"/>
      <c r="N672" s="246"/>
      <c r="O672" s="246"/>
      <c r="P672" s="246"/>
      <c r="Q672" s="246"/>
      <c r="R672" s="246"/>
      <c r="S672" s="284"/>
      <c r="T672" s="227"/>
      <c r="U672" s="87"/>
      <c r="V672" s="87"/>
    </row>
    <row r="673" spans="2:22" outlineLevel="1" x14ac:dyDescent="0.2">
      <c r="B673" s="285" t="s">
        <v>105</v>
      </c>
      <c r="C673" s="280"/>
      <c r="D673" s="246"/>
      <c r="E673" s="246"/>
      <c r="F673" s="246"/>
      <c r="G673" s="246"/>
      <c r="H673" s="246"/>
      <c r="I673" s="246"/>
      <c r="J673" s="246"/>
      <c r="K673" s="246"/>
      <c r="L673" s="246"/>
      <c r="M673" s="246"/>
      <c r="N673" s="246"/>
      <c r="O673" s="246"/>
      <c r="P673" s="246"/>
      <c r="Q673" s="246"/>
      <c r="R673" s="246"/>
      <c r="S673" s="284"/>
      <c r="T673" s="227"/>
      <c r="U673" s="87"/>
      <c r="V673" s="87"/>
    </row>
    <row r="674" spans="2:22" outlineLevel="1" x14ac:dyDescent="0.2">
      <c r="B674" s="313">
        <f t="shared" ref="B674:B680" si="404">B665</f>
        <v>0</v>
      </c>
      <c r="C674" s="280" t="s">
        <v>0</v>
      </c>
      <c r="D674" s="246"/>
      <c r="E674" s="246"/>
      <c r="F674" s="246"/>
      <c r="G674" s="246"/>
      <c r="H674" s="246"/>
      <c r="I674" s="256"/>
      <c r="J674" s="256"/>
      <c r="K674" s="246"/>
      <c r="L674" s="246"/>
      <c r="M674" s="256">
        <f>Assets!M574</f>
        <v>2455027.6564975409</v>
      </c>
      <c r="N674" s="256">
        <f>Assets!N574</f>
        <v>2404041.7280172459</v>
      </c>
      <c r="O674" s="256">
        <f>Assets!O574</f>
        <v>4762803.1578215277</v>
      </c>
      <c r="P674" s="256">
        <f>Assets!P574</f>
        <v>65420.588737839542</v>
      </c>
      <c r="Q674" s="256">
        <f>Assets!Q574</f>
        <v>3745184.9379667272</v>
      </c>
      <c r="R674" s="256">
        <f>Assets!R574</f>
        <v>2039588.4012129444</v>
      </c>
      <c r="S674" s="282">
        <f>Assets!S574</f>
        <v>1462116.5186206147</v>
      </c>
      <c r="T674" s="227"/>
      <c r="U674" s="87"/>
      <c r="V674" s="87"/>
    </row>
    <row r="675" spans="2:22" outlineLevel="1" x14ac:dyDescent="0.2">
      <c r="B675" s="313">
        <f t="shared" si="404"/>
        <v>0.08</v>
      </c>
      <c r="C675" s="280" t="s">
        <v>0</v>
      </c>
      <c r="D675" s="246"/>
      <c r="E675" s="246"/>
      <c r="F675" s="246"/>
      <c r="G675" s="246"/>
      <c r="H675" s="246"/>
      <c r="I675" s="256"/>
      <c r="J675" s="256"/>
      <c r="K675" s="246"/>
      <c r="L675" s="246"/>
      <c r="M675" s="256">
        <f>Assets!M575</f>
        <v>53312665.357382774</v>
      </c>
      <c r="N675" s="256">
        <f>Assets!N575</f>
        <v>71533046.197779715</v>
      </c>
      <c r="O675" s="256">
        <f>Assets!O575</f>
        <v>68660491.846931398</v>
      </c>
      <c r="P675" s="256">
        <f>Assets!P575</f>
        <v>67216786.004570618</v>
      </c>
      <c r="Q675" s="256">
        <f>Assets!Q575</f>
        <v>68823415.062805623</v>
      </c>
      <c r="R675" s="256">
        <f>Assets!R575</f>
        <v>70246749.916973293</v>
      </c>
      <c r="S675" s="282">
        <f>Assets!S575</f>
        <v>68062480.084749296</v>
      </c>
      <c r="T675" s="227"/>
      <c r="U675" s="87"/>
      <c r="V675" s="87"/>
    </row>
    <row r="676" spans="2:22" outlineLevel="1" x14ac:dyDescent="0.2">
      <c r="B676" s="313">
        <f t="shared" si="404"/>
        <v>0.1</v>
      </c>
      <c r="C676" s="280" t="s">
        <v>0</v>
      </c>
      <c r="D676" s="246"/>
      <c r="E676" s="246"/>
      <c r="F676" s="246"/>
      <c r="G676" s="246"/>
      <c r="H676" s="246"/>
      <c r="I676" s="256"/>
      <c r="J676" s="256"/>
      <c r="K676" s="246"/>
      <c r="L676" s="246"/>
      <c r="M676" s="256">
        <f>Assets!M576</f>
        <v>2135125.3565935167</v>
      </c>
      <c r="N676" s="256">
        <f>Assets!N576</f>
        <v>2005265.4417258252</v>
      </c>
      <c r="O676" s="256">
        <f>Assets!O576</f>
        <v>2503007.4768152591</v>
      </c>
      <c r="P676" s="256">
        <f>Assets!P576</f>
        <v>2498036.9709816594</v>
      </c>
      <c r="Q676" s="256">
        <f>Assets!Q576</f>
        <v>3214278.7972830636</v>
      </c>
      <c r="R676" s="256">
        <f>Assets!R576</f>
        <v>3023019.7778552053</v>
      </c>
      <c r="S676" s="282">
        <f>Assets!S576</f>
        <v>2910975.7309174039</v>
      </c>
      <c r="T676" s="227"/>
      <c r="U676" s="87"/>
      <c r="V676" s="87"/>
    </row>
    <row r="677" spans="2:22" outlineLevel="1" x14ac:dyDescent="0.2">
      <c r="B677" s="313">
        <f t="shared" si="404"/>
        <v>0.13</v>
      </c>
      <c r="C677" s="280" t="s">
        <v>0</v>
      </c>
      <c r="D677" s="246"/>
      <c r="E677" s="246"/>
      <c r="F677" s="246"/>
      <c r="G677" s="246"/>
      <c r="H677" s="246"/>
      <c r="I677" s="256"/>
      <c r="J677" s="256"/>
      <c r="K677" s="246"/>
      <c r="L677" s="246"/>
      <c r="M677" s="256">
        <f>Assets!M577</f>
        <v>403418.07629322907</v>
      </c>
      <c r="N677" s="256">
        <f>Assets!N577</f>
        <v>654195.69251841388</v>
      </c>
      <c r="O677" s="256">
        <f>Assets!O577</f>
        <v>343497.19463446789</v>
      </c>
      <c r="P677" s="256">
        <f>Assets!P577</f>
        <v>327102.94368919771</v>
      </c>
      <c r="Q677" s="256">
        <f>Assets!Q577</f>
        <v>327650.48843669292</v>
      </c>
      <c r="R677" s="256">
        <f>Assets!R577</f>
        <v>352978.7245623073</v>
      </c>
      <c r="S677" s="282">
        <f>Assets!S577</f>
        <v>374555.08959370939</v>
      </c>
      <c r="T677" s="227"/>
      <c r="U677" s="87"/>
      <c r="V677" s="87"/>
    </row>
    <row r="678" spans="2:22" outlineLevel="1" x14ac:dyDescent="0.2">
      <c r="B678" s="313">
        <f t="shared" si="404"/>
        <v>0.2</v>
      </c>
      <c r="C678" s="280" t="s">
        <v>0</v>
      </c>
      <c r="D678" s="246"/>
      <c r="E678" s="246"/>
      <c r="F678" s="246"/>
      <c r="G678" s="246"/>
      <c r="H678" s="246"/>
      <c r="I678" s="256"/>
      <c r="J678" s="256"/>
      <c r="K678" s="246"/>
      <c r="L678" s="246"/>
      <c r="M678" s="256">
        <f>Assets!M578</f>
        <v>322734.46103458328</v>
      </c>
      <c r="N678" s="256">
        <f>Assets!N578</f>
        <v>523356.55401473108</v>
      </c>
      <c r="O678" s="256">
        <f>Assets!O578</f>
        <v>274797.75570757431</v>
      </c>
      <c r="P678" s="256">
        <f>Assets!P578</f>
        <v>261682.35495135817</v>
      </c>
      <c r="Q678" s="256">
        <f>Assets!Q578</f>
        <v>262120.39074935435</v>
      </c>
      <c r="R678" s="256">
        <f>Assets!R578</f>
        <v>282382.97964984586</v>
      </c>
      <c r="S678" s="282">
        <f>Assets!S578</f>
        <v>299643.56320556166</v>
      </c>
      <c r="T678" s="227"/>
      <c r="U678" s="87"/>
      <c r="V678" s="87"/>
    </row>
    <row r="679" spans="2:22" outlineLevel="1" x14ac:dyDescent="0.2">
      <c r="B679" s="313">
        <f t="shared" si="404"/>
        <v>0.5</v>
      </c>
      <c r="C679" s="280" t="s">
        <v>0</v>
      </c>
      <c r="D679" s="246"/>
      <c r="E679" s="246"/>
      <c r="F679" s="246"/>
      <c r="G679" s="246"/>
      <c r="H679" s="246"/>
      <c r="I679" s="256"/>
      <c r="J679" s="256"/>
      <c r="K679" s="246"/>
      <c r="L679" s="246"/>
      <c r="M679" s="256">
        <f>Assets!M579</f>
        <v>3027288.7930774377</v>
      </c>
      <c r="N679" s="256">
        <f>Assets!N579</f>
        <v>3849603.2470598882</v>
      </c>
      <c r="O679" s="256">
        <f>Assets!O579</f>
        <v>8479227.7688686773</v>
      </c>
      <c r="P679" s="256">
        <f>Assets!P579</f>
        <v>2442286.2148207258</v>
      </c>
      <c r="Q679" s="256">
        <f>Assets!Q579</f>
        <v>2013284.2042281548</v>
      </c>
      <c r="R679" s="256">
        <f>Assets!R579</f>
        <v>1954546.6808703814</v>
      </c>
      <c r="S679" s="282">
        <f>Assets!S579</f>
        <v>2007116.075664253</v>
      </c>
      <c r="T679" s="227"/>
      <c r="U679" s="87"/>
      <c r="V679" s="87"/>
    </row>
    <row r="680" spans="2:22" outlineLevel="1" x14ac:dyDescent="0.2">
      <c r="B680" s="313">
        <f t="shared" si="404"/>
        <v>1</v>
      </c>
      <c r="C680" s="280" t="s">
        <v>0</v>
      </c>
      <c r="D680" s="246"/>
      <c r="E680" s="246"/>
      <c r="F680" s="246"/>
      <c r="G680" s="246"/>
      <c r="H680" s="246"/>
      <c r="I680" s="256"/>
      <c r="J680" s="256"/>
      <c r="K680" s="246"/>
      <c r="L680" s="246"/>
      <c r="M680" s="256">
        <f>Assets!M580</f>
        <v>0</v>
      </c>
      <c r="N680" s="256">
        <f>Assets!N580</f>
        <v>0</v>
      </c>
      <c r="O680" s="256">
        <f>Assets!O580</f>
        <v>0</v>
      </c>
      <c r="P680" s="256">
        <f>Assets!P580</f>
        <v>0</v>
      </c>
      <c r="Q680" s="256">
        <f>Assets!Q580</f>
        <v>0</v>
      </c>
      <c r="R680" s="256">
        <f>Assets!R580</f>
        <v>0</v>
      </c>
      <c r="S680" s="282">
        <f>Assets!S580</f>
        <v>0</v>
      </c>
      <c r="T680" s="227"/>
      <c r="U680" s="87"/>
      <c r="V680" s="87"/>
    </row>
    <row r="681" spans="2:22" outlineLevel="1" x14ac:dyDescent="0.2">
      <c r="B681" s="283"/>
      <c r="C681" s="280"/>
      <c r="D681" s="246"/>
      <c r="E681" s="246"/>
      <c r="F681" s="246"/>
      <c r="G681" s="246"/>
      <c r="H681" s="246"/>
      <c r="I681" s="246"/>
      <c r="J681" s="246"/>
      <c r="K681" s="246"/>
      <c r="L681" s="246"/>
      <c r="M681" s="246"/>
      <c r="N681" s="246"/>
      <c r="O681" s="246"/>
      <c r="P681" s="246"/>
      <c r="Q681" s="246"/>
      <c r="R681" s="246"/>
      <c r="S681" s="284"/>
      <c r="T681" s="227"/>
      <c r="U681" s="87"/>
      <c r="V681" s="87"/>
    </row>
    <row r="682" spans="2:22" outlineLevel="1" x14ac:dyDescent="0.2">
      <c r="B682" s="285" t="s">
        <v>11</v>
      </c>
      <c r="C682" s="280"/>
      <c r="D682" s="246"/>
      <c r="E682" s="246"/>
      <c r="F682" s="246"/>
      <c r="G682" s="246"/>
      <c r="H682" s="246"/>
      <c r="I682" s="246"/>
      <c r="J682" s="246"/>
      <c r="K682" s="246"/>
      <c r="L682" s="246"/>
      <c r="M682" s="246"/>
      <c r="N682" s="246"/>
      <c r="O682" s="246"/>
      <c r="P682" s="246"/>
      <c r="Q682" s="246"/>
      <c r="R682" s="246"/>
      <c r="S682" s="284"/>
      <c r="T682" s="227"/>
      <c r="U682" s="87"/>
      <c r="V682" s="87"/>
    </row>
    <row r="683" spans="2:22" outlineLevel="1" x14ac:dyDescent="0.2">
      <c r="B683" s="313">
        <f t="shared" ref="B683:B689" si="405">B674</f>
        <v>0</v>
      </c>
      <c r="C683" s="280" t="s">
        <v>0</v>
      </c>
      <c r="D683" s="246"/>
      <c r="E683" s="246"/>
      <c r="F683" s="246"/>
      <c r="G683" s="246"/>
      <c r="H683" s="246"/>
      <c r="I683" s="256"/>
      <c r="J683" s="256"/>
      <c r="K683" s="246"/>
      <c r="L683" s="246"/>
      <c r="M683" s="256">
        <f t="shared" ref="M683:S688" si="406">M656-M665+M674</f>
        <v>2455027.6564975409</v>
      </c>
      <c r="N683" s="256">
        <f t="shared" si="406"/>
        <v>4859069.3845147863</v>
      </c>
      <c r="O683" s="256">
        <f t="shared" si="406"/>
        <v>9621872.5423363149</v>
      </c>
      <c r="P683" s="256">
        <f t="shared" si="406"/>
        <v>9687293.1310741547</v>
      </c>
      <c r="Q683" s="256">
        <f t="shared" si="406"/>
        <v>13432478.069040881</v>
      </c>
      <c r="R683" s="256">
        <f t="shared" si="406"/>
        <v>15472066.470253825</v>
      </c>
      <c r="S683" s="282">
        <f t="shared" si="406"/>
        <v>16934182.988874439</v>
      </c>
      <c r="T683" s="227"/>
      <c r="U683" s="87"/>
      <c r="V683" s="87"/>
    </row>
    <row r="684" spans="2:22" outlineLevel="1" x14ac:dyDescent="0.2">
      <c r="B684" s="313">
        <f t="shared" si="405"/>
        <v>0.08</v>
      </c>
      <c r="C684" s="280" t="s">
        <v>0</v>
      </c>
      <c r="D684" s="246"/>
      <c r="E684" s="246"/>
      <c r="F684" s="246"/>
      <c r="G684" s="246"/>
      <c r="H684" s="246"/>
      <c r="I684" s="256"/>
      <c r="J684" s="256"/>
      <c r="K684" s="246"/>
      <c r="L684" s="246"/>
      <c r="M684" s="256">
        <f t="shared" si="406"/>
        <v>51180158.743087463</v>
      </c>
      <c r="N684" s="256">
        <f t="shared" si="406"/>
        <v>115757470.393509</v>
      </c>
      <c r="O684" s="256">
        <f t="shared" si="406"/>
        <v>172410944.93508244</v>
      </c>
      <c r="P684" s="256">
        <f t="shared" si="406"/>
        <v>223146183.90466362</v>
      </c>
      <c r="Q684" s="256">
        <f t="shared" si="406"/>
        <v>271364967.65258396</v>
      </c>
      <c r="R684" s="256">
        <f t="shared" si="406"/>
        <v>317092650.16067159</v>
      </c>
      <c r="S684" s="282">
        <f t="shared" si="406"/>
        <v>357065219.02917719</v>
      </c>
      <c r="T684" s="227"/>
      <c r="U684" s="87"/>
      <c r="V684" s="87"/>
    </row>
    <row r="685" spans="2:22" outlineLevel="1" x14ac:dyDescent="0.2">
      <c r="B685" s="313">
        <f t="shared" si="405"/>
        <v>0.1</v>
      </c>
      <c r="C685" s="280" t="s">
        <v>0</v>
      </c>
      <c r="D685" s="246"/>
      <c r="E685" s="246"/>
      <c r="F685" s="246"/>
      <c r="G685" s="246"/>
      <c r="H685" s="246"/>
      <c r="I685" s="256"/>
      <c r="J685" s="256"/>
      <c r="K685" s="246"/>
      <c r="L685" s="246"/>
      <c r="M685" s="256">
        <f t="shared" si="406"/>
        <v>2028369.0887638407</v>
      </c>
      <c r="N685" s="256">
        <f t="shared" si="406"/>
        <v>3730534.3495269902</v>
      </c>
      <c r="O685" s="256">
        <f t="shared" si="406"/>
        <v>5735338.0175487874</v>
      </c>
      <c r="P685" s="256">
        <f t="shared" si="406"/>
        <v>7534939.3382264851</v>
      </c>
      <c r="Q685" s="256">
        <f t="shared" si="406"/>
        <v>9835010.2618227471</v>
      </c>
      <c r="R685" s="256">
        <f t="shared" si="406"/>
        <v>11723378.024602916</v>
      </c>
      <c r="S685" s="282">
        <f t="shared" si="406"/>
        <v>13316467.166514158</v>
      </c>
      <c r="T685" s="227"/>
      <c r="U685" s="87"/>
      <c r="V685" s="87"/>
    </row>
    <row r="686" spans="2:22" outlineLevel="1" x14ac:dyDescent="0.2">
      <c r="B686" s="313">
        <f t="shared" si="405"/>
        <v>0.13</v>
      </c>
      <c r="C686" s="280" t="s">
        <v>0</v>
      </c>
      <c r="D686" s="246"/>
      <c r="E686" s="246"/>
      <c r="F686" s="246"/>
      <c r="G686" s="246"/>
      <c r="H686" s="246"/>
      <c r="I686" s="256"/>
      <c r="J686" s="256"/>
      <c r="K686" s="246"/>
      <c r="L686" s="246"/>
      <c r="M686" s="256">
        <f t="shared" si="406"/>
        <v>377195.9013341692</v>
      </c>
      <c r="N686" s="256">
        <f t="shared" si="406"/>
        <v>939833.40666544414</v>
      </c>
      <c r="O686" s="256">
        <f t="shared" si="406"/>
        <v>1138824.9407821638</v>
      </c>
      <c r="P686" s="256">
        <f t="shared" si="406"/>
        <v>1296618.9508298824</v>
      </c>
      <c r="Q686" s="256">
        <f t="shared" si="406"/>
        <v>1434411.6939103054</v>
      </c>
      <c r="R686" s="256">
        <f t="shared" si="406"/>
        <v>1577973.281167723</v>
      </c>
      <c r="S686" s="282">
        <f t="shared" si="406"/>
        <v>1723045.7633860374</v>
      </c>
      <c r="T686" s="227"/>
      <c r="U686" s="87"/>
      <c r="V686" s="87"/>
    </row>
    <row r="687" spans="2:22" outlineLevel="1" x14ac:dyDescent="0.2">
      <c r="B687" s="313">
        <f t="shared" si="405"/>
        <v>0.2</v>
      </c>
      <c r="C687" s="280" t="s">
        <v>0</v>
      </c>
      <c r="D687" s="246"/>
      <c r="E687" s="246"/>
      <c r="F687" s="246"/>
      <c r="G687" s="246"/>
      <c r="H687" s="246"/>
      <c r="I687" s="256"/>
      <c r="J687" s="256"/>
      <c r="K687" s="246"/>
      <c r="L687" s="246"/>
      <c r="M687" s="256">
        <f t="shared" si="406"/>
        <v>290461.01493112493</v>
      </c>
      <c r="N687" s="256">
        <f t="shared" si="406"/>
        <v>703389.71055815788</v>
      </c>
      <c r="O687" s="256">
        <f t="shared" si="406"/>
        <v>810029.74858334311</v>
      </c>
      <c r="P687" s="256">
        <f t="shared" si="406"/>
        <v>883537.91832289682</v>
      </c>
      <c r="Q687" s="256">
        <f t="shared" si="406"/>
        <v>942738.6863327364</v>
      </c>
      <c r="R687" s="256">
        <f t="shared" si="406"/>
        <v>1008335.6307510504</v>
      </c>
      <c r="S687" s="282">
        <f t="shared" si="406"/>
        <v>1076347.7114858457</v>
      </c>
      <c r="T687" s="227"/>
      <c r="U687" s="87"/>
      <c r="V687" s="87"/>
    </row>
    <row r="688" spans="2:22" outlineLevel="1" x14ac:dyDescent="0.2">
      <c r="B688" s="313">
        <f t="shared" si="405"/>
        <v>0.5</v>
      </c>
      <c r="C688" s="280" t="s">
        <v>0</v>
      </c>
      <c r="D688" s="246"/>
      <c r="E688" s="246"/>
      <c r="F688" s="246"/>
      <c r="G688" s="246"/>
      <c r="H688" s="246"/>
      <c r="I688" s="256"/>
      <c r="J688" s="256"/>
      <c r="K688" s="246"/>
      <c r="L688" s="246"/>
      <c r="M688" s="256">
        <f t="shared" si="406"/>
        <v>2270466.5948080784</v>
      </c>
      <c r="N688" s="256">
        <f t="shared" si="406"/>
        <v>4022435.7326989556</v>
      </c>
      <c r="O688" s="256">
        <f t="shared" si="406"/>
        <v>8370638.6930009853</v>
      </c>
      <c r="P688" s="256">
        <f t="shared" si="406"/>
        <v>6017034.0076160375</v>
      </c>
      <c r="Q688" s="256">
        <f t="shared" si="406"/>
        <v>4518480.1569791343</v>
      </c>
      <c r="R688" s="256">
        <f t="shared" si="406"/>
        <v>3725150.0891423533</v>
      </c>
      <c r="S688" s="282">
        <f t="shared" si="406"/>
        <v>3367912.1013193661</v>
      </c>
      <c r="T688" s="227"/>
      <c r="U688" s="87"/>
      <c r="V688" s="87"/>
    </row>
    <row r="689" spans="2:22" outlineLevel="1" x14ac:dyDescent="0.2">
      <c r="B689" s="314">
        <f t="shared" si="405"/>
        <v>1</v>
      </c>
      <c r="C689" s="287" t="s">
        <v>0</v>
      </c>
      <c r="D689" s="288"/>
      <c r="E689" s="288"/>
      <c r="F689" s="288"/>
      <c r="G689" s="288"/>
      <c r="H689" s="288"/>
      <c r="I689" s="289"/>
      <c r="J689" s="289"/>
      <c r="K689" s="288"/>
      <c r="L689" s="288"/>
      <c r="M689" s="289">
        <f>M662-M671+M680</f>
        <v>0</v>
      </c>
      <c r="N689" s="289">
        <f t="shared" ref="N689:S689" si="407">N662-N671+N680</f>
        <v>0</v>
      </c>
      <c r="O689" s="289">
        <f t="shared" si="407"/>
        <v>0</v>
      </c>
      <c r="P689" s="289">
        <f t="shared" si="407"/>
        <v>0</v>
      </c>
      <c r="Q689" s="289">
        <f t="shared" si="407"/>
        <v>0</v>
      </c>
      <c r="R689" s="289">
        <f t="shared" si="407"/>
        <v>0</v>
      </c>
      <c r="S689" s="289">
        <f t="shared" si="407"/>
        <v>0</v>
      </c>
      <c r="T689" s="227"/>
      <c r="U689" s="87"/>
      <c r="V689" s="87"/>
    </row>
    <row r="690" spans="2:22" x14ac:dyDescent="0.2">
      <c r="B690" s="227"/>
      <c r="C690" s="254"/>
      <c r="D690" s="227"/>
      <c r="E690" s="227"/>
      <c r="F690" s="227"/>
      <c r="G690" s="227"/>
      <c r="H690" s="227"/>
      <c r="I690" s="227"/>
      <c r="J690" s="227"/>
      <c r="K690" s="227"/>
      <c r="L690" s="227"/>
      <c r="M690" s="227"/>
      <c r="N690" s="227"/>
      <c r="O690" s="227"/>
      <c r="P690" s="227"/>
      <c r="Q690" s="227"/>
      <c r="R690" s="227"/>
      <c r="S690" s="227"/>
      <c r="T690" s="227"/>
      <c r="U690" s="87"/>
      <c r="V690" s="87"/>
    </row>
  </sheetData>
  <sheetProtection algorithmName="SHA-512" hashValue="pR/gctVrySBcsahFJbb7FqANaGkY52SbSFw9Ib/jovsf2/MzoHs+QD967eCn1mzVEg/chnBzpeXmG5fIvP3Z2A==" saltValue="5WNWXw200XAoTZg75HjqFw==" spinCount="100000" sheet="1" objects="1" scenarios="1"/>
  <conditionalFormatting sqref="D32:E32">
    <cfRule type="cellIs" dxfId="61" priority="49" stopIfTrue="1" operator="equal">
      <formula>0</formula>
    </cfRule>
    <cfRule type="cellIs" dxfId="60" priority="50" stopIfTrue="1" operator="notEqual">
      <formula>0</formula>
    </cfRule>
  </conditionalFormatting>
  <conditionalFormatting sqref="M32:S32">
    <cfRule type="cellIs" dxfId="59" priority="47" stopIfTrue="1" operator="equal">
      <formula>0</formula>
    </cfRule>
    <cfRule type="cellIs" dxfId="58" priority="48" stopIfTrue="1" operator="notEqual">
      <formula>0</formula>
    </cfRule>
  </conditionalFormatting>
  <conditionalFormatting sqref="D33:E33">
    <cfRule type="cellIs" dxfId="57" priority="45" stopIfTrue="1" operator="equal">
      <formula>0</formula>
    </cfRule>
    <cfRule type="cellIs" dxfId="56" priority="46" stopIfTrue="1" operator="notEqual">
      <formula>0</formula>
    </cfRule>
  </conditionalFormatting>
  <conditionalFormatting sqref="M33:S33">
    <cfRule type="cellIs" dxfId="55" priority="43" stopIfTrue="1" operator="equal">
      <formula>0</formula>
    </cfRule>
    <cfRule type="cellIs" dxfId="54" priority="44" stopIfTrue="1" operator="notEqual">
      <formula>0</formula>
    </cfRule>
  </conditionalFormatting>
  <conditionalFormatting sqref="C2">
    <cfRule type="expression" dxfId="53" priority="33">
      <formula>Model_check&lt;&gt;0</formula>
    </cfRule>
    <cfRule type="expression" dxfId="52" priority="34">
      <formula>Model_check=0</formula>
    </cfRule>
  </conditionalFormatting>
  <conditionalFormatting sqref="D51:E51">
    <cfRule type="cellIs" dxfId="51" priority="23" stopIfTrue="1" operator="equal">
      <formula>0</formula>
    </cfRule>
    <cfRule type="cellIs" dxfId="50" priority="24" stopIfTrue="1" operator="notEqual">
      <formula>0</formula>
    </cfRule>
  </conditionalFormatting>
  <conditionalFormatting sqref="N51:S51">
    <cfRule type="cellIs" dxfId="49" priority="21" stopIfTrue="1" operator="equal">
      <formula>0</formula>
    </cfRule>
    <cfRule type="cellIs" dxfId="48" priority="22" stopIfTrue="1" operator="notEqual">
      <formula>0</formula>
    </cfRule>
  </conditionalFormatting>
  <conditionalFormatting sqref="M51:S51">
    <cfRule type="cellIs" dxfId="47" priority="17" stopIfTrue="1" operator="equal">
      <formula>0</formula>
    </cfRule>
    <cfRule type="cellIs" dxfId="46" priority="18" stopIfTrue="1" operator="notEqual">
      <formula>0</formula>
    </cfRule>
  </conditionalFormatting>
  <conditionalFormatting sqref="M51:S51">
    <cfRule type="cellIs" dxfId="45" priority="19" stopIfTrue="1" operator="equal">
      <formula>0</formula>
    </cfRule>
    <cfRule type="cellIs" dxfId="44" priority="20" stopIfTrue="1" operator="notEqual">
      <formula>0</formula>
    </cfRule>
  </conditionalFormatting>
  <conditionalFormatting sqref="D653:E653">
    <cfRule type="cellIs" dxfId="43" priority="15" stopIfTrue="1" operator="equal">
      <formula>0</formula>
    </cfRule>
    <cfRule type="cellIs" dxfId="42" priority="16" stopIfTrue="1" operator="notEqual">
      <formula>0</formula>
    </cfRule>
  </conditionalFormatting>
  <conditionalFormatting sqref="N653:S653">
    <cfRule type="cellIs" dxfId="41" priority="13" stopIfTrue="1" operator="equal">
      <formula>0</formula>
    </cfRule>
    <cfRule type="cellIs" dxfId="40" priority="14" stopIfTrue="1" operator="notEqual">
      <formula>0</formula>
    </cfRule>
  </conditionalFormatting>
  <conditionalFormatting sqref="M653:S653">
    <cfRule type="cellIs" dxfId="39" priority="9" stopIfTrue="1" operator="equal">
      <formula>0</formula>
    </cfRule>
    <cfRule type="cellIs" dxfId="38" priority="10" stopIfTrue="1" operator="notEqual">
      <formula>0</formula>
    </cfRule>
  </conditionalFormatting>
  <conditionalFormatting sqref="M653:S653">
    <cfRule type="cellIs" dxfId="37" priority="11" stopIfTrue="1" operator="equal">
      <formula>0</formula>
    </cfRule>
    <cfRule type="cellIs" dxfId="36" priority="12" stopIfTrue="1" operator="notEqual">
      <formula>0</formula>
    </cfRule>
  </conditionalFormatting>
  <conditionalFormatting sqref="D357:E357">
    <cfRule type="cellIs" dxfId="35" priority="7" stopIfTrue="1" operator="equal">
      <formula>0</formula>
    </cfRule>
    <cfRule type="cellIs" dxfId="34" priority="8" stopIfTrue="1" operator="notEqual">
      <formula>0</formula>
    </cfRule>
  </conditionalFormatting>
  <conditionalFormatting sqref="N357:S357">
    <cfRule type="cellIs" dxfId="33" priority="5" stopIfTrue="1" operator="equal">
      <formula>0</formula>
    </cfRule>
    <cfRule type="cellIs" dxfId="32" priority="6" stopIfTrue="1" operator="notEqual">
      <formula>0</formula>
    </cfRule>
  </conditionalFormatting>
  <conditionalFormatting sqref="M357:S357">
    <cfRule type="cellIs" dxfId="31" priority="1" stopIfTrue="1" operator="equal">
      <formula>0</formula>
    </cfRule>
    <cfRule type="cellIs" dxfId="30" priority="2" stopIfTrue="1" operator="notEqual">
      <formula>0</formula>
    </cfRule>
  </conditionalFormatting>
  <conditionalFormatting sqref="M357:S357">
    <cfRule type="cellIs" dxfId="29" priority="3" stopIfTrue="1" operator="equal">
      <formula>0</formula>
    </cfRule>
    <cfRule type="cellIs" dxfId="28" priority="4" stopIfTrue="1" operator="notEqual">
      <formula>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1" manualBreakCount="1">
    <brk id="642" min="1"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autoPageBreaks="0"/>
  </sheetPr>
  <dimension ref="A1:W40"/>
  <sheetViews>
    <sheetView showGridLines="0" zoomScale="85" zoomScaleNormal="85" workbookViewId="0">
      <pane xSplit="6" ySplit="7" topLeftCell="G8" activePane="bottomRight" state="frozen"/>
      <selection activeCell="F12" sqref="F12"/>
      <selection pane="topRight" activeCell="F12" sqref="F12"/>
      <selection pane="bottomLeft" activeCell="F12" sqref="F12"/>
      <selection pane="bottomRight" activeCell="G8" sqref="G8"/>
    </sheetView>
  </sheetViews>
  <sheetFormatPr defaultColWidth="0" defaultRowHeight="12" customHeight="1" x14ac:dyDescent="0.2"/>
  <cols>
    <col min="1" max="1" width="2.75" style="2" customWidth="1"/>
    <col min="2" max="2" width="50.625" style="2" customWidth="1"/>
    <col min="3" max="3" width="15.75" style="88" customWidth="1"/>
    <col min="4" max="5" width="15.75" style="2" customWidth="1"/>
    <col min="6" max="7" width="2.75" style="2" customWidth="1"/>
    <col min="8" max="19" width="10.625" style="2" customWidth="1"/>
    <col min="20" max="20" width="2.75" style="2" customWidth="1"/>
    <col min="21" max="21" width="9" style="2" customWidth="1"/>
    <col min="22" max="16384" width="9.375" style="2" hidden="1"/>
  </cols>
  <sheetData>
    <row r="1" spans="1:20" ht="12" customHeight="1" x14ac:dyDescent="0.2">
      <c r="A1" s="87"/>
      <c r="B1" s="87"/>
      <c r="C1" s="1"/>
      <c r="D1" s="87"/>
      <c r="E1" s="87"/>
      <c r="F1" s="87"/>
      <c r="G1" s="87"/>
      <c r="H1" s="87"/>
      <c r="I1" s="87"/>
      <c r="J1" s="87"/>
      <c r="K1" s="87"/>
      <c r="L1" s="87"/>
      <c r="M1" s="87"/>
      <c r="N1" s="87"/>
      <c r="O1" s="87"/>
      <c r="P1" s="87"/>
      <c r="Q1" s="87"/>
      <c r="R1" s="87"/>
      <c r="S1" s="87"/>
      <c r="T1" s="87"/>
    </row>
    <row r="2" spans="1:20" s="87" customFormat="1" ht="15" customHeight="1" x14ac:dyDescent="0.25">
      <c r="B2" s="36" t="str">
        <f ca="1">MID(CELL("filename",B2),FIND("]",CELL("filename",B2))+1,255)</f>
        <v xml:space="preserve">Cost of capital </v>
      </c>
      <c r="C2" s="21" t="str">
        <f>'Global inputs'!$C$2</f>
        <v>Model: Ok</v>
      </c>
      <c r="D2" s="4"/>
      <c r="E2" s="4"/>
      <c r="F2" s="5"/>
      <c r="G2" s="5"/>
      <c r="H2" s="5"/>
      <c r="I2" s="5"/>
      <c r="J2" s="5"/>
      <c r="K2" s="5"/>
      <c r="L2" s="5"/>
      <c r="M2" s="5"/>
      <c r="N2" s="5"/>
      <c r="O2" s="5"/>
      <c r="P2" s="5"/>
      <c r="Q2" s="5"/>
      <c r="R2" s="5"/>
      <c r="S2" s="5"/>
    </row>
    <row r="3" spans="1:20" s="6" customFormat="1" ht="12" customHeight="1" x14ac:dyDescent="0.2">
      <c r="B3" s="44" t="s">
        <v>62</v>
      </c>
      <c r="C3" s="45"/>
      <c r="D3" s="46"/>
      <c r="E3" s="46"/>
      <c r="F3" s="44"/>
      <c r="G3" s="31"/>
      <c r="H3" s="32">
        <f>'Global inputs'!H3</f>
        <v>41730</v>
      </c>
      <c r="I3" s="32">
        <f>'Global inputs'!I3</f>
        <v>42095</v>
      </c>
      <c r="J3" s="32">
        <f>'Global inputs'!J3</f>
        <v>42461</v>
      </c>
      <c r="K3" s="32">
        <f>'Global inputs'!K3</f>
        <v>42826</v>
      </c>
      <c r="L3" s="32">
        <f>'Global inputs'!L3</f>
        <v>43191</v>
      </c>
      <c r="M3" s="32">
        <f>'Global inputs'!M3</f>
        <v>43556</v>
      </c>
      <c r="N3" s="32">
        <f>'Global inputs'!N3</f>
        <v>43922</v>
      </c>
      <c r="O3" s="32">
        <f>'Global inputs'!O3</f>
        <v>44287</v>
      </c>
      <c r="P3" s="32">
        <f>'Global inputs'!P3</f>
        <v>44652</v>
      </c>
      <c r="Q3" s="32">
        <f>'Global inputs'!Q3</f>
        <v>45017</v>
      </c>
      <c r="R3" s="32">
        <f>'Global inputs'!R3</f>
        <v>45383</v>
      </c>
      <c r="S3" s="32">
        <f>'Global inputs'!S3</f>
        <v>45748</v>
      </c>
    </row>
    <row r="4" spans="1:20" s="6" customFormat="1" ht="12" customHeight="1" x14ac:dyDescent="0.2">
      <c r="B4" s="44" t="s">
        <v>63</v>
      </c>
      <c r="C4" s="45"/>
      <c r="D4" s="47"/>
      <c r="E4" s="47"/>
      <c r="F4" s="44"/>
      <c r="G4" s="31"/>
      <c r="H4" s="32">
        <f>'Global inputs'!H4</f>
        <v>42094</v>
      </c>
      <c r="I4" s="32">
        <f>'Global inputs'!I4</f>
        <v>42460</v>
      </c>
      <c r="J4" s="32">
        <f>'Global inputs'!J4</f>
        <v>42825</v>
      </c>
      <c r="K4" s="32">
        <f>'Global inputs'!K4</f>
        <v>43190</v>
      </c>
      <c r="L4" s="32">
        <f>'Global inputs'!L4</f>
        <v>43555</v>
      </c>
      <c r="M4" s="32">
        <f>'Global inputs'!M4</f>
        <v>43921</v>
      </c>
      <c r="N4" s="32">
        <f>'Global inputs'!N4</f>
        <v>44286</v>
      </c>
      <c r="O4" s="32">
        <f>'Global inputs'!O4</f>
        <v>44651</v>
      </c>
      <c r="P4" s="32">
        <f>'Global inputs'!P4</f>
        <v>45016</v>
      </c>
      <c r="Q4" s="32">
        <f>'Global inputs'!Q4</f>
        <v>45382</v>
      </c>
      <c r="R4" s="32">
        <f>'Global inputs'!R4</f>
        <v>45747</v>
      </c>
      <c r="S4" s="32">
        <f>'Global inputs'!S4</f>
        <v>46112</v>
      </c>
    </row>
    <row r="5" spans="1:20" s="6" customFormat="1" ht="12" customHeight="1" x14ac:dyDescent="0.2">
      <c r="B5" s="44" t="s">
        <v>64</v>
      </c>
      <c r="C5" s="45"/>
      <c r="D5" s="47"/>
      <c r="E5" s="47"/>
      <c r="F5" s="44"/>
      <c r="G5" s="31"/>
      <c r="H5" s="33" t="str">
        <f>'Global inputs'!H5</f>
        <v>RY15</v>
      </c>
      <c r="I5" s="33" t="str">
        <f>'Global inputs'!I5</f>
        <v>RY16</v>
      </c>
      <c r="J5" s="33" t="str">
        <f>'Global inputs'!J5</f>
        <v>RY17</v>
      </c>
      <c r="K5" s="33" t="str">
        <f>'Global inputs'!K5</f>
        <v>RY18</v>
      </c>
      <c r="L5" s="33" t="str">
        <f>'Global inputs'!L5</f>
        <v>RY19</v>
      </c>
      <c r="M5" s="33" t="str">
        <f>'Global inputs'!M5</f>
        <v>RY20</v>
      </c>
      <c r="N5" s="33" t="str">
        <f>'Global inputs'!N5</f>
        <v>RY21</v>
      </c>
      <c r="O5" s="33" t="str">
        <f>'Global inputs'!O5</f>
        <v>RY22</v>
      </c>
      <c r="P5" s="33" t="str">
        <f>'Global inputs'!P5</f>
        <v>RY23</v>
      </c>
      <c r="Q5" s="33" t="str">
        <f>'Global inputs'!Q5</f>
        <v>RY24</v>
      </c>
      <c r="R5" s="33" t="str">
        <f>'Global inputs'!R5</f>
        <v>RY25</v>
      </c>
      <c r="S5" s="33" t="str">
        <f>'Global inputs'!S5</f>
        <v>RY26</v>
      </c>
    </row>
    <row r="6" spans="1:20" s="6" customFormat="1" ht="12" customHeight="1" x14ac:dyDescent="0.2">
      <c r="B6" s="44" t="s">
        <v>65</v>
      </c>
      <c r="C6" s="45"/>
      <c r="D6" s="47"/>
      <c r="E6" s="47"/>
      <c r="F6" s="44"/>
      <c r="G6" s="31"/>
      <c r="H6" s="34" t="s">
        <v>66</v>
      </c>
      <c r="I6" s="35"/>
      <c r="J6" s="35"/>
      <c r="K6" s="35"/>
      <c r="L6" s="35"/>
      <c r="M6" s="34" t="s">
        <v>67</v>
      </c>
      <c r="N6" s="35"/>
      <c r="O6" s="34" t="s">
        <v>68</v>
      </c>
      <c r="P6" s="35"/>
      <c r="Q6" s="35"/>
      <c r="R6" s="35"/>
      <c r="S6" s="35"/>
    </row>
    <row r="7" spans="1:20" ht="12" customHeight="1" x14ac:dyDescent="0.2">
      <c r="B7" s="5"/>
      <c r="C7" s="3"/>
      <c r="D7" s="7"/>
      <c r="E7" s="7"/>
      <c r="F7" s="5"/>
      <c r="G7" s="5"/>
      <c r="H7" s="5"/>
      <c r="I7" s="5"/>
      <c r="J7" s="5"/>
      <c r="K7" s="5"/>
      <c r="L7" s="5"/>
      <c r="M7" s="5"/>
      <c r="N7" s="5"/>
      <c r="O7" s="5"/>
      <c r="P7" s="5"/>
      <c r="Q7" s="5"/>
      <c r="R7" s="5"/>
      <c r="S7" s="5"/>
    </row>
    <row r="8" spans="1:20" ht="12" customHeight="1" x14ac:dyDescent="0.2">
      <c r="B8" s="5"/>
      <c r="C8" s="3"/>
      <c r="D8" s="7"/>
      <c r="E8" s="7"/>
      <c r="F8" s="5"/>
      <c r="G8" s="5"/>
      <c r="H8" s="5"/>
      <c r="I8" s="5"/>
      <c r="J8" s="5"/>
      <c r="K8" s="5"/>
      <c r="L8" s="5"/>
      <c r="M8" s="5"/>
      <c r="N8" s="5"/>
      <c r="O8" s="5"/>
      <c r="P8" s="5"/>
      <c r="Q8" s="5"/>
      <c r="R8" s="5"/>
      <c r="S8" s="5"/>
    </row>
    <row r="9" spans="1:20" s="87" customFormat="1" ht="12" customHeight="1" x14ac:dyDescent="0.2">
      <c r="A9" s="2"/>
      <c r="B9" s="48" t="s">
        <v>87</v>
      </c>
      <c r="C9" s="49" t="s">
        <v>10</v>
      </c>
      <c r="D9" s="50" t="s">
        <v>9</v>
      </c>
      <c r="E9" s="39" t="s">
        <v>173</v>
      </c>
      <c r="F9" s="5"/>
      <c r="G9" s="8"/>
      <c r="H9" s="8"/>
      <c r="I9" s="8"/>
      <c r="J9" s="8"/>
      <c r="K9" s="5"/>
      <c r="L9" s="5"/>
      <c r="M9" s="5"/>
      <c r="N9" s="5"/>
      <c r="O9" s="5"/>
      <c r="P9" s="5"/>
      <c r="Q9" s="5"/>
      <c r="R9" s="5"/>
      <c r="S9" s="5"/>
    </row>
    <row r="11" spans="1:20" ht="12" customHeight="1" x14ac:dyDescent="0.2">
      <c r="B11" s="37" t="s">
        <v>72</v>
      </c>
      <c r="C11" s="26"/>
      <c r="F11" s="87"/>
      <c r="G11" s="87"/>
      <c r="H11" s="87"/>
      <c r="I11" s="87"/>
      <c r="J11" s="87"/>
      <c r="K11" s="87"/>
      <c r="L11" s="87"/>
      <c r="M11" s="87"/>
      <c r="N11" s="87"/>
    </row>
    <row r="12" spans="1:20" ht="12" customHeight="1" x14ac:dyDescent="0.2">
      <c r="B12" s="27"/>
      <c r="C12" s="26"/>
      <c r="F12" s="87"/>
      <c r="G12" s="87"/>
      <c r="H12" s="87"/>
      <c r="I12" s="87"/>
      <c r="J12" s="87"/>
      <c r="K12" s="87"/>
      <c r="L12" s="87"/>
      <c r="M12" s="87"/>
      <c r="N12" s="87"/>
    </row>
    <row r="13" spans="1:20" ht="12" customHeight="1" x14ac:dyDescent="0.2">
      <c r="B13" s="2" t="s">
        <v>73</v>
      </c>
      <c r="C13" s="26" t="s">
        <v>3</v>
      </c>
      <c r="E13" s="97" t="s">
        <v>386</v>
      </c>
      <c r="F13" s="87"/>
      <c r="G13" s="87"/>
      <c r="I13" s="22">
        <f>'Cost of capital'!I13</f>
        <v>4.0899999999999999E-2</v>
      </c>
      <c r="J13" s="87"/>
      <c r="K13" s="87"/>
      <c r="L13" s="87"/>
      <c r="M13" s="87"/>
      <c r="N13" s="22">
        <f>'Cost of capital'!N13</f>
        <v>1.12E-2</v>
      </c>
      <c r="S13" s="22">
        <f>'Cost of capital'!S13</f>
        <v>1.12E-2</v>
      </c>
    </row>
    <row r="14" spans="1:20" ht="12" customHeight="1" x14ac:dyDescent="0.2">
      <c r="B14" s="2" t="s">
        <v>74</v>
      </c>
      <c r="C14" s="26" t="s">
        <v>3</v>
      </c>
      <c r="E14" s="97" t="s">
        <v>385</v>
      </c>
      <c r="F14" s="87"/>
      <c r="G14" s="87"/>
      <c r="I14" s="22">
        <f>'Cost of capital'!I14</f>
        <v>1.6500000000000001E-2</v>
      </c>
      <c r="J14" s="87"/>
      <c r="K14" s="87"/>
      <c r="L14" s="87"/>
      <c r="M14" s="87"/>
      <c r="N14" s="22">
        <f>'Cost of capital'!N14</f>
        <v>1.6E-2</v>
      </c>
      <c r="S14" s="22">
        <f>'Cost of capital'!S14</f>
        <v>1.6E-2</v>
      </c>
    </row>
    <row r="15" spans="1:20" ht="12" customHeight="1" x14ac:dyDescent="0.2">
      <c r="B15" s="2" t="s">
        <v>75</v>
      </c>
      <c r="C15" s="26" t="s">
        <v>3</v>
      </c>
      <c r="E15" s="97" t="s">
        <v>391</v>
      </c>
      <c r="F15" s="87"/>
      <c r="G15" s="87"/>
      <c r="I15" s="22">
        <f>'Cost of capital'!I15</f>
        <v>3.5000000000000001E-3</v>
      </c>
      <c r="J15" s="87"/>
      <c r="K15" s="87"/>
      <c r="L15" s="87"/>
      <c r="M15" s="87"/>
      <c r="N15" s="22">
        <f>'Cost of capital'!N15</f>
        <v>2E-3</v>
      </c>
      <c r="S15" s="22">
        <f>'Cost of capital'!S15</f>
        <v>2E-3</v>
      </c>
    </row>
    <row r="16" spans="1:20" ht="12" customHeight="1" x14ac:dyDescent="0.2">
      <c r="B16" s="2" t="s">
        <v>76</v>
      </c>
      <c r="C16" s="26" t="s">
        <v>3</v>
      </c>
      <c r="E16" s="97" t="s">
        <v>389</v>
      </c>
      <c r="F16" s="87"/>
      <c r="G16" s="87"/>
      <c r="I16" s="22">
        <f>'Cost of capital'!I16</f>
        <v>0.28000000000000003</v>
      </c>
      <c r="J16" s="87"/>
      <c r="K16" s="87"/>
      <c r="L16" s="87"/>
      <c r="M16" s="87"/>
      <c r="N16" s="22">
        <f>'Cost of capital'!N16</f>
        <v>0.28000000000000003</v>
      </c>
      <c r="S16" s="22">
        <f>'Cost of capital'!S16</f>
        <v>0.28000000000000003</v>
      </c>
    </row>
    <row r="17" spans="2:23" s="6" customFormat="1" ht="12" customHeight="1" x14ac:dyDescent="0.2">
      <c r="B17" s="6" t="s">
        <v>72</v>
      </c>
      <c r="C17" s="28" t="s">
        <v>3</v>
      </c>
      <c r="E17" s="101" t="s">
        <v>393</v>
      </c>
      <c r="F17" s="53"/>
      <c r="G17" s="53"/>
      <c r="I17" s="94">
        <f>SUM(I13:I15)</f>
        <v>6.0900000000000003E-2</v>
      </c>
      <c r="J17" s="53"/>
      <c r="K17" s="53"/>
      <c r="L17" s="53"/>
      <c r="M17" s="53"/>
      <c r="N17" s="94">
        <f>SUM(N13:N15)</f>
        <v>2.9200000000000004E-2</v>
      </c>
      <c r="S17" s="94">
        <f>SUM(S13:S15)</f>
        <v>2.9200000000000004E-2</v>
      </c>
    </row>
    <row r="18" spans="2:23" ht="12" customHeight="1" x14ac:dyDescent="0.2">
      <c r="C18" s="26"/>
      <c r="F18" s="87"/>
      <c r="G18" s="87"/>
      <c r="I18" s="22"/>
      <c r="J18" s="87"/>
      <c r="K18" s="87"/>
      <c r="L18" s="87"/>
      <c r="M18" s="87"/>
      <c r="N18" s="22"/>
      <c r="S18" s="22"/>
    </row>
    <row r="19" spans="2:23" ht="12" customHeight="1" x14ac:dyDescent="0.2">
      <c r="B19" s="37" t="s">
        <v>77</v>
      </c>
      <c r="C19" s="26"/>
      <c r="F19" s="87"/>
      <c r="G19" s="87"/>
      <c r="I19" s="22"/>
      <c r="J19" s="87"/>
      <c r="K19" s="87"/>
      <c r="L19" s="87"/>
      <c r="M19" s="87"/>
      <c r="N19" s="22"/>
      <c r="S19" s="22"/>
    </row>
    <row r="20" spans="2:23" ht="12" customHeight="1" x14ac:dyDescent="0.2">
      <c r="B20" s="27"/>
      <c r="C20" s="26"/>
      <c r="F20" s="87"/>
      <c r="G20" s="87"/>
      <c r="I20" s="22"/>
      <c r="J20" s="87"/>
      <c r="K20" s="87"/>
      <c r="L20" s="87"/>
      <c r="M20" s="87"/>
      <c r="N20" s="22"/>
      <c r="S20" s="22"/>
    </row>
    <row r="21" spans="2:23" ht="12" customHeight="1" x14ac:dyDescent="0.2">
      <c r="B21" s="2" t="s">
        <v>73</v>
      </c>
      <c r="C21" s="26" t="s">
        <v>3</v>
      </c>
      <c r="E21" s="97" t="s">
        <v>386</v>
      </c>
      <c r="F21" s="87"/>
      <c r="G21" s="87"/>
      <c r="I21" s="22">
        <f>I13</f>
        <v>4.0899999999999999E-2</v>
      </c>
      <c r="J21" s="87"/>
      <c r="K21" s="87"/>
      <c r="L21" s="87"/>
      <c r="M21" s="87"/>
      <c r="N21" s="22">
        <f>N13</f>
        <v>1.12E-2</v>
      </c>
      <c r="S21" s="22">
        <f>S13</f>
        <v>1.12E-2</v>
      </c>
    </row>
    <row r="22" spans="2:23" ht="12" customHeight="1" x14ac:dyDescent="0.2">
      <c r="B22" s="2" t="s">
        <v>78</v>
      </c>
      <c r="C22" s="26" t="s">
        <v>79</v>
      </c>
      <c r="E22" s="97" t="s">
        <v>390</v>
      </c>
      <c r="F22" s="87"/>
      <c r="G22" s="87"/>
      <c r="I22" s="54">
        <f>'Cost of capital'!I20</f>
        <v>0.61</v>
      </c>
      <c r="J22" s="87"/>
      <c r="K22" s="87"/>
      <c r="L22" s="87"/>
      <c r="M22" s="87"/>
      <c r="N22" s="54">
        <f>'Cost of capital'!N20</f>
        <v>0.6</v>
      </c>
      <c r="S22" s="54">
        <f>'Cost of capital'!S20</f>
        <v>0.6</v>
      </c>
    </row>
    <row r="23" spans="2:23" ht="12" customHeight="1" x14ac:dyDescent="0.2">
      <c r="B23" s="2" t="s">
        <v>80</v>
      </c>
      <c r="C23" s="26" t="s">
        <v>3</v>
      </c>
      <c r="E23" s="97" t="s">
        <v>392</v>
      </c>
      <c r="F23" s="87"/>
      <c r="G23" s="87"/>
      <c r="I23" s="22">
        <f>'Cost of capital'!I21</f>
        <v>7.0000000000000007E-2</v>
      </c>
      <c r="J23" s="87"/>
      <c r="K23" s="87"/>
      <c r="L23" s="87"/>
      <c r="M23" s="87"/>
      <c r="N23" s="22">
        <f>'Cost of capital'!N21</f>
        <v>7.0000000000000007E-2</v>
      </c>
      <c r="S23" s="22">
        <f>'Cost of capital'!S21</f>
        <v>7.0000000000000007E-2</v>
      </c>
    </row>
    <row r="24" spans="2:23" ht="12" customHeight="1" x14ac:dyDescent="0.2">
      <c r="B24" s="2" t="s">
        <v>81</v>
      </c>
      <c r="C24" s="26" t="s">
        <v>3</v>
      </c>
      <c r="E24" s="97" t="s">
        <v>388</v>
      </c>
      <c r="F24" s="87"/>
      <c r="G24" s="87"/>
      <c r="I24" s="22">
        <f>'Cost of capital'!I22</f>
        <v>0.28000000000000003</v>
      </c>
      <c r="J24" s="87"/>
      <c r="K24" s="87"/>
      <c r="L24" s="87"/>
      <c r="M24" s="87"/>
      <c r="N24" s="22">
        <f>'Cost of capital'!N22</f>
        <v>0.28000000000000003</v>
      </c>
      <c r="S24" s="22">
        <f>'Cost of capital'!S22</f>
        <v>0.28000000000000003</v>
      </c>
    </row>
    <row r="25" spans="2:23" s="6" customFormat="1" ht="12" customHeight="1" x14ac:dyDescent="0.2">
      <c r="B25" s="6" t="s">
        <v>77</v>
      </c>
      <c r="C25" s="28" t="s">
        <v>3</v>
      </c>
      <c r="E25" s="101" t="s">
        <v>393</v>
      </c>
      <c r="F25" s="53"/>
      <c r="G25" s="53"/>
      <c r="I25" s="94">
        <f>I21*(1-I24)+I22*I23</f>
        <v>7.2148000000000004E-2</v>
      </c>
      <c r="J25" s="53"/>
      <c r="K25" s="53"/>
      <c r="L25" s="53"/>
      <c r="M25" s="53"/>
      <c r="N25" s="94">
        <f>N21*(1-N24)+N22*N23</f>
        <v>5.0064000000000004E-2</v>
      </c>
      <c r="S25" s="94">
        <f>S21*(1-S24)+S22*S23</f>
        <v>5.0064000000000004E-2</v>
      </c>
    </row>
    <row r="26" spans="2:23" ht="12" customHeight="1" x14ac:dyDescent="0.2">
      <c r="C26" s="26"/>
      <c r="F26" s="87"/>
      <c r="G26" s="87"/>
      <c r="I26" s="22"/>
      <c r="J26" s="87"/>
      <c r="K26" s="87"/>
      <c r="L26" s="87"/>
      <c r="M26" s="87"/>
      <c r="N26" s="22"/>
      <c r="S26" s="22"/>
    </row>
    <row r="27" spans="2:23" ht="12" customHeight="1" x14ac:dyDescent="0.2">
      <c r="B27" s="37" t="s">
        <v>82</v>
      </c>
      <c r="C27" s="26"/>
      <c r="F27" s="87"/>
      <c r="G27" s="87"/>
      <c r="I27" s="22"/>
      <c r="J27" s="87"/>
      <c r="K27" s="87"/>
      <c r="L27" s="87"/>
      <c r="M27" s="87"/>
      <c r="N27" s="22"/>
      <c r="S27" s="22"/>
    </row>
    <row r="28" spans="2:23" ht="12" customHeight="1" x14ac:dyDescent="0.2">
      <c r="B28" s="27"/>
      <c r="C28" s="26"/>
      <c r="F28" s="87"/>
      <c r="G28" s="87"/>
      <c r="I28" s="22"/>
      <c r="J28" s="87"/>
      <c r="K28" s="87"/>
      <c r="L28" s="87"/>
      <c r="M28" s="87"/>
      <c r="N28" s="22"/>
      <c r="S28" s="22"/>
    </row>
    <row r="29" spans="2:23" ht="12" customHeight="1" x14ac:dyDescent="0.2">
      <c r="B29" s="2" t="s">
        <v>83</v>
      </c>
      <c r="C29" s="26" t="s">
        <v>3</v>
      </c>
      <c r="E29" s="97" t="s">
        <v>387</v>
      </c>
      <c r="F29" s="87"/>
      <c r="G29" s="87"/>
      <c r="I29" s="22">
        <f>'Cost of capital'!I26</f>
        <v>0.44</v>
      </c>
      <c r="J29" s="87"/>
      <c r="K29" s="87"/>
      <c r="L29" s="87"/>
      <c r="M29" s="87"/>
      <c r="N29" s="22">
        <f>'Cost of capital'!N26</f>
        <v>0.42</v>
      </c>
      <c r="S29" s="22">
        <f>'Cost of capital'!S26</f>
        <v>0.42</v>
      </c>
      <c r="W29" s="87"/>
    </row>
    <row r="30" spans="2:23" ht="12" customHeight="1" x14ac:dyDescent="0.2">
      <c r="B30" s="87" t="s">
        <v>84</v>
      </c>
      <c r="C30" s="20" t="s">
        <v>3</v>
      </c>
      <c r="D30" s="87"/>
      <c r="E30" s="97" t="s">
        <v>394</v>
      </c>
      <c r="F30" s="87"/>
      <c r="G30" s="87"/>
      <c r="H30" s="87"/>
      <c r="I30" s="22">
        <f>'Cost of capital'!I27</f>
        <v>4.6823443017360447E-3</v>
      </c>
      <c r="J30" s="87"/>
      <c r="K30" s="87"/>
      <c r="L30" s="87"/>
      <c r="M30" s="87"/>
      <c r="N30" s="22">
        <f>'Cost of capital'!N27</f>
        <v>4.444E-3</v>
      </c>
      <c r="S30" s="22">
        <f>'Cost of capital'!S27</f>
        <v>4.444E-3</v>
      </c>
    </row>
    <row r="31" spans="2:23" ht="12" customHeight="1" x14ac:dyDescent="0.2">
      <c r="B31" s="2" t="s">
        <v>85</v>
      </c>
      <c r="C31" s="26" t="s">
        <v>3</v>
      </c>
      <c r="F31" s="87"/>
      <c r="G31" s="87"/>
      <c r="I31" s="22">
        <f>I17</f>
        <v>6.0900000000000003E-2</v>
      </c>
      <c r="J31" s="87"/>
      <c r="K31" s="87"/>
      <c r="L31" s="87"/>
      <c r="M31" s="87"/>
      <c r="N31" s="22">
        <f>N17</f>
        <v>2.9200000000000004E-2</v>
      </c>
      <c r="S31" s="22">
        <f>S17</f>
        <v>2.9200000000000004E-2</v>
      </c>
    </row>
    <row r="32" spans="2:23" ht="12" customHeight="1" x14ac:dyDescent="0.2">
      <c r="B32" s="2" t="s">
        <v>77</v>
      </c>
      <c r="C32" s="26" t="s">
        <v>3</v>
      </c>
      <c r="F32" s="87"/>
      <c r="G32" s="87"/>
      <c r="I32" s="22">
        <f>I25</f>
        <v>7.2148000000000004E-2</v>
      </c>
      <c r="J32" s="87"/>
      <c r="K32" s="87"/>
      <c r="L32" s="87"/>
      <c r="M32" s="87"/>
      <c r="N32" s="22">
        <f>N25</f>
        <v>5.0064000000000004E-2</v>
      </c>
      <c r="S32" s="22">
        <f>S25</f>
        <v>5.0064000000000004E-2</v>
      </c>
    </row>
    <row r="33" spans="2:19" ht="12" customHeight="1" x14ac:dyDescent="0.2">
      <c r="B33" s="2" t="s">
        <v>263</v>
      </c>
      <c r="C33" s="26" t="s">
        <v>3</v>
      </c>
      <c r="E33" s="97" t="s">
        <v>395</v>
      </c>
      <c r="F33" s="87"/>
      <c r="G33" s="87"/>
      <c r="I33" s="22">
        <f>I31*I29+I32*(1-I29)</f>
        <v>6.7198880000000016E-2</v>
      </c>
      <c r="J33" s="87"/>
      <c r="K33" s="87"/>
      <c r="L33" s="87"/>
      <c r="M33" s="87"/>
      <c r="N33" s="22">
        <f>N31*N29+N32*(1-N29)</f>
        <v>4.1301120000000011E-2</v>
      </c>
      <c r="S33" s="22">
        <f>S31*S29+S32*(1-S29)</f>
        <v>4.1301120000000011E-2</v>
      </c>
    </row>
    <row r="34" spans="2:19" ht="12" customHeight="1" x14ac:dyDescent="0.2">
      <c r="B34" s="6" t="s">
        <v>86</v>
      </c>
      <c r="C34" s="28" t="s">
        <v>3</v>
      </c>
      <c r="E34" s="97" t="s">
        <v>396</v>
      </c>
      <c r="F34" s="87"/>
      <c r="G34" s="87"/>
      <c r="H34" s="87"/>
      <c r="I34" s="94">
        <f>ROUND(I33+I30,4)</f>
        <v>7.1900000000000006E-2</v>
      </c>
      <c r="J34" s="87"/>
      <c r="K34" s="87"/>
      <c r="L34" s="87"/>
      <c r="M34" s="87"/>
      <c r="N34" s="94">
        <f>ROUND(N33+N30,4)</f>
        <v>4.5699999999999998E-2</v>
      </c>
      <c r="O34" s="87"/>
      <c r="P34" s="87"/>
      <c r="Q34" s="87"/>
      <c r="R34" s="87"/>
      <c r="S34" s="94">
        <f>ROUND(S33+S30,4)</f>
        <v>4.5699999999999998E-2</v>
      </c>
    </row>
    <row r="35" spans="2:19" ht="12" customHeight="1" x14ac:dyDescent="0.2">
      <c r="C35" s="26"/>
      <c r="F35" s="87"/>
      <c r="G35" s="87"/>
      <c r="I35" s="19"/>
      <c r="J35" s="87"/>
      <c r="K35" s="87"/>
      <c r="L35" s="87"/>
      <c r="M35" s="87"/>
      <c r="N35" s="19"/>
      <c r="S35" s="19"/>
    </row>
    <row r="36" spans="2:19" ht="12" customHeight="1" x14ac:dyDescent="0.2">
      <c r="B36" s="37" t="s">
        <v>88</v>
      </c>
      <c r="C36" s="26"/>
      <c r="F36" s="87"/>
      <c r="G36" s="87"/>
      <c r="I36" s="23"/>
      <c r="J36" s="87"/>
      <c r="K36" s="87"/>
      <c r="L36" s="87"/>
      <c r="M36" s="87"/>
      <c r="O36" s="23"/>
    </row>
    <row r="37" spans="2:19" ht="12" customHeight="1" x14ac:dyDescent="0.2">
      <c r="B37" s="27"/>
      <c r="C37" s="26"/>
      <c r="F37" s="87"/>
      <c r="G37" s="87"/>
      <c r="I37" s="23"/>
      <c r="J37" s="23"/>
      <c r="K37" s="87"/>
      <c r="L37" s="87"/>
      <c r="M37" s="87"/>
      <c r="O37" s="23"/>
    </row>
    <row r="38" spans="2:19" ht="12" customHeight="1" x14ac:dyDescent="0.2">
      <c r="B38" s="2" t="s">
        <v>43</v>
      </c>
      <c r="C38" s="26" t="s">
        <v>3</v>
      </c>
      <c r="F38" s="87"/>
      <c r="G38" s="87"/>
      <c r="I38" s="250">
        <f t="shared" ref="I38:S38" si="0">IF(I29="",H38,I29)</f>
        <v>0.44</v>
      </c>
      <c r="J38" s="250">
        <f t="shared" si="0"/>
        <v>0.44</v>
      </c>
      <c r="K38" s="250">
        <f t="shared" si="0"/>
        <v>0.44</v>
      </c>
      <c r="L38" s="250">
        <f t="shared" si="0"/>
        <v>0.44</v>
      </c>
      <c r="M38" s="250">
        <f t="shared" si="0"/>
        <v>0.44</v>
      </c>
      <c r="N38" s="250">
        <f t="shared" si="0"/>
        <v>0.42</v>
      </c>
      <c r="O38" s="250">
        <f t="shared" si="0"/>
        <v>0.42</v>
      </c>
      <c r="P38" s="250">
        <f t="shared" si="0"/>
        <v>0.42</v>
      </c>
      <c r="Q38" s="250">
        <f t="shared" si="0"/>
        <v>0.42</v>
      </c>
      <c r="R38" s="250">
        <f t="shared" si="0"/>
        <v>0.42</v>
      </c>
      <c r="S38" s="250">
        <f t="shared" si="0"/>
        <v>0.42</v>
      </c>
    </row>
    <row r="39" spans="2:19" ht="12" customHeight="1" x14ac:dyDescent="0.2">
      <c r="B39" s="2" t="s">
        <v>44</v>
      </c>
      <c r="C39" s="26" t="s">
        <v>3</v>
      </c>
      <c r="F39" s="87"/>
      <c r="G39" s="87"/>
      <c r="I39" s="250">
        <f t="shared" ref="I39:S39" si="1">IF(I17="",H39,I17)</f>
        <v>6.0900000000000003E-2</v>
      </c>
      <c r="J39" s="250">
        <f t="shared" si="1"/>
        <v>6.0900000000000003E-2</v>
      </c>
      <c r="K39" s="250">
        <f t="shared" si="1"/>
        <v>6.0900000000000003E-2</v>
      </c>
      <c r="L39" s="250">
        <f t="shared" si="1"/>
        <v>6.0900000000000003E-2</v>
      </c>
      <c r="M39" s="250">
        <f t="shared" si="1"/>
        <v>6.0900000000000003E-2</v>
      </c>
      <c r="N39" s="250">
        <f t="shared" si="1"/>
        <v>2.9200000000000004E-2</v>
      </c>
      <c r="O39" s="250">
        <f t="shared" si="1"/>
        <v>2.9200000000000004E-2</v>
      </c>
      <c r="P39" s="250">
        <f t="shared" si="1"/>
        <v>2.9200000000000004E-2</v>
      </c>
      <c r="Q39" s="250">
        <f t="shared" si="1"/>
        <v>2.9200000000000004E-2</v>
      </c>
      <c r="R39" s="250">
        <f t="shared" si="1"/>
        <v>2.9200000000000004E-2</v>
      </c>
      <c r="S39" s="250">
        <f t="shared" si="1"/>
        <v>2.9200000000000004E-2</v>
      </c>
    </row>
    <row r="40" spans="2:19" ht="12" customHeight="1" x14ac:dyDescent="0.2">
      <c r="B40" s="2" t="s">
        <v>34</v>
      </c>
      <c r="C40" s="26" t="s">
        <v>3</v>
      </c>
      <c r="E40" s="2" t="s">
        <v>195</v>
      </c>
      <c r="I40" s="250">
        <f t="shared" ref="I40:S40" si="2">IF(I34="",H40,I34)</f>
        <v>7.1900000000000006E-2</v>
      </c>
      <c r="J40" s="250">
        <f t="shared" si="2"/>
        <v>7.1900000000000006E-2</v>
      </c>
      <c r="K40" s="250">
        <f t="shared" si="2"/>
        <v>7.1900000000000006E-2</v>
      </c>
      <c r="L40" s="250">
        <f t="shared" si="2"/>
        <v>7.1900000000000006E-2</v>
      </c>
      <c r="M40" s="250">
        <f t="shared" si="2"/>
        <v>7.1900000000000006E-2</v>
      </c>
      <c r="N40" s="250">
        <f t="shared" si="2"/>
        <v>4.5699999999999998E-2</v>
      </c>
      <c r="O40" s="250">
        <f t="shared" si="2"/>
        <v>4.5699999999999998E-2</v>
      </c>
      <c r="P40" s="250">
        <f t="shared" si="2"/>
        <v>4.5699999999999998E-2</v>
      </c>
      <c r="Q40" s="250">
        <f t="shared" si="2"/>
        <v>4.5699999999999998E-2</v>
      </c>
      <c r="R40" s="250">
        <f t="shared" si="2"/>
        <v>4.5699999999999998E-2</v>
      </c>
      <c r="S40" s="250">
        <f t="shared" si="2"/>
        <v>4.5699999999999998E-2</v>
      </c>
    </row>
  </sheetData>
  <sheetProtection algorithmName="SHA-512" hashValue="LpEMe8HWwda4sMagkHNaPqNEhvFo9hFGJmairfLCQexyqpKONFtmrZVYRiQsEmQSFP8RY6nLlrz8QV+un5okdQ==" saltValue="J0V3kPCLjSiUYYNV2ZRRgw==" spinCount="100000" sheet="1" objects="1" scenarios="1"/>
  <conditionalFormatting sqref="C2">
    <cfRule type="expression" dxfId="27" priority="1">
      <formula>Model_check&lt;&gt;0</formula>
    </cfRule>
    <cfRule type="expression" dxfId="26" priority="2">
      <formula>Model_check=0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8" id="{A49D348D-CD8D-449E-83F7-B4A076170161}">
            <xm:f>'Global inputs'!$A1="MODEL ERROR"</xm:f>
            <x14:dxf>
              <fill>
                <patternFill>
                  <bgColor theme="1"/>
                </patternFill>
              </fill>
            </x14:dxf>
          </x14:cfRule>
          <xm:sqref>A1:XFD1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V110"/>
  <sheetViews>
    <sheetView showGridLines="0" zoomScale="85" zoomScaleNormal="85" workbookViewId="0">
      <pane xSplit="6" ySplit="7" topLeftCell="G8" activePane="bottomRight" state="frozen"/>
      <selection activeCell="F12" sqref="F12"/>
      <selection pane="topRight" activeCell="F12" sqref="F12"/>
      <selection pane="bottomLeft" activeCell="F12" sqref="F12"/>
      <selection pane="bottomRight" activeCell="G8" sqref="G8"/>
    </sheetView>
  </sheetViews>
  <sheetFormatPr defaultColWidth="0" defaultRowHeight="12.75" x14ac:dyDescent="0.2"/>
  <cols>
    <col min="1" max="1" width="2.75" style="229" customWidth="1"/>
    <col min="2" max="2" width="50.625" style="229" customWidth="1"/>
    <col min="3" max="5" width="15.75" style="229" customWidth="1"/>
    <col min="6" max="7" width="2.75" style="229" customWidth="1"/>
    <col min="8" max="8" width="10.625" style="229" customWidth="1"/>
    <col min="9" max="9" width="10.625" style="252" customWidth="1"/>
    <col min="10" max="19" width="10.625" style="229" customWidth="1"/>
    <col min="20" max="20" width="2.75" style="229" customWidth="1"/>
    <col min="21" max="16384" width="8.25" style="2" hidden="1"/>
  </cols>
  <sheetData>
    <row r="1" spans="1:20" ht="12" customHeight="1" x14ac:dyDescent="0.2">
      <c r="A1" s="227"/>
      <c r="B1" s="227"/>
      <c r="C1" s="228"/>
      <c r="D1" s="227"/>
      <c r="E1" s="227"/>
      <c r="F1" s="227"/>
      <c r="G1" s="227"/>
      <c r="H1" s="227"/>
      <c r="I1" s="227"/>
      <c r="J1" s="227"/>
      <c r="K1" s="227"/>
      <c r="L1" s="227"/>
      <c r="M1" s="227"/>
      <c r="N1" s="227"/>
      <c r="O1" s="227"/>
      <c r="P1" s="227"/>
      <c r="Q1" s="227"/>
      <c r="R1" s="227"/>
      <c r="S1" s="227"/>
      <c r="T1" s="227"/>
    </row>
    <row r="2" spans="1:20" s="87" customFormat="1" ht="15" customHeight="1" x14ac:dyDescent="0.25">
      <c r="A2" s="227"/>
      <c r="B2" s="222" t="str">
        <f ca="1">MID(CELL("filename",B2),FIND("]",CELL("filename",B2))+1,255)</f>
        <v xml:space="preserve">Regulatory tax </v>
      </c>
      <c r="C2" s="230" t="str">
        <f>'Global inputs'!$C$2</f>
        <v>Model: Ok</v>
      </c>
      <c r="D2" s="231"/>
      <c r="E2" s="231"/>
      <c r="F2" s="232"/>
      <c r="G2" s="232"/>
      <c r="H2" s="232"/>
      <c r="I2" s="232"/>
      <c r="J2" s="232"/>
      <c r="K2" s="232"/>
      <c r="L2" s="232"/>
      <c r="M2" s="232"/>
      <c r="N2" s="232"/>
      <c r="O2" s="232"/>
      <c r="P2" s="232"/>
      <c r="Q2" s="232"/>
      <c r="R2" s="232"/>
      <c r="S2" s="232"/>
      <c r="T2" s="227"/>
    </row>
    <row r="3" spans="1:20" s="6" customFormat="1" ht="12" customHeight="1" x14ac:dyDescent="0.2">
      <c r="A3" s="233"/>
      <c r="B3" s="234" t="s">
        <v>62</v>
      </c>
      <c r="C3" s="235"/>
      <c r="D3" s="236"/>
      <c r="E3" s="236"/>
      <c r="F3" s="234"/>
      <c r="G3" s="237"/>
      <c r="H3" s="223">
        <f>'Global inputs'!H3</f>
        <v>41730</v>
      </c>
      <c r="I3" s="223">
        <f>'Global inputs'!I3</f>
        <v>42095</v>
      </c>
      <c r="J3" s="223">
        <f>'Global inputs'!J3</f>
        <v>42461</v>
      </c>
      <c r="K3" s="223">
        <f>'Global inputs'!K3</f>
        <v>42826</v>
      </c>
      <c r="L3" s="223">
        <f>'Global inputs'!L3</f>
        <v>43191</v>
      </c>
      <c r="M3" s="223">
        <f>'Global inputs'!M3</f>
        <v>43556</v>
      </c>
      <c r="N3" s="223">
        <f>'Global inputs'!N3</f>
        <v>43922</v>
      </c>
      <c r="O3" s="223">
        <f>'Global inputs'!O3</f>
        <v>44287</v>
      </c>
      <c r="P3" s="223">
        <f>'Global inputs'!P3</f>
        <v>44652</v>
      </c>
      <c r="Q3" s="223">
        <f>'Global inputs'!Q3</f>
        <v>45017</v>
      </c>
      <c r="R3" s="223">
        <f>'Global inputs'!R3</f>
        <v>45383</v>
      </c>
      <c r="S3" s="223">
        <f>'Global inputs'!S3</f>
        <v>45748</v>
      </c>
      <c r="T3" s="233"/>
    </row>
    <row r="4" spans="1:20" s="6" customFormat="1" ht="12" customHeight="1" x14ac:dyDescent="0.2">
      <c r="A4" s="233"/>
      <c r="B4" s="234" t="s">
        <v>63</v>
      </c>
      <c r="C4" s="235"/>
      <c r="D4" s="238"/>
      <c r="E4" s="238"/>
      <c r="F4" s="234"/>
      <c r="G4" s="237"/>
      <c r="H4" s="223">
        <f>'Global inputs'!H4</f>
        <v>42094</v>
      </c>
      <c r="I4" s="223">
        <f>'Global inputs'!I4</f>
        <v>42460</v>
      </c>
      <c r="J4" s="223">
        <f>'Global inputs'!J4</f>
        <v>42825</v>
      </c>
      <c r="K4" s="223">
        <f>'Global inputs'!K4</f>
        <v>43190</v>
      </c>
      <c r="L4" s="223">
        <f>'Global inputs'!L4</f>
        <v>43555</v>
      </c>
      <c r="M4" s="223">
        <f>'Global inputs'!M4</f>
        <v>43921</v>
      </c>
      <c r="N4" s="223">
        <f>'Global inputs'!N4</f>
        <v>44286</v>
      </c>
      <c r="O4" s="223">
        <f>'Global inputs'!O4</f>
        <v>44651</v>
      </c>
      <c r="P4" s="223">
        <f>'Global inputs'!P4</f>
        <v>45016</v>
      </c>
      <c r="Q4" s="223">
        <f>'Global inputs'!Q4</f>
        <v>45382</v>
      </c>
      <c r="R4" s="223">
        <f>'Global inputs'!R4</f>
        <v>45747</v>
      </c>
      <c r="S4" s="223">
        <f>'Global inputs'!S4</f>
        <v>46112</v>
      </c>
      <c r="T4" s="233"/>
    </row>
    <row r="5" spans="1:20" s="6" customFormat="1" ht="12" customHeight="1" x14ac:dyDescent="0.2">
      <c r="A5" s="233"/>
      <c r="B5" s="234" t="s">
        <v>64</v>
      </c>
      <c r="C5" s="235"/>
      <c r="D5" s="238"/>
      <c r="E5" s="238"/>
      <c r="F5" s="234"/>
      <c r="G5" s="237"/>
      <c r="H5" s="224" t="str">
        <f>'Global inputs'!H5</f>
        <v>RY15</v>
      </c>
      <c r="I5" s="224" t="str">
        <f>'Global inputs'!I5</f>
        <v>RY16</v>
      </c>
      <c r="J5" s="224" t="str">
        <f>'Global inputs'!J5</f>
        <v>RY17</v>
      </c>
      <c r="K5" s="224" t="str">
        <f>'Global inputs'!K5</f>
        <v>RY18</v>
      </c>
      <c r="L5" s="224" t="str">
        <f>'Global inputs'!L5</f>
        <v>RY19</v>
      </c>
      <c r="M5" s="224" t="str">
        <f>'Global inputs'!M5</f>
        <v>RY20</v>
      </c>
      <c r="N5" s="224" t="str">
        <f>'Global inputs'!N5</f>
        <v>RY21</v>
      </c>
      <c r="O5" s="224" t="str">
        <f>'Global inputs'!O5</f>
        <v>RY22</v>
      </c>
      <c r="P5" s="224" t="str">
        <f>'Global inputs'!P5</f>
        <v>RY23</v>
      </c>
      <c r="Q5" s="224" t="str">
        <f>'Global inputs'!Q5</f>
        <v>RY24</v>
      </c>
      <c r="R5" s="224" t="str">
        <f>'Global inputs'!R5</f>
        <v>RY25</v>
      </c>
      <c r="S5" s="224" t="str">
        <f>'Global inputs'!S5</f>
        <v>RY26</v>
      </c>
      <c r="T5" s="233"/>
    </row>
    <row r="6" spans="1:20" s="6" customFormat="1" ht="12" customHeight="1" x14ac:dyDescent="0.2">
      <c r="A6" s="233"/>
      <c r="B6" s="234" t="s">
        <v>65</v>
      </c>
      <c r="C6" s="235"/>
      <c r="D6" s="238"/>
      <c r="E6" s="238"/>
      <c r="F6" s="234"/>
      <c r="G6" s="237"/>
      <c r="H6" s="225" t="s">
        <v>66</v>
      </c>
      <c r="I6" s="226"/>
      <c r="J6" s="226"/>
      <c r="K6" s="226"/>
      <c r="L6" s="226"/>
      <c r="M6" s="225" t="s">
        <v>67</v>
      </c>
      <c r="N6" s="226"/>
      <c r="O6" s="225" t="s">
        <v>68</v>
      </c>
      <c r="P6" s="226"/>
      <c r="Q6" s="226"/>
      <c r="R6" s="226"/>
      <c r="S6" s="226"/>
      <c r="T6" s="233"/>
    </row>
    <row r="7" spans="1:20" ht="12" customHeight="1" x14ac:dyDescent="0.2">
      <c r="B7" s="232"/>
      <c r="C7" s="239"/>
      <c r="D7" s="240"/>
      <c r="E7" s="240"/>
      <c r="F7" s="232"/>
      <c r="G7" s="232"/>
      <c r="H7" s="232"/>
      <c r="I7" s="232"/>
      <c r="J7" s="232"/>
      <c r="K7" s="232"/>
      <c r="L7" s="232"/>
      <c r="M7" s="232"/>
      <c r="N7" s="232"/>
      <c r="O7" s="232"/>
      <c r="P7" s="232"/>
      <c r="Q7" s="232"/>
      <c r="R7" s="232"/>
      <c r="S7" s="232"/>
    </row>
    <row r="8" spans="1:20" ht="12" customHeight="1" x14ac:dyDescent="0.2">
      <c r="B8" s="232"/>
      <c r="C8" s="239"/>
      <c r="D8" s="240"/>
      <c r="E8" s="240"/>
      <c r="F8" s="232"/>
      <c r="G8" s="232"/>
      <c r="H8" s="232"/>
      <c r="I8" s="232"/>
      <c r="J8" s="232"/>
      <c r="K8" s="232"/>
      <c r="L8" s="232"/>
      <c r="M8" s="232"/>
      <c r="N8" s="232"/>
      <c r="O8" s="232"/>
      <c r="P8" s="232"/>
      <c r="Q8" s="232"/>
      <c r="R8" s="232"/>
      <c r="S8" s="232"/>
    </row>
    <row r="9" spans="1:20" s="87" customFormat="1" ht="12" customHeight="1" x14ac:dyDescent="0.2">
      <c r="A9" s="229"/>
      <c r="B9" s="268" t="s">
        <v>113</v>
      </c>
      <c r="C9" s="244" t="s">
        <v>10</v>
      </c>
      <c r="D9" s="269" t="s">
        <v>9</v>
      </c>
      <c r="E9" s="244" t="s">
        <v>173</v>
      </c>
      <c r="F9" s="232"/>
      <c r="G9" s="245"/>
      <c r="H9" s="245"/>
      <c r="I9" s="245"/>
      <c r="J9" s="245"/>
      <c r="K9" s="232"/>
      <c r="L9" s="232"/>
      <c r="M9" s="232"/>
      <c r="N9" s="232"/>
      <c r="O9" s="232"/>
      <c r="P9" s="232"/>
      <c r="Q9" s="232"/>
      <c r="R9" s="232"/>
      <c r="S9" s="232"/>
      <c r="T9" s="227"/>
    </row>
    <row r="10" spans="1:20" x14ac:dyDescent="0.2">
      <c r="H10" s="227"/>
      <c r="I10" s="246"/>
      <c r="J10" s="227"/>
      <c r="K10" s="227"/>
      <c r="L10" s="227"/>
      <c r="M10" s="227"/>
      <c r="N10" s="227"/>
      <c r="O10" s="227"/>
      <c r="P10" s="227"/>
      <c r="Q10" s="227"/>
      <c r="R10" s="227"/>
      <c r="S10" s="227"/>
      <c r="T10" s="227"/>
    </row>
    <row r="11" spans="1:20" x14ac:dyDescent="0.2">
      <c r="B11" s="249" t="s">
        <v>19</v>
      </c>
      <c r="C11" s="280"/>
      <c r="D11" s="227"/>
      <c r="E11" s="227"/>
      <c r="F11" s="227"/>
      <c r="G11" s="227"/>
      <c r="H11" s="227"/>
      <c r="I11" s="246"/>
      <c r="J11" s="227"/>
      <c r="K11" s="227"/>
      <c r="L11" s="227"/>
      <c r="M11" s="227"/>
      <c r="N11" s="227"/>
      <c r="O11" s="227"/>
      <c r="P11" s="227"/>
      <c r="Q11" s="227"/>
      <c r="R11" s="227"/>
      <c r="S11" s="227"/>
      <c r="T11" s="227"/>
    </row>
    <row r="12" spans="1:20" x14ac:dyDescent="0.2">
      <c r="B12" s="249"/>
      <c r="C12" s="280"/>
      <c r="D12" s="227"/>
      <c r="E12" s="227"/>
      <c r="F12" s="227"/>
      <c r="G12" s="227"/>
      <c r="H12" s="227"/>
      <c r="I12" s="246"/>
      <c r="J12" s="227"/>
      <c r="K12" s="227"/>
      <c r="L12" s="227"/>
      <c r="M12" s="227"/>
      <c r="N12" s="227"/>
      <c r="O12" s="227"/>
      <c r="P12" s="227"/>
      <c r="Q12" s="227"/>
      <c r="R12" s="227"/>
      <c r="S12" s="227"/>
      <c r="T12" s="227"/>
    </row>
    <row r="13" spans="1:20" x14ac:dyDescent="0.2">
      <c r="B13" s="229" t="s">
        <v>41</v>
      </c>
      <c r="C13" s="254" t="s">
        <v>0</v>
      </c>
      <c r="E13" s="247" t="s">
        <v>174</v>
      </c>
      <c r="H13" s="227"/>
      <c r="I13" s="246"/>
      <c r="J13" s="227"/>
      <c r="K13" s="227"/>
      <c r="L13" s="227"/>
      <c r="M13" s="90">
        <f>M33</f>
        <v>15882.009834831513</v>
      </c>
      <c r="N13" s="90">
        <f t="shared" ref="N13:S13" si="0">N33</f>
        <v>16202.688849642136</v>
      </c>
      <c r="O13" s="90">
        <f t="shared" si="0"/>
        <v>16515.753950121016</v>
      </c>
      <c r="P13" s="90">
        <f t="shared" si="0"/>
        <v>16845.0925078656</v>
      </c>
      <c r="Q13" s="90">
        <f t="shared" si="0"/>
        <v>17180.998364078354</v>
      </c>
      <c r="R13" s="90">
        <f t="shared" si="0"/>
        <v>17524.618331359921</v>
      </c>
      <c r="S13" s="90">
        <f t="shared" si="0"/>
        <v>17875.110697987118</v>
      </c>
      <c r="T13" s="227"/>
    </row>
    <row r="14" spans="1:20" x14ac:dyDescent="0.2">
      <c r="B14" s="315" t="s">
        <v>42</v>
      </c>
      <c r="C14" s="254" t="s">
        <v>0</v>
      </c>
      <c r="E14" s="247" t="s">
        <v>175</v>
      </c>
      <c r="H14" s="227"/>
      <c r="I14" s="246"/>
      <c r="J14" s="227"/>
      <c r="K14" s="227"/>
      <c r="L14" s="227"/>
      <c r="M14" s="90">
        <f>M45</f>
        <v>1525499.1126027396</v>
      </c>
      <c r="N14" s="90">
        <f t="shared" ref="N14:S14" si="1">N45</f>
        <v>1194217.8289982302</v>
      </c>
      <c r="O14" s="90">
        <f t="shared" si="1"/>
        <v>1147801.4628067468</v>
      </c>
      <c r="P14" s="90">
        <f t="shared" si="1"/>
        <v>1104235.743392484</v>
      </c>
      <c r="Q14" s="90">
        <f t="shared" si="1"/>
        <v>835827.45416147076</v>
      </c>
      <c r="R14" s="90">
        <f t="shared" si="1"/>
        <v>504987.65806602477</v>
      </c>
      <c r="S14" s="90">
        <f t="shared" si="1"/>
        <v>477165.12095375417</v>
      </c>
      <c r="T14" s="227"/>
    </row>
    <row r="15" spans="1:20" x14ac:dyDescent="0.2">
      <c r="B15" s="316" t="s">
        <v>186</v>
      </c>
      <c r="C15" s="317" t="s">
        <v>0</v>
      </c>
      <c r="E15" s="247" t="s">
        <v>197</v>
      </c>
      <c r="H15" s="227"/>
      <c r="I15" s="246"/>
      <c r="J15" s="227"/>
      <c r="K15" s="227"/>
      <c r="L15" s="227"/>
      <c r="M15" s="90">
        <f>M50</f>
        <v>0</v>
      </c>
      <c r="N15" s="90">
        <f t="shared" ref="N15:S15" si="2">N50</f>
        <v>0</v>
      </c>
      <c r="O15" s="90">
        <f t="shared" si="2"/>
        <v>0</v>
      </c>
      <c r="P15" s="90">
        <f t="shared" si="2"/>
        <v>0</v>
      </c>
      <c r="Q15" s="90">
        <f t="shared" si="2"/>
        <v>0</v>
      </c>
      <c r="R15" s="90">
        <f t="shared" si="2"/>
        <v>0</v>
      </c>
      <c r="S15" s="90">
        <f t="shared" si="2"/>
        <v>0</v>
      </c>
      <c r="T15" s="227"/>
    </row>
    <row r="16" spans="1:20" x14ac:dyDescent="0.2">
      <c r="B16" s="315" t="s">
        <v>47</v>
      </c>
      <c r="C16" s="254" t="s">
        <v>0</v>
      </c>
      <c r="E16" s="247" t="s">
        <v>184</v>
      </c>
      <c r="H16" s="227"/>
      <c r="I16" s="246"/>
      <c r="J16" s="227"/>
      <c r="K16" s="227"/>
      <c r="L16" s="227"/>
      <c r="M16" s="90">
        <f>M67</f>
        <v>4816024.2290265504</v>
      </c>
      <c r="N16" s="90">
        <f t="shared" ref="N16:S16" si="3">N67</f>
        <v>5055141.9022359094</v>
      </c>
      <c r="O16" s="90">
        <f t="shared" si="3"/>
        <v>5220917.6736403722</v>
      </c>
      <c r="P16" s="90">
        <f t="shared" si="3"/>
        <v>5479634.0154407676</v>
      </c>
      <c r="Q16" s="90">
        <f t="shared" si="3"/>
        <v>5814183.7034664964</v>
      </c>
      <c r="R16" s="90">
        <f t="shared" si="3"/>
        <v>6226831.1825210415</v>
      </c>
      <c r="S16" s="90">
        <f t="shared" si="3"/>
        <v>6621510.5445595635</v>
      </c>
      <c r="T16" s="227"/>
    </row>
    <row r="17" spans="1:21" x14ac:dyDescent="0.2">
      <c r="B17" s="229" t="s">
        <v>48</v>
      </c>
      <c r="C17" s="254" t="s">
        <v>0</v>
      </c>
      <c r="E17" s="250" t="s">
        <v>198</v>
      </c>
      <c r="H17" s="227"/>
      <c r="I17" s="246"/>
      <c r="J17" s="227"/>
      <c r="K17" s="227"/>
      <c r="L17" s="227"/>
      <c r="M17" s="90">
        <f t="shared" ref="M17:S17" si="4">M81</f>
        <v>0</v>
      </c>
      <c r="N17" s="90">
        <f t="shared" si="4"/>
        <v>0</v>
      </c>
      <c r="O17" s="90">
        <f t="shared" si="4"/>
        <v>0</v>
      </c>
      <c r="P17" s="90">
        <f t="shared" si="4"/>
        <v>0</v>
      </c>
      <c r="Q17" s="90">
        <f t="shared" si="4"/>
        <v>0</v>
      </c>
      <c r="R17" s="90">
        <f t="shared" si="4"/>
        <v>0</v>
      </c>
      <c r="S17" s="90">
        <f t="shared" si="4"/>
        <v>0</v>
      </c>
      <c r="T17" s="227"/>
    </row>
    <row r="18" spans="1:21" x14ac:dyDescent="0.2">
      <c r="C18" s="254"/>
      <c r="E18" s="250"/>
      <c r="H18" s="227"/>
      <c r="I18" s="246"/>
      <c r="J18" s="227"/>
      <c r="K18" s="227"/>
      <c r="L18" s="227"/>
      <c r="M18" s="227"/>
      <c r="N18" s="227"/>
      <c r="O18" s="227"/>
      <c r="P18" s="227"/>
      <c r="Q18" s="227"/>
      <c r="R18" s="227"/>
      <c r="S18" s="227"/>
      <c r="T18" s="227"/>
    </row>
    <row r="19" spans="1:21" x14ac:dyDescent="0.2">
      <c r="B19" s="249" t="s">
        <v>114</v>
      </c>
      <c r="E19" s="250"/>
      <c r="H19" s="227"/>
      <c r="I19" s="246"/>
      <c r="J19" s="227"/>
      <c r="K19" s="227"/>
      <c r="L19" s="227"/>
      <c r="M19" s="227"/>
      <c r="N19" s="227"/>
      <c r="O19" s="227"/>
      <c r="P19" s="227"/>
      <c r="Q19" s="227"/>
      <c r="R19" s="227"/>
      <c r="S19" s="227"/>
      <c r="T19" s="227"/>
    </row>
    <row r="20" spans="1:21" x14ac:dyDescent="0.2">
      <c r="B20" s="249"/>
      <c r="E20" s="250"/>
      <c r="H20" s="318"/>
      <c r="I20" s="246"/>
      <c r="J20" s="227"/>
      <c r="K20" s="227"/>
      <c r="L20" s="227"/>
      <c r="M20" s="227"/>
      <c r="N20" s="227"/>
      <c r="O20" s="227"/>
      <c r="P20" s="227"/>
      <c r="Q20" s="227"/>
      <c r="R20" s="227"/>
      <c r="S20" s="227"/>
      <c r="T20" s="227"/>
    </row>
    <row r="21" spans="1:21" s="87" customFormat="1" x14ac:dyDescent="0.2">
      <c r="A21" s="227"/>
      <c r="B21" s="227" t="s">
        <v>115</v>
      </c>
      <c r="C21" s="227" t="s">
        <v>79</v>
      </c>
      <c r="D21" s="227"/>
      <c r="E21" s="250"/>
      <c r="F21" s="227"/>
      <c r="G21" s="227"/>
      <c r="H21" s="319"/>
      <c r="I21" s="319"/>
      <c r="J21" s="319"/>
      <c r="K21" s="319"/>
      <c r="L21" s="319"/>
      <c r="M21" s="70">
        <f>1+Other!M13</f>
        <v>1.0253734802008854</v>
      </c>
      <c r="N21" s="70">
        <f>1+Other!N13</f>
        <v>1.0201913371258169</v>
      </c>
      <c r="O21" s="70">
        <f>1+Other!O13</f>
        <v>1.0193217992016057</v>
      </c>
      <c r="P21" s="70">
        <f>1+Other!P13</f>
        <v>1.0199408733466977</v>
      </c>
      <c r="Q21" s="70">
        <f>1+Other!Q13</f>
        <v>1.0199408733466977</v>
      </c>
      <c r="R21" s="70">
        <f>1+Other!R13</f>
        <v>1.02</v>
      </c>
      <c r="S21" s="70">
        <f>1+Other!S13</f>
        <v>1.02</v>
      </c>
      <c r="T21" s="227"/>
    </row>
    <row r="22" spans="1:21" x14ac:dyDescent="0.2">
      <c r="B22" s="249"/>
      <c r="E22" s="250"/>
      <c r="H22" s="319"/>
      <c r="I22" s="319"/>
      <c r="J22" s="319"/>
      <c r="K22" s="319"/>
      <c r="L22" s="319"/>
      <c r="M22" s="319"/>
      <c r="N22" s="319"/>
      <c r="O22" s="319"/>
      <c r="P22" s="319"/>
      <c r="Q22" s="319"/>
      <c r="R22" s="319"/>
      <c r="S22" s="319"/>
      <c r="T22" s="227"/>
    </row>
    <row r="23" spans="1:21" x14ac:dyDescent="0.2">
      <c r="B23" s="249" t="s">
        <v>41</v>
      </c>
      <c r="E23" s="250"/>
      <c r="H23" s="227"/>
      <c r="I23" s="246"/>
      <c r="J23" s="227"/>
      <c r="K23" s="227"/>
      <c r="L23" s="227"/>
      <c r="M23" s="227"/>
      <c r="N23" s="227"/>
      <c r="O23" s="227"/>
      <c r="P23" s="227"/>
      <c r="Q23" s="227"/>
      <c r="R23" s="227"/>
      <c r="S23" s="227"/>
      <c r="T23" s="227"/>
    </row>
    <row r="24" spans="1:21" x14ac:dyDescent="0.2">
      <c r="E24" s="250"/>
      <c r="H24" s="227"/>
      <c r="I24" s="246"/>
      <c r="J24" s="227"/>
      <c r="K24" s="227"/>
      <c r="L24" s="227"/>
      <c r="M24" s="227"/>
      <c r="N24" s="227"/>
      <c r="O24" s="227"/>
      <c r="P24" s="227"/>
      <c r="Q24" s="227"/>
      <c r="R24" s="227"/>
      <c r="S24" s="227"/>
      <c r="T24" s="227"/>
    </row>
    <row r="25" spans="1:21" ht="12" customHeight="1" x14ac:dyDescent="0.2">
      <c r="B25" s="292" t="s">
        <v>150</v>
      </c>
      <c r="C25" s="320"/>
      <c r="E25" s="250" t="s">
        <v>199</v>
      </c>
      <c r="H25" s="227"/>
      <c r="I25" s="246"/>
      <c r="J25" s="227"/>
      <c r="K25" s="227"/>
      <c r="L25" s="227"/>
      <c r="M25" s="227"/>
      <c r="N25" s="227"/>
      <c r="O25" s="227"/>
      <c r="P25" s="227"/>
      <c r="Q25" s="227"/>
      <c r="R25" s="227"/>
      <c r="S25" s="227"/>
    </row>
    <row r="26" spans="1:21" ht="12" customHeight="1" x14ac:dyDescent="0.2">
      <c r="B26" s="227" t="str">
        <f>'Regulatory tax'!B23</f>
        <v>Spare 1</v>
      </c>
      <c r="C26" s="254" t="s">
        <v>0</v>
      </c>
      <c r="D26" s="294">
        <f>'Regulatory tax'!D23</f>
        <v>0</v>
      </c>
      <c r="E26" s="303"/>
      <c r="F26" s="227"/>
      <c r="G26" s="227"/>
      <c r="H26" s="227"/>
      <c r="I26" s="246"/>
      <c r="J26" s="227"/>
      <c r="K26" s="227"/>
      <c r="L26" s="227"/>
      <c r="M26" s="256">
        <f>IF(L26="",$D26*M$21,L26*M$21)</f>
        <v>0</v>
      </c>
      <c r="N26" s="256">
        <f t="shared" ref="N26:S26" si="5">IF(M26="",$D26*N$21,M26*N$21)</f>
        <v>0</v>
      </c>
      <c r="O26" s="256">
        <f t="shared" si="5"/>
        <v>0</v>
      </c>
      <c r="P26" s="256">
        <f t="shared" si="5"/>
        <v>0</v>
      </c>
      <c r="Q26" s="256">
        <f t="shared" si="5"/>
        <v>0</v>
      </c>
      <c r="R26" s="256">
        <f t="shared" si="5"/>
        <v>0</v>
      </c>
      <c r="S26" s="256">
        <f t="shared" si="5"/>
        <v>0</v>
      </c>
      <c r="T26" s="227"/>
      <c r="U26" s="87"/>
    </row>
    <row r="27" spans="1:21" s="6" customFormat="1" ht="12" customHeight="1" x14ac:dyDescent="0.2">
      <c r="A27" s="233"/>
      <c r="B27" s="321" t="s">
        <v>1</v>
      </c>
      <c r="C27" s="263" t="s">
        <v>0</v>
      </c>
      <c r="D27" s="258"/>
      <c r="E27" s="322"/>
      <c r="F27" s="258"/>
      <c r="G27" s="258"/>
      <c r="H27" s="258"/>
      <c r="I27" s="323"/>
      <c r="J27" s="258"/>
      <c r="K27" s="258"/>
      <c r="L27" s="258"/>
      <c r="M27" s="261">
        <f t="shared" ref="M27:S27" si="6">SUM(M26:M26)</f>
        <v>0</v>
      </c>
      <c r="N27" s="261">
        <f t="shared" si="6"/>
        <v>0</v>
      </c>
      <c r="O27" s="261">
        <f t="shared" si="6"/>
        <v>0</v>
      </c>
      <c r="P27" s="261">
        <f t="shared" si="6"/>
        <v>0</v>
      </c>
      <c r="Q27" s="261">
        <f t="shared" si="6"/>
        <v>0</v>
      </c>
      <c r="R27" s="261">
        <f t="shared" si="6"/>
        <v>0</v>
      </c>
      <c r="S27" s="261">
        <f t="shared" si="6"/>
        <v>0</v>
      </c>
      <c r="T27" s="258"/>
      <c r="U27" s="53"/>
    </row>
    <row r="28" spans="1:21" ht="12" customHeight="1" x14ac:dyDescent="0.2">
      <c r="B28" s="227"/>
      <c r="C28" s="324"/>
      <c r="D28" s="227"/>
      <c r="E28" s="250"/>
      <c r="F28" s="227"/>
      <c r="G28" s="227"/>
      <c r="H28" s="227"/>
      <c r="I28" s="227"/>
      <c r="J28" s="227"/>
      <c r="K28" s="227"/>
      <c r="L28" s="227"/>
      <c r="M28" s="227"/>
      <c r="N28" s="227"/>
      <c r="O28" s="227"/>
      <c r="P28" s="227"/>
      <c r="Q28" s="227"/>
      <c r="R28" s="227"/>
      <c r="S28" s="227"/>
      <c r="T28" s="227"/>
      <c r="U28" s="87"/>
    </row>
    <row r="29" spans="1:21" ht="12" customHeight="1" x14ac:dyDescent="0.2">
      <c r="B29" s="292" t="s">
        <v>151</v>
      </c>
      <c r="C29" s="324"/>
      <c r="D29" s="227"/>
      <c r="E29" s="250" t="s">
        <v>200</v>
      </c>
      <c r="F29" s="227"/>
      <c r="G29" s="227"/>
      <c r="H29" s="227"/>
      <c r="I29" s="227"/>
      <c r="J29" s="227"/>
      <c r="K29" s="227"/>
      <c r="L29" s="227"/>
      <c r="M29" s="227"/>
      <c r="N29" s="227"/>
      <c r="O29" s="227"/>
      <c r="P29" s="227"/>
      <c r="Q29" s="227"/>
      <c r="R29" s="227"/>
      <c r="S29" s="227"/>
      <c r="T29" s="227"/>
      <c r="U29" s="87"/>
    </row>
    <row r="30" spans="1:21" s="87" customFormat="1" ht="12" customHeight="1" x14ac:dyDescent="0.2">
      <c r="A30" s="227"/>
      <c r="B30" s="227" t="str">
        <f>'Regulatory tax'!B27</f>
        <v>Entertainment Expenditure (50% thereof will be non deductible)</v>
      </c>
      <c r="C30" s="254" t="s">
        <v>0</v>
      </c>
      <c r="D30" s="294">
        <f>'Regulatory tax'!D27</f>
        <v>15489</v>
      </c>
      <c r="E30" s="256"/>
      <c r="F30" s="227"/>
      <c r="G30" s="227"/>
      <c r="H30" s="227"/>
      <c r="I30" s="246"/>
      <c r="J30" s="227"/>
      <c r="K30" s="227"/>
      <c r="L30" s="227"/>
      <c r="M30" s="256">
        <f>IF(L30="",$D30*M$21,L30*M$21)</f>
        <v>15882.009834831513</v>
      </c>
      <c r="N30" s="256">
        <f t="shared" ref="N30:S30" si="7">IF(M30="",$D30*N$21,M30*N$21)</f>
        <v>16202.688849642136</v>
      </c>
      <c r="O30" s="256">
        <f t="shared" si="7"/>
        <v>16515.753950121016</v>
      </c>
      <c r="P30" s="256">
        <f t="shared" si="7"/>
        <v>16845.0925078656</v>
      </c>
      <c r="Q30" s="256">
        <f t="shared" si="7"/>
        <v>17180.998364078354</v>
      </c>
      <c r="R30" s="256">
        <f t="shared" si="7"/>
        <v>17524.618331359921</v>
      </c>
      <c r="S30" s="256">
        <f t="shared" si="7"/>
        <v>17875.110697987118</v>
      </c>
      <c r="T30" s="227"/>
    </row>
    <row r="31" spans="1:21" s="53" customFormat="1" x14ac:dyDescent="0.2">
      <c r="A31" s="258"/>
      <c r="B31" s="258" t="s">
        <v>1</v>
      </c>
      <c r="C31" s="263" t="s">
        <v>0</v>
      </c>
      <c r="D31" s="258"/>
      <c r="E31" s="258"/>
      <c r="F31" s="258"/>
      <c r="G31" s="258"/>
      <c r="H31" s="258"/>
      <c r="I31" s="323"/>
      <c r="J31" s="258"/>
      <c r="K31" s="258"/>
      <c r="L31" s="258"/>
      <c r="M31" s="261">
        <f t="shared" ref="M31:S31" si="8">SUM(M30:M30)</f>
        <v>15882.009834831513</v>
      </c>
      <c r="N31" s="261">
        <f t="shared" si="8"/>
        <v>16202.688849642136</v>
      </c>
      <c r="O31" s="261">
        <f t="shared" si="8"/>
        <v>16515.753950121016</v>
      </c>
      <c r="P31" s="261">
        <f t="shared" si="8"/>
        <v>16845.0925078656</v>
      </c>
      <c r="Q31" s="261">
        <f t="shared" si="8"/>
        <v>17180.998364078354</v>
      </c>
      <c r="R31" s="261">
        <f t="shared" si="8"/>
        <v>17524.618331359921</v>
      </c>
      <c r="S31" s="261">
        <f t="shared" si="8"/>
        <v>17875.110697987118</v>
      </c>
      <c r="T31" s="258"/>
    </row>
    <row r="32" spans="1:21" x14ac:dyDescent="0.2">
      <c r="B32" s="227"/>
      <c r="C32" s="227"/>
      <c r="D32" s="227"/>
      <c r="E32" s="227"/>
      <c r="F32" s="227"/>
      <c r="G32" s="227"/>
      <c r="H32" s="227"/>
      <c r="I32" s="246"/>
      <c r="J32" s="227"/>
      <c r="K32" s="227"/>
      <c r="L32" s="227"/>
      <c r="M32" s="227"/>
      <c r="N32" s="227"/>
      <c r="O32" s="227"/>
      <c r="P32" s="227"/>
      <c r="Q32" s="227"/>
      <c r="R32" s="227"/>
      <c r="S32" s="227"/>
      <c r="T32" s="227"/>
    </row>
    <row r="33" spans="1:20" s="6" customFormat="1" ht="12" customHeight="1" x14ac:dyDescent="0.2">
      <c r="A33" s="233"/>
      <c r="B33" s="292" t="s">
        <v>41</v>
      </c>
      <c r="C33" s="263" t="s">
        <v>0</v>
      </c>
      <c r="D33" s="233"/>
      <c r="E33" s="258" t="s">
        <v>174</v>
      </c>
      <c r="F33" s="258"/>
      <c r="G33" s="258"/>
      <c r="H33" s="258"/>
      <c r="I33" s="323"/>
      <c r="J33" s="258"/>
      <c r="K33" s="258"/>
      <c r="L33" s="258"/>
      <c r="M33" s="261">
        <f t="shared" ref="M33:S33" si="9">M27+M31</f>
        <v>15882.009834831513</v>
      </c>
      <c r="N33" s="261">
        <f t="shared" si="9"/>
        <v>16202.688849642136</v>
      </c>
      <c r="O33" s="261">
        <f t="shared" si="9"/>
        <v>16515.753950121016</v>
      </c>
      <c r="P33" s="261">
        <f t="shared" si="9"/>
        <v>16845.0925078656</v>
      </c>
      <c r="Q33" s="261">
        <f t="shared" si="9"/>
        <v>17180.998364078354</v>
      </c>
      <c r="R33" s="261">
        <f t="shared" si="9"/>
        <v>17524.618331359921</v>
      </c>
      <c r="S33" s="261">
        <f t="shared" si="9"/>
        <v>17875.110697987118</v>
      </c>
      <c r="T33" s="233"/>
    </row>
    <row r="34" spans="1:20" ht="12" customHeight="1" x14ac:dyDescent="0.2">
      <c r="B34" s="227"/>
      <c r="C34" s="324"/>
      <c r="D34" s="227"/>
      <c r="E34" s="227"/>
      <c r="F34" s="227"/>
      <c r="G34" s="227"/>
      <c r="H34" s="227"/>
      <c r="I34" s="227"/>
      <c r="J34" s="227"/>
      <c r="K34" s="227"/>
      <c r="L34" s="227"/>
      <c r="M34" s="227"/>
      <c r="N34" s="227"/>
      <c r="O34" s="227"/>
      <c r="P34" s="227"/>
      <c r="Q34" s="227"/>
      <c r="R34" s="227"/>
      <c r="S34" s="227"/>
    </row>
    <row r="35" spans="1:20" x14ac:dyDescent="0.2">
      <c r="B35" s="267" t="s">
        <v>42</v>
      </c>
      <c r="C35" s="227"/>
      <c r="D35" s="227"/>
      <c r="E35" s="227"/>
      <c r="F35" s="227"/>
      <c r="G35" s="227"/>
      <c r="H35" s="227"/>
      <c r="I35" s="246"/>
      <c r="J35" s="227"/>
      <c r="K35" s="227"/>
      <c r="L35" s="227"/>
      <c r="M35" s="227"/>
      <c r="N35" s="227"/>
      <c r="O35" s="227"/>
      <c r="P35" s="227"/>
      <c r="Q35" s="227"/>
      <c r="R35" s="227"/>
      <c r="S35" s="227"/>
      <c r="T35" s="227"/>
    </row>
    <row r="36" spans="1:20" x14ac:dyDescent="0.2">
      <c r="B36" s="227"/>
      <c r="C36" s="227"/>
      <c r="D36" s="227"/>
      <c r="E36" s="227"/>
      <c r="F36" s="227"/>
      <c r="G36" s="227"/>
      <c r="H36" s="227"/>
      <c r="I36" s="246"/>
      <c r="J36" s="227"/>
      <c r="K36" s="227"/>
      <c r="L36" s="227"/>
      <c r="M36" s="227"/>
      <c r="N36" s="227"/>
      <c r="O36" s="227"/>
      <c r="P36" s="227"/>
      <c r="Q36" s="227"/>
      <c r="R36" s="227"/>
      <c r="S36" s="227"/>
      <c r="T36" s="227"/>
    </row>
    <row r="37" spans="1:20" s="87" customFormat="1" ht="12" customHeight="1" x14ac:dyDescent="0.2">
      <c r="A37" s="227"/>
      <c r="B37" s="292" t="s">
        <v>403</v>
      </c>
      <c r="C37" s="324"/>
      <c r="D37" s="227"/>
      <c r="E37" s="227" t="s">
        <v>201</v>
      </c>
      <c r="F37" s="227"/>
      <c r="G37" s="227"/>
      <c r="H37" s="227"/>
      <c r="I37" s="246"/>
      <c r="J37" s="227"/>
      <c r="K37" s="227"/>
      <c r="L37" s="227"/>
      <c r="M37" s="227"/>
      <c r="N37" s="227"/>
      <c r="O37" s="227"/>
      <c r="P37" s="227"/>
      <c r="Q37" s="227"/>
      <c r="R37" s="227"/>
      <c r="S37" s="227"/>
      <c r="T37" s="227"/>
    </row>
    <row r="38" spans="1:20" s="87" customFormat="1" ht="12" customHeight="1" x14ac:dyDescent="0.2">
      <c r="A38" s="227"/>
      <c r="B38" s="227" t="str">
        <f>'Regulatory tax'!B34</f>
        <v>Revaluations and depreciation of ROU assets</v>
      </c>
      <c r="C38" s="254" t="s">
        <v>0</v>
      </c>
      <c r="D38" s="256"/>
      <c r="E38" s="256"/>
      <c r="F38" s="227"/>
      <c r="G38" s="227"/>
      <c r="H38" s="227"/>
      <c r="I38" s="246"/>
      <c r="J38" s="227"/>
      <c r="K38" s="227"/>
      <c r="L38" s="227"/>
      <c r="M38" s="18">
        <f>'Regulatory tax'!M35</f>
        <v>0</v>
      </c>
      <c r="N38" s="18">
        <f>'Regulatory tax'!N35</f>
        <v>-234583.25574431298</v>
      </c>
      <c r="O38" s="18">
        <f>'Regulatory tax'!O35</f>
        <v>-247826.5261801673</v>
      </c>
      <c r="P38" s="18">
        <f>'Regulatory tax'!P35</f>
        <v>-282451.94934691169</v>
      </c>
      <c r="Q38" s="18">
        <f>'Regulatory tax'!Q35</f>
        <v>-308870.57527575688</v>
      </c>
      <c r="R38" s="18">
        <f>'Regulatory tax'!R35</f>
        <v>-347070.71290999954</v>
      </c>
      <c r="S38" s="18">
        <f>'Regulatory tax'!S35</f>
        <v>-370272.74948047905</v>
      </c>
      <c r="T38" s="227"/>
    </row>
    <row r="39" spans="1:20" s="258" customFormat="1" ht="12" customHeight="1" x14ac:dyDescent="0.2">
      <c r="B39" s="321" t="s">
        <v>1</v>
      </c>
      <c r="C39" s="263" t="s">
        <v>0</v>
      </c>
      <c r="E39" s="274"/>
      <c r="I39" s="323"/>
      <c r="M39" s="261">
        <f t="shared" ref="M39:S39" si="10">SUM(M38:M38)</f>
        <v>0</v>
      </c>
      <c r="N39" s="261">
        <f t="shared" si="10"/>
        <v>-234583.25574431298</v>
      </c>
      <c r="O39" s="261">
        <f t="shared" si="10"/>
        <v>-247826.5261801673</v>
      </c>
      <c r="P39" s="261">
        <f t="shared" si="10"/>
        <v>-282451.94934691169</v>
      </c>
      <c r="Q39" s="261">
        <f t="shared" si="10"/>
        <v>-308870.57527575688</v>
      </c>
      <c r="R39" s="261">
        <f t="shared" si="10"/>
        <v>-347070.71290999954</v>
      </c>
      <c r="S39" s="261">
        <f t="shared" si="10"/>
        <v>-370272.74948047905</v>
      </c>
    </row>
    <row r="40" spans="1:20" s="227" customFormat="1" ht="12" customHeight="1" x14ac:dyDescent="0.2">
      <c r="C40" s="324"/>
    </row>
    <row r="41" spans="1:20" s="227" customFormat="1" ht="12" customHeight="1" x14ac:dyDescent="0.2">
      <c r="B41" s="292" t="s">
        <v>176</v>
      </c>
      <c r="C41" s="324"/>
      <c r="E41" s="227" t="s">
        <v>202</v>
      </c>
    </row>
    <row r="42" spans="1:20" s="87" customFormat="1" ht="12" customHeight="1" x14ac:dyDescent="0.2">
      <c r="A42" s="227"/>
      <c r="B42" s="227" t="str">
        <f>'Regulatory tax'!B38</f>
        <v>Operating leases</v>
      </c>
      <c r="C42" s="254" t="s">
        <v>0</v>
      </c>
      <c r="D42" s="256"/>
      <c r="E42" s="256"/>
      <c r="F42" s="227"/>
      <c r="G42" s="227"/>
      <c r="H42" s="227"/>
      <c r="I42" s="246"/>
      <c r="J42" s="227"/>
      <c r="K42" s="227"/>
      <c r="L42" s="227"/>
      <c r="M42" s="18">
        <f>'Regulatory tax'!M38</f>
        <v>1525499.1126027396</v>
      </c>
      <c r="N42" s="18">
        <f>'Regulatory tax'!N38</f>
        <v>1428801.0847425431</v>
      </c>
      <c r="O42" s="18">
        <f>'Regulatory tax'!O38</f>
        <v>1395627.988986914</v>
      </c>
      <c r="P42" s="18">
        <f>'Regulatory tax'!P38</f>
        <v>1386687.6927393957</v>
      </c>
      <c r="Q42" s="18">
        <f>'Regulatory tax'!Q38</f>
        <v>1144698.0294372276</v>
      </c>
      <c r="R42" s="18">
        <f>'Regulatory tax'!R38</f>
        <v>852058.37097602431</v>
      </c>
      <c r="S42" s="18">
        <f>'Regulatory tax'!S38</f>
        <v>847437.87043423322</v>
      </c>
      <c r="T42" s="227"/>
    </row>
    <row r="43" spans="1:20" s="258" customFormat="1" x14ac:dyDescent="0.2">
      <c r="B43" s="258" t="s">
        <v>1</v>
      </c>
      <c r="C43" s="263" t="s">
        <v>0</v>
      </c>
      <c r="I43" s="323"/>
      <c r="M43" s="261">
        <f t="shared" ref="M43:S43" si="11">SUM(M42:M42)</f>
        <v>1525499.1126027396</v>
      </c>
      <c r="N43" s="261">
        <f t="shared" si="11"/>
        <v>1428801.0847425431</v>
      </c>
      <c r="O43" s="261">
        <f t="shared" si="11"/>
        <v>1395627.988986914</v>
      </c>
      <c r="P43" s="261">
        <f t="shared" si="11"/>
        <v>1386687.6927393957</v>
      </c>
      <c r="Q43" s="261">
        <f t="shared" si="11"/>
        <v>1144698.0294372276</v>
      </c>
      <c r="R43" s="261">
        <f t="shared" si="11"/>
        <v>852058.37097602431</v>
      </c>
      <c r="S43" s="261">
        <f t="shared" si="11"/>
        <v>847437.87043423322</v>
      </c>
    </row>
    <row r="44" spans="1:20" s="227" customFormat="1" x14ac:dyDescent="0.2">
      <c r="I44" s="246"/>
    </row>
    <row r="45" spans="1:20" s="258" customFormat="1" ht="12" customHeight="1" x14ac:dyDescent="0.2">
      <c r="B45" s="292" t="s">
        <v>42</v>
      </c>
      <c r="C45" s="263" t="s">
        <v>0</v>
      </c>
      <c r="E45" s="258" t="s">
        <v>175</v>
      </c>
      <c r="I45" s="323"/>
      <c r="M45" s="261">
        <f t="shared" ref="M45:S45" si="12">M39+M43</f>
        <v>1525499.1126027396</v>
      </c>
      <c r="N45" s="261">
        <f t="shared" si="12"/>
        <v>1194217.8289982302</v>
      </c>
      <c r="O45" s="261">
        <f t="shared" si="12"/>
        <v>1147801.4628067468</v>
      </c>
      <c r="P45" s="261">
        <f t="shared" si="12"/>
        <v>1104235.743392484</v>
      </c>
      <c r="Q45" s="261">
        <f t="shared" si="12"/>
        <v>835827.45416147076</v>
      </c>
      <c r="R45" s="261">
        <f t="shared" si="12"/>
        <v>504987.65806602477</v>
      </c>
      <c r="S45" s="261">
        <f t="shared" si="12"/>
        <v>477165.12095375417</v>
      </c>
    </row>
    <row r="46" spans="1:20" s="229" customFormat="1" x14ac:dyDescent="0.2">
      <c r="B46" s="227"/>
      <c r="C46" s="227"/>
      <c r="D46" s="227"/>
      <c r="E46" s="227"/>
      <c r="F46" s="227"/>
      <c r="G46" s="227"/>
      <c r="H46" s="227"/>
      <c r="I46" s="227"/>
      <c r="J46" s="227"/>
      <c r="K46" s="227"/>
      <c r="L46" s="227"/>
      <c r="M46" s="227"/>
      <c r="N46" s="227"/>
      <c r="O46" s="227"/>
      <c r="P46" s="227"/>
      <c r="Q46" s="227"/>
      <c r="R46" s="227"/>
      <c r="S46" s="227"/>
      <c r="T46" s="227"/>
    </row>
    <row r="47" spans="1:20" s="229" customFormat="1" x14ac:dyDescent="0.2">
      <c r="B47" s="249" t="s">
        <v>186</v>
      </c>
      <c r="E47" s="227"/>
      <c r="H47" s="227"/>
      <c r="I47" s="246"/>
      <c r="J47" s="227"/>
      <c r="K47" s="227"/>
      <c r="L47" s="227"/>
      <c r="M47" s="227"/>
      <c r="N47" s="227"/>
      <c r="O47" s="227"/>
      <c r="P47" s="227"/>
      <c r="Q47" s="227"/>
      <c r="R47" s="227"/>
      <c r="S47" s="227"/>
      <c r="T47" s="227"/>
    </row>
    <row r="48" spans="1:20" s="229" customFormat="1" x14ac:dyDescent="0.2">
      <c r="E48" s="227"/>
      <c r="H48" s="227"/>
      <c r="I48" s="246"/>
      <c r="J48" s="227"/>
      <c r="K48" s="227"/>
      <c r="L48" s="227"/>
      <c r="M48" s="227"/>
      <c r="N48" s="227"/>
      <c r="O48" s="227"/>
      <c r="P48" s="227"/>
      <c r="Q48" s="227"/>
      <c r="R48" s="227"/>
      <c r="S48" s="227"/>
      <c r="T48" s="227"/>
    </row>
    <row r="49" spans="1:22" s="229" customFormat="1" ht="12" customHeight="1" x14ac:dyDescent="0.2">
      <c r="B49" s="292" t="s">
        <v>186</v>
      </c>
      <c r="C49" s="320"/>
      <c r="E49" s="227" t="s">
        <v>197</v>
      </c>
      <c r="H49" s="227"/>
      <c r="I49" s="246"/>
      <c r="J49" s="227"/>
      <c r="K49" s="227"/>
      <c r="L49" s="227"/>
      <c r="M49" s="227"/>
      <c r="N49" s="227"/>
      <c r="O49" s="227"/>
      <c r="P49" s="227"/>
      <c r="Q49" s="227"/>
      <c r="R49" s="227"/>
      <c r="S49" s="227"/>
    </row>
    <row r="50" spans="1:22" s="6" customFormat="1" ht="12" customHeight="1" x14ac:dyDescent="0.2">
      <c r="A50" s="233"/>
      <c r="B50" s="258" t="s">
        <v>1</v>
      </c>
      <c r="C50" s="263" t="s">
        <v>0</v>
      </c>
      <c r="D50" s="124">
        <f>'Regulatory tax'!D45</f>
        <v>0</v>
      </c>
      <c r="E50" s="258"/>
      <c r="F50" s="258"/>
      <c r="G50" s="258"/>
      <c r="H50" s="258"/>
      <c r="I50" s="323"/>
      <c r="J50" s="258"/>
      <c r="K50" s="258"/>
      <c r="L50" s="258"/>
      <c r="M50" s="261">
        <f>IF(L50="",$D50*M$21,L50*M$21)</f>
        <v>0</v>
      </c>
      <c r="N50" s="261">
        <f t="shared" ref="N50:S50" si="13">IF(M50="",$D50*N$21,M50*N$21)</f>
        <v>0</v>
      </c>
      <c r="O50" s="261">
        <f t="shared" si="13"/>
        <v>0</v>
      </c>
      <c r="P50" s="261">
        <f t="shared" si="13"/>
        <v>0</v>
      </c>
      <c r="Q50" s="261">
        <f t="shared" si="13"/>
        <v>0</v>
      </c>
      <c r="R50" s="261">
        <f t="shared" si="13"/>
        <v>0</v>
      </c>
      <c r="S50" s="261">
        <f t="shared" si="13"/>
        <v>0</v>
      </c>
      <c r="T50" s="233"/>
    </row>
    <row r="51" spans="1:22" s="229" customFormat="1" ht="12" customHeight="1" x14ac:dyDescent="0.2">
      <c r="B51" s="227"/>
      <c r="C51" s="324"/>
      <c r="D51" s="227"/>
      <c r="E51" s="227"/>
      <c r="F51" s="227"/>
      <c r="G51" s="227"/>
      <c r="H51" s="227"/>
      <c r="I51" s="227"/>
      <c r="J51" s="227"/>
      <c r="K51" s="227"/>
      <c r="L51" s="227"/>
      <c r="M51" s="227"/>
      <c r="N51" s="227"/>
      <c r="O51" s="227"/>
      <c r="P51" s="227"/>
      <c r="Q51" s="227"/>
      <c r="R51" s="227"/>
      <c r="S51" s="227"/>
    </row>
    <row r="52" spans="1:22" s="229" customFormat="1" x14ac:dyDescent="0.2">
      <c r="B52" s="267" t="s">
        <v>47</v>
      </c>
      <c r="C52" s="227"/>
      <c r="D52" s="227"/>
      <c r="E52" s="227"/>
      <c r="F52" s="227"/>
      <c r="G52" s="227"/>
      <c r="H52" s="227"/>
      <c r="I52" s="246"/>
      <c r="J52" s="227"/>
      <c r="K52" s="227"/>
      <c r="L52" s="227"/>
      <c r="M52" s="227"/>
      <c r="N52" s="227"/>
      <c r="O52" s="227"/>
      <c r="P52" s="227"/>
      <c r="Q52" s="227"/>
      <c r="R52" s="227"/>
      <c r="S52" s="227"/>
      <c r="T52" s="227"/>
    </row>
    <row r="53" spans="1:22" s="229" customFormat="1" x14ac:dyDescent="0.2">
      <c r="B53" s="227"/>
      <c r="C53" s="227"/>
      <c r="D53" s="227"/>
      <c r="E53" s="227"/>
      <c r="F53" s="227"/>
      <c r="G53" s="227"/>
      <c r="H53" s="227"/>
      <c r="I53" s="246"/>
      <c r="J53" s="227"/>
      <c r="K53" s="227"/>
      <c r="L53" s="227"/>
      <c r="M53" s="227"/>
      <c r="N53" s="227"/>
      <c r="O53" s="227"/>
      <c r="P53" s="227"/>
      <c r="Q53" s="227"/>
      <c r="R53" s="227"/>
      <c r="S53" s="227"/>
      <c r="T53" s="227"/>
    </row>
    <row r="54" spans="1:22" s="229" customFormat="1" ht="12" customHeight="1" x14ac:dyDescent="0.2">
      <c r="B54" s="292" t="s">
        <v>189</v>
      </c>
      <c r="C54" s="324"/>
      <c r="D54" s="227"/>
      <c r="E54" s="227" t="s">
        <v>203</v>
      </c>
      <c r="F54" s="227"/>
      <c r="G54" s="227"/>
      <c r="H54" s="227"/>
      <c r="I54" s="246"/>
      <c r="J54" s="227"/>
      <c r="K54" s="227"/>
      <c r="L54" s="227"/>
      <c r="M54" s="227"/>
      <c r="N54" s="227"/>
      <c r="O54" s="227"/>
      <c r="P54" s="227"/>
      <c r="Q54" s="227"/>
      <c r="R54" s="227"/>
      <c r="S54" s="227"/>
      <c r="T54" s="227"/>
      <c r="U54" s="227"/>
      <c r="V54" s="227"/>
    </row>
    <row r="55" spans="1:22" s="229" customFormat="1" ht="12" customHeight="1" x14ac:dyDescent="0.2">
      <c r="B55" s="227" t="str">
        <f>'Regulatory tax'!B51</f>
        <v>Deferred Tax impact of CIW Income</v>
      </c>
      <c r="C55" s="254" t="s">
        <v>0</v>
      </c>
      <c r="D55" s="227"/>
      <c r="E55" s="256"/>
      <c r="F55" s="227"/>
      <c r="G55" s="227"/>
      <c r="H55" s="227"/>
      <c r="I55" s="246"/>
      <c r="J55" s="227"/>
      <c r="K55" s="227"/>
      <c r="L55" s="247">
        <f>IF('Regulatory tax'!L51="",K55*L$21,'Regulatory tax'!L51)</f>
        <v>18454110.601</v>
      </c>
      <c r="M55" s="247">
        <f>IF('Regulatory tax'!M51="",L55*M$21,'Regulatory tax'!M51)</f>
        <v>23205078.855515175</v>
      </c>
      <c r="N55" s="247">
        <f>IF('Regulatory tax'!N51="",M55*N$21,'Regulatory tax'!N51)</f>
        <v>28207137.898329012</v>
      </c>
      <c r="O55" s="247">
        <f>IF('Regulatory tax'!O51="",N55*O$21,'Regulatory tax'!O51)</f>
        <v>33376233.064255584</v>
      </c>
      <c r="P55" s="247">
        <f>IF('Regulatory tax'!P51="",O55*P$21,'Regulatory tax'!P51)</f>
        <v>38801350.782852456</v>
      </c>
      <c r="Q55" s="247">
        <f>IF('Regulatory tax'!Q51="",P55*Q$21,'Regulatory tax'!Q51)</f>
        <v>44559931.086904362</v>
      </c>
      <c r="R55" s="247">
        <f>IF('Regulatory tax'!R51="",Q55*R$21,'Regulatory tax'!R51)</f>
        <v>50729881.932467289</v>
      </c>
      <c r="S55" s="247">
        <f>IF('Regulatory tax'!S51="",R55*S$21,'Regulatory tax'!S51)</f>
        <v>57293374.533329576</v>
      </c>
      <c r="T55" s="227"/>
      <c r="U55" s="227"/>
    </row>
    <row r="56" spans="1:22" s="233" customFormat="1" ht="12" customHeight="1" x14ac:dyDescent="0.2">
      <c r="B56" s="321" t="s">
        <v>1</v>
      </c>
      <c r="C56" s="263" t="s">
        <v>0</v>
      </c>
      <c r="D56" s="258"/>
      <c r="E56" s="274"/>
      <c r="F56" s="258"/>
      <c r="G56" s="258"/>
      <c r="H56" s="258"/>
      <c r="I56" s="323"/>
      <c r="J56" s="258"/>
      <c r="K56" s="258"/>
      <c r="L56" s="261">
        <f t="shared" ref="L56:S56" si="14">SUM(L55:L55)</f>
        <v>18454110.601</v>
      </c>
      <c r="M56" s="261">
        <f t="shared" si="14"/>
        <v>23205078.855515175</v>
      </c>
      <c r="N56" s="261">
        <f t="shared" si="14"/>
        <v>28207137.898329012</v>
      </c>
      <c r="O56" s="261">
        <f t="shared" si="14"/>
        <v>33376233.064255584</v>
      </c>
      <c r="P56" s="261">
        <f t="shared" si="14"/>
        <v>38801350.782852456</v>
      </c>
      <c r="Q56" s="261">
        <f t="shared" si="14"/>
        <v>44559931.086904362</v>
      </c>
      <c r="R56" s="261">
        <f t="shared" si="14"/>
        <v>50729881.932467289</v>
      </c>
      <c r="S56" s="261">
        <f t="shared" si="14"/>
        <v>57293374.533329576</v>
      </c>
      <c r="T56" s="258"/>
      <c r="U56" s="258"/>
    </row>
    <row r="57" spans="1:22" s="229" customFormat="1" ht="12" customHeight="1" x14ac:dyDescent="0.2">
      <c r="B57" s="270"/>
      <c r="C57" s="324"/>
      <c r="D57" s="227"/>
      <c r="E57" s="227"/>
      <c r="F57" s="227"/>
      <c r="G57" s="227"/>
      <c r="H57" s="227"/>
      <c r="I57" s="246"/>
      <c r="J57" s="227"/>
      <c r="K57" s="227"/>
      <c r="L57" s="227"/>
      <c r="M57" s="227"/>
      <c r="N57" s="227"/>
      <c r="O57" s="227"/>
      <c r="P57" s="227"/>
      <c r="Q57" s="227"/>
      <c r="R57" s="227"/>
      <c r="S57" s="227"/>
      <c r="T57" s="227"/>
      <c r="U57" s="227"/>
    </row>
    <row r="58" spans="1:22" s="229" customFormat="1" ht="12" customHeight="1" x14ac:dyDescent="0.2">
      <c r="B58" s="292" t="s">
        <v>188</v>
      </c>
      <c r="C58" s="324"/>
      <c r="D58" s="227"/>
      <c r="E58" s="227" t="s">
        <v>204</v>
      </c>
      <c r="F58" s="227"/>
      <c r="G58" s="227"/>
      <c r="H58" s="227"/>
      <c r="I58" s="246"/>
      <c r="J58" s="227"/>
      <c r="K58" s="227"/>
      <c r="L58" s="227"/>
      <c r="M58" s="227"/>
      <c r="N58" s="227"/>
      <c r="O58" s="227"/>
      <c r="P58" s="227"/>
      <c r="Q58" s="227"/>
      <c r="R58" s="227"/>
      <c r="S58" s="227"/>
      <c r="T58" s="227"/>
      <c r="U58" s="227"/>
      <c r="V58" s="227"/>
    </row>
    <row r="59" spans="1:22" s="229" customFormat="1" ht="12" customHeight="1" x14ac:dyDescent="0.2">
      <c r="B59" s="227" t="str">
        <f>'Regulatory tax'!B55</f>
        <v>Doubtful Debt Provision</v>
      </c>
      <c r="C59" s="254" t="s">
        <v>0</v>
      </c>
      <c r="D59" s="227"/>
      <c r="E59" s="227"/>
      <c r="F59" s="227"/>
      <c r="G59" s="227"/>
      <c r="H59" s="227"/>
      <c r="I59" s="246"/>
      <c r="J59" s="227"/>
      <c r="K59" s="227"/>
      <c r="L59" s="247">
        <f>IF('Regulatory tax'!L55="",K59*L$21,'Regulatory tax'!L55)</f>
        <v>854027.81</v>
      </c>
      <c r="M59" s="247">
        <f>IF('Regulatory tax'!M55="",L59*M$21,'Regulatory tax'!M55)</f>
        <v>875697.46772804053</v>
      </c>
      <c r="N59" s="247">
        <f>IF('Regulatory tax'!N55="",M59*N$21,'Regulatory tax'!N55)</f>
        <v>893378.97051916155</v>
      </c>
      <c r="O59" s="247">
        <f>IF('Regulatory tax'!O55="",N59*O$21,'Regulatory tax'!O55)</f>
        <v>910640.65959846997</v>
      </c>
      <c r="P59" s="247">
        <f>IF('Regulatory tax'!P55="",O59*P$21,'Regulatory tax'!P55)</f>
        <v>928799.62965587631</v>
      </c>
      <c r="Q59" s="247">
        <f>IF('Regulatory tax'!Q55="",P59*Q$21,'Regulatory tax'!Q55)</f>
        <v>947320.70543530385</v>
      </c>
      <c r="R59" s="247">
        <f>IF('Regulatory tax'!R55="",Q59*R$21,'Regulatory tax'!R55)</f>
        <v>966267.11954400991</v>
      </c>
      <c r="S59" s="247">
        <f>IF('Regulatory tax'!S55="",R59*S$21,'Regulatory tax'!S55)</f>
        <v>985592.46193489013</v>
      </c>
      <c r="T59" s="227"/>
      <c r="U59" s="227"/>
    </row>
    <row r="60" spans="1:22" s="229" customFormat="1" ht="12" customHeight="1" x14ac:dyDescent="0.2">
      <c r="B60" s="227" t="str">
        <f>'Regulatory tax'!B56</f>
        <v>Employee Entitlements &amp; Provisions</v>
      </c>
      <c r="C60" s="254" t="s">
        <v>0</v>
      </c>
      <c r="D60" s="227"/>
      <c r="E60" s="227"/>
      <c r="F60" s="227"/>
      <c r="G60" s="227"/>
      <c r="H60" s="227"/>
      <c r="I60" s="246"/>
      <c r="J60" s="227"/>
      <c r="K60" s="227"/>
      <c r="L60" s="247">
        <f>IF('Regulatory tax'!L56="",K60*L$21,'Regulatory tax'!L56)</f>
        <v>1709908</v>
      </c>
      <c r="M60" s="247">
        <f>IF('Regulatory tax'!M56="",L60*M$21,'Regulatory tax'!M56)</f>
        <v>1753294.3167833355</v>
      </c>
      <c r="N60" s="247">
        <f>IF('Regulatory tax'!N56="",M60*N$21,'Regulatory tax'!N56)</f>
        <v>1788695.6734142867</v>
      </c>
      <c r="O60" s="247">
        <f>IF('Regulatory tax'!O56="",N60*O$21,'Regulatory tax'!O56)</f>
        <v>1823256.4920487783</v>
      </c>
      <c r="P60" s="247">
        <f>IF('Regulatory tax'!P56="",O60*P$21,'Regulatory tax'!P56)</f>
        <v>1859613.8188352673</v>
      </c>
      <c r="Q60" s="247">
        <f>IF('Regulatory tax'!Q56="",P60*Q$21,'Regulatory tax'!Q56)</f>
        <v>1896696.1424704301</v>
      </c>
      <c r="R60" s="247">
        <f>IF('Regulatory tax'!R56="",Q60*R$21,'Regulatory tax'!R56)</f>
        <v>1934630.0653198387</v>
      </c>
      <c r="S60" s="247">
        <f>IF('Regulatory tax'!S56="",R60*S$21,'Regulatory tax'!S56)</f>
        <v>1973322.6666262355</v>
      </c>
      <c r="T60" s="227"/>
      <c r="U60" s="227"/>
    </row>
    <row r="61" spans="1:22" s="233" customFormat="1" ht="12" customHeight="1" x14ac:dyDescent="0.2">
      <c r="B61" s="321" t="s">
        <v>1</v>
      </c>
      <c r="C61" s="263" t="s">
        <v>0</v>
      </c>
      <c r="D61" s="258"/>
      <c r="E61" s="258"/>
      <c r="F61" s="258"/>
      <c r="G61" s="258"/>
      <c r="H61" s="258"/>
      <c r="I61" s="323"/>
      <c r="J61" s="258"/>
      <c r="K61" s="258"/>
      <c r="L61" s="261">
        <f t="shared" ref="L61:S61" si="15">SUM(L59:L60)</f>
        <v>2563935.81</v>
      </c>
      <c r="M61" s="261">
        <f t="shared" si="15"/>
        <v>2628991.7845113762</v>
      </c>
      <c r="N61" s="261">
        <f t="shared" si="15"/>
        <v>2682074.643933448</v>
      </c>
      <c r="O61" s="261">
        <f t="shared" si="15"/>
        <v>2733897.1516472483</v>
      </c>
      <c r="P61" s="261">
        <f t="shared" si="15"/>
        <v>2788413.4484911435</v>
      </c>
      <c r="Q61" s="261">
        <f t="shared" si="15"/>
        <v>2844016.8479057341</v>
      </c>
      <c r="R61" s="261">
        <f t="shared" si="15"/>
        <v>2900897.1848638486</v>
      </c>
      <c r="S61" s="261">
        <f t="shared" si="15"/>
        <v>2958915.1285611256</v>
      </c>
      <c r="T61" s="258"/>
      <c r="U61" s="258"/>
    </row>
    <row r="62" spans="1:22" s="229" customFormat="1" x14ac:dyDescent="0.2">
      <c r="B62" s="227"/>
      <c r="C62" s="227"/>
      <c r="D62" s="227"/>
      <c r="E62" s="227"/>
      <c r="F62" s="227"/>
      <c r="G62" s="227"/>
      <c r="H62" s="227"/>
      <c r="I62" s="246"/>
      <c r="J62" s="227"/>
      <c r="K62" s="227"/>
      <c r="L62" s="227"/>
      <c r="M62" s="227"/>
      <c r="N62" s="227"/>
      <c r="O62" s="227"/>
      <c r="P62" s="227"/>
      <c r="Q62" s="227"/>
      <c r="R62" s="227"/>
      <c r="S62" s="227"/>
      <c r="T62" s="227"/>
      <c r="U62" s="227"/>
    </row>
    <row r="63" spans="1:22" s="229" customFormat="1" ht="12" customHeight="1" x14ac:dyDescent="0.2">
      <c r="B63" s="258" t="s">
        <v>47</v>
      </c>
      <c r="C63" s="324"/>
      <c r="D63" s="227"/>
      <c r="E63" s="227" t="s">
        <v>184</v>
      </c>
      <c r="F63" s="227"/>
      <c r="G63" s="227"/>
      <c r="H63" s="227"/>
      <c r="I63" s="227"/>
      <c r="J63" s="227"/>
      <c r="K63" s="227"/>
      <c r="L63" s="227"/>
      <c r="M63" s="227"/>
      <c r="N63" s="227"/>
      <c r="O63" s="227"/>
      <c r="P63" s="227"/>
      <c r="Q63" s="227"/>
      <c r="R63" s="227"/>
      <c r="S63" s="227"/>
      <c r="T63" s="227"/>
      <c r="U63" s="227"/>
      <c r="V63" s="227"/>
    </row>
    <row r="64" spans="1:22" s="229" customFormat="1" ht="12" customHeight="1" x14ac:dyDescent="0.2">
      <c r="B64" s="227" t="str">
        <f>B55</f>
        <v>Deferred Tax impact of CIW Income</v>
      </c>
      <c r="C64" s="254" t="s">
        <v>0</v>
      </c>
      <c r="D64" s="227"/>
      <c r="E64" s="227"/>
      <c r="F64" s="227"/>
      <c r="G64" s="227"/>
      <c r="H64" s="227"/>
      <c r="I64" s="246"/>
      <c r="J64" s="227"/>
      <c r="K64" s="227"/>
      <c r="L64" s="227"/>
      <c r="M64" s="247">
        <f t="shared" ref="M64:S64" si="16">(M55-L55)</f>
        <v>4750968.2545151748</v>
      </c>
      <c r="N64" s="247">
        <f t="shared" si="16"/>
        <v>5002059.0428138375</v>
      </c>
      <c r="O64" s="247">
        <f t="shared" si="16"/>
        <v>5169095.1659265719</v>
      </c>
      <c r="P64" s="247">
        <f t="shared" si="16"/>
        <v>5425117.7185968719</v>
      </c>
      <c r="Q64" s="247">
        <f t="shared" si="16"/>
        <v>5758580.3040519059</v>
      </c>
      <c r="R64" s="247">
        <f t="shared" si="16"/>
        <v>6169950.8455629274</v>
      </c>
      <c r="S64" s="247">
        <f t="shared" si="16"/>
        <v>6563492.600862287</v>
      </c>
      <c r="T64" s="227"/>
      <c r="U64" s="227"/>
    </row>
    <row r="65" spans="2:22" s="229" customFormat="1" ht="12" customHeight="1" x14ac:dyDescent="0.2">
      <c r="B65" s="227" t="str">
        <f>B59</f>
        <v>Doubtful Debt Provision</v>
      </c>
      <c r="C65" s="254" t="s">
        <v>0</v>
      </c>
      <c r="D65" s="227"/>
      <c r="E65" s="227"/>
      <c r="F65" s="227"/>
      <c r="G65" s="227"/>
      <c r="H65" s="227"/>
      <c r="I65" s="246"/>
      <c r="J65" s="227"/>
      <c r="K65" s="227"/>
      <c r="L65" s="227"/>
      <c r="M65" s="247">
        <f>(M59-L59)</f>
        <v>21669.657728040474</v>
      </c>
      <c r="N65" s="247">
        <f t="shared" ref="N65:S65" si="17">(N59-M59)</f>
        <v>17681.50279112102</v>
      </c>
      <c r="O65" s="247">
        <f t="shared" si="17"/>
        <v>17261.689079308417</v>
      </c>
      <c r="P65" s="247">
        <f t="shared" si="17"/>
        <v>18158.970057406346</v>
      </c>
      <c r="Q65" s="247">
        <f t="shared" si="17"/>
        <v>18521.075779427541</v>
      </c>
      <c r="R65" s="247">
        <f t="shared" si="17"/>
        <v>18946.414108706056</v>
      </c>
      <c r="S65" s="247">
        <f t="shared" si="17"/>
        <v>19325.342390880222</v>
      </c>
      <c r="T65" s="227"/>
      <c r="U65" s="227"/>
    </row>
    <row r="66" spans="2:22" s="229" customFormat="1" ht="12" customHeight="1" x14ac:dyDescent="0.2">
      <c r="B66" s="227" t="str">
        <f>B60</f>
        <v>Employee Entitlements &amp; Provisions</v>
      </c>
      <c r="C66" s="254" t="s">
        <v>0</v>
      </c>
      <c r="D66" s="227"/>
      <c r="E66" s="227"/>
      <c r="F66" s="227"/>
      <c r="G66" s="227"/>
      <c r="H66" s="227"/>
      <c r="I66" s="246"/>
      <c r="J66" s="227"/>
      <c r="K66" s="227"/>
      <c r="L66" s="227"/>
      <c r="M66" s="247">
        <f>(M60-L60)</f>
        <v>43386.316783335526</v>
      </c>
      <c r="N66" s="247">
        <f t="shared" ref="N66:S66" si="18">(N60-M60)</f>
        <v>35401.356630951166</v>
      </c>
      <c r="O66" s="247">
        <f t="shared" si="18"/>
        <v>34560.818634491647</v>
      </c>
      <c r="P66" s="247">
        <f t="shared" si="18"/>
        <v>36357.326786488993</v>
      </c>
      <c r="Q66" s="247">
        <f t="shared" si="18"/>
        <v>37082.323635162786</v>
      </c>
      <c r="R66" s="247">
        <f t="shared" si="18"/>
        <v>37933.922849408584</v>
      </c>
      <c r="S66" s="247">
        <f t="shared" si="18"/>
        <v>38692.601306396769</v>
      </c>
      <c r="T66" s="227"/>
      <c r="U66" s="227"/>
    </row>
    <row r="67" spans="2:22" s="233" customFormat="1" ht="12" customHeight="1" x14ac:dyDescent="0.2">
      <c r="B67" s="321" t="s">
        <v>1</v>
      </c>
      <c r="C67" s="263" t="s">
        <v>0</v>
      </c>
      <c r="D67" s="258"/>
      <c r="E67" s="258"/>
      <c r="F67" s="258"/>
      <c r="G67" s="258"/>
      <c r="H67" s="258"/>
      <c r="I67" s="323"/>
      <c r="J67" s="258"/>
      <c r="K67" s="258"/>
      <c r="L67" s="258"/>
      <c r="M67" s="261">
        <f t="shared" ref="M67:S67" si="19">SUM(M64:M66)</f>
        <v>4816024.2290265504</v>
      </c>
      <c r="N67" s="261">
        <f t="shared" si="19"/>
        <v>5055141.9022359094</v>
      </c>
      <c r="O67" s="261">
        <f t="shared" si="19"/>
        <v>5220917.6736403722</v>
      </c>
      <c r="P67" s="261">
        <f t="shared" si="19"/>
        <v>5479634.0154407676</v>
      </c>
      <c r="Q67" s="261">
        <f t="shared" si="19"/>
        <v>5814183.7034664964</v>
      </c>
      <c r="R67" s="261">
        <f t="shared" si="19"/>
        <v>6226831.1825210415</v>
      </c>
      <c r="S67" s="261">
        <f t="shared" si="19"/>
        <v>6621510.5445595635</v>
      </c>
      <c r="T67" s="258"/>
      <c r="U67" s="258"/>
    </row>
    <row r="68" spans="2:22" s="229" customFormat="1" ht="12" customHeight="1" x14ac:dyDescent="0.2">
      <c r="B68" s="227"/>
      <c r="C68" s="324"/>
      <c r="D68" s="227"/>
      <c r="E68" s="227"/>
      <c r="F68" s="227"/>
      <c r="G68" s="227"/>
      <c r="H68" s="227"/>
      <c r="I68" s="246"/>
      <c r="J68" s="227"/>
      <c r="K68" s="227"/>
      <c r="L68" s="227"/>
      <c r="M68" s="227"/>
      <c r="N68" s="227"/>
      <c r="O68" s="227"/>
      <c r="P68" s="227"/>
      <c r="Q68" s="227"/>
      <c r="R68" s="227"/>
      <c r="S68" s="227"/>
      <c r="T68" s="227"/>
      <c r="U68" s="227"/>
    </row>
    <row r="69" spans="2:22" s="229" customFormat="1" x14ac:dyDescent="0.2">
      <c r="B69" s="267" t="s">
        <v>48</v>
      </c>
      <c r="C69" s="227"/>
      <c r="D69" s="227"/>
      <c r="E69" s="227"/>
      <c r="F69" s="227"/>
      <c r="G69" s="227"/>
      <c r="H69" s="227"/>
      <c r="I69" s="246"/>
      <c r="J69" s="227"/>
      <c r="K69" s="227"/>
      <c r="L69" s="227"/>
      <c r="M69" s="227"/>
      <c r="N69" s="227"/>
      <c r="O69" s="227"/>
      <c r="P69" s="227"/>
      <c r="Q69" s="227"/>
      <c r="R69" s="227"/>
      <c r="S69" s="227"/>
      <c r="T69" s="227"/>
      <c r="U69" s="227"/>
    </row>
    <row r="70" spans="2:22" s="229" customFormat="1" x14ac:dyDescent="0.2">
      <c r="B70" s="227"/>
      <c r="C70" s="227"/>
      <c r="D70" s="227"/>
      <c r="E70" s="227"/>
      <c r="F70" s="227"/>
      <c r="G70" s="227"/>
      <c r="H70" s="227"/>
      <c r="I70" s="246"/>
      <c r="J70" s="227"/>
      <c r="K70" s="227"/>
      <c r="L70" s="227"/>
      <c r="M70" s="227"/>
      <c r="N70" s="227"/>
      <c r="O70" s="227"/>
      <c r="P70" s="227"/>
      <c r="Q70" s="227"/>
      <c r="R70" s="227"/>
      <c r="S70" s="227"/>
      <c r="T70" s="227"/>
      <c r="U70" s="227"/>
    </row>
    <row r="71" spans="2:22" s="229" customFormat="1" ht="12" customHeight="1" x14ac:dyDescent="0.2">
      <c r="B71" s="292" t="s">
        <v>190</v>
      </c>
      <c r="C71" s="324"/>
      <c r="D71" s="227"/>
      <c r="E71" s="227" t="s">
        <v>205</v>
      </c>
      <c r="F71" s="227"/>
      <c r="G71" s="227"/>
      <c r="H71" s="227"/>
      <c r="I71" s="227"/>
      <c r="J71" s="227"/>
      <c r="K71" s="227"/>
      <c r="L71" s="227"/>
      <c r="M71" s="227"/>
      <c r="N71" s="227"/>
      <c r="O71" s="227"/>
      <c r="P71" s="227"/>
      <c r="Q71" s="227"/>
      <c r="R71" s="227"/>
      <c r="S71" s="227"/>
      <c r="T71" s="227"/>
      <c r="U71" s="227"/>
      <c r="V71" s="227"/>
    </row>
    <row r="72" spans="2:22" s="229" customFormat="1" ht="12" customHeight="1" x14ac:dyDescent="0.2">
      <c r="B72" s="227" t="str">
        <f>'Regulatory tax'!B63</f>
        <v>Spare 1</v>
      </c>
      <c r="C72" s="254" t="s">
        <v>0</v>
      </c>
      <c r="D72" s="227"/>
      <c r="E72" s="227"/>
      <c r="F72" s="227"/>
      <c r="G72" s="227"/>
      <c r="H72" s="227"/>
      <c r="I72" s="246"/>
      <c r="J72" s="246"/>
      <c r="K72" s="246"/>
      <c r="L72" s="247">
        <f>IF('Regulatory tax'!L63="",K72*L$21,'Regulatory tax'!L63)</f>
        <v>0</v>
      </c>
      <c r="M72" s="247">
        <f>IF('Regulatory tax'!M63="",L72*M$21,'Regulatory tax'!M63)</f>
        <v>0</v>
      </c>
      <c r="N72" s="247">
        <f>IF('Regulatory tax'!N63="",M72*N$21,'Regulatory tax'!N63)</f>
        <v>0</v>
      </c>
      <c r="O72" s="247">
        <f>IF('Regulatory tax'!O63="",N72*O$21,'Regulatory tax'!O63)</f>
        <v>0</v>
      </c>
      <c r="P72" s="247">
        <f>IF('Regulatory tax'!P63="",O72*P$21,'Regulatory tax'!P63)</f>
        <v>0</v>
      </c>
      <c r="Q72" s="247">
        <f>IF('Regulatory tax'!Q63="",P72*Q$21,'Regulatory tax'!Q63)</f>
        <v>0</v>
      </c>
      <c r="R72" s="247">
        <f>IF('Regulatory tax'!R63="",Q72*R$21,'Regulatory tax'!R63)</f>
        <v>0</v>
      </c>
      <c r="S72" s="247">
        <f>IF('Regulatory tax'!S63="",R72*S$21,'Regulatory tax'!S63)</f>
        <v>0</v>
      </c>
      <c r="T72" s="227"/>
      <c r="U72" s="227"/>
    </row>
    <row r="73" spans="2:22" s="233" customFormat="1" ht="12" customHeight="1" x14ac:dyDescent="0.2">
      <c r="B73" s="321" t="s">
        <v>1</v>
      </c>
      <c r="C73" s="263" t="s">
        <v>0</v>
      </c>
      <c r="D73" s="258"/>
      <c r="E73" s="258"/>
      <c r="F73" s="258"/>
      <c r="G73" s="258"/>
      <c r="H73" s="258"/>
      <c r="I73" s="323"/>
      <c r="J73" s="323"/>
      <c r="K73" s="323"/>
      <c r="L73" s="261">
        <f t="shared" ref="L73:S73" si="20">SUM(L72:L72)</f>
        <v>0</v>
      </c>
      <c r="M73" s="261">
        <f t="shared" si="20"/>
        <v>0</v>
      </c>
      <c r="N73" s="261">
        <f t="shared" si="20"/>
        <v>0</v>
      </c>
      <c r="O73" s="261">
        <f t="shared" si="20"/>
        <v>0</v>
      </c>
      <c r="P73" s="261">
        <f t="shared" si="20"/>
        <v>0</v>
      </c>
      <c r="Q73" s="261">
        <f t="shared" si="20"/>
        <v>0</v>
      </c>
      <c r="R73" s="261">
        <f t="shared" si="20"/>
        <v>0</v>
      </c>
      <c r="S73" s="261">
        <f t="shared" si="20"/>
        <v>0</v>
      </c>
      <c r="T73" s="258"/>
      <c r="U73" s="258"/>
    </row>
    <row r="74" spans="2:22" s="229" customFormat="1" x14ac:dyDescent="0.2">
      <c r="B74" s="227"/>
      <c r="C74" s="227"/>
      <c r="D74" s="227"/>
      <c r="E74" s="227"/>
      <c r="F74" s="227"/>
      <c r="G74" s="227"/>
      <c r="H74" s="227"/>
      <c r="I74" s="246"/>
      <c r="J74" s="246"/>
      <c r="K74" s="246"/>
      <c r="L74" s="227"/>
      <c r="M74" s="227"/>
      <c r="N74" s="227"/>
      <c r="O74" s="227"/>
      <c r="P74" s="227"/>
      <c r="Q74" s="227"/>
      <c r="R74" s="227"/>
      <c r="S74" s="227"/>
      <c r="T74" s="227"/>
      <c r="U74" s="227"/>
    </row>
    <row r="75" spans="2:22" s="229" customFormat="1" ht="12" customHeight="1" x14ac:dyDescent="0.2">
      <c r="B75" s="292" t="s">
        <v>191</v>
      </c>
      <c r="C75" s="324"/>
      <c r="E75" s="227" t="s">
        <v>206</v>
      </c>
      <c r="F75" s="227"/>
      <c r="G75" s="227"/>
      <c r="H75" s="227"/>
      <c r="I75" s="227"/>
      <c r="J75" s="227"/>
      <c r="K75" s="227"/>
      <c r="L75" s="227"/>
      <c r="M75" s="227"/>
      <c r="N75" s="227"/>
      <c r="O75" s="227"/>
      <c r="P75" s="227"/>
      <c r="Q75" s="227"/>
      <c r="R75" s="227"/>
      <c r="S75" s="227"/>
      <c r="T75" s="227"/>
      <c r="U75" s="227"/>
      <c r="V75" s="227"/>
    </row>
    <row r="76" spans="2:22" s="229" customFormat="1" ht="12" customHeight="1" x14ac:dyDescent="0.2">
      <c r="B76" s="227" t="str">
        <f>'Regulatory tax'!B67</f>
        <v>Spare 1</v>
      </c>
      <c r="C76" s="254" t="s">
        <v>0</v>
      </c>
      <c r="D76" s="227"/>
      <c r="E76" s="227"/>
      <c r="F76" s="227"/>
      <c r="G76" s="227"/>
      <c r="H76" s="227"/>
      <c r="I76" s="246"/>
      <c r="J76" s="227"/>
      <c r="K76" s="227"/>
      <c r="L76" s="247">
        <f>IF('Regulatory tax'!L67="",K76*L$21,'Regulatory tax'!L67)</f>
        <v>0</v>
      </c>
      <c r="M76" s="247">
        <f>IF('Regulatory tax'!M67="",L76*M$21,'Regulatory tax'!M67)</f>
        <v>0</v>
      </c>
      <c r="N76" s="247">
        <f>IF('Regulatory tax'!N67="",M76*N$21,'Regulatory tax'!N67)</f>
        <v>0</v>
      </c>
      <c r="O76" s="247">
        <f>IF('Regulatory tax'!O67="",N76*O$21,'Regulatory tax'!O67)</f>
        <v>0</v>
      </c>
      <c r="P76" s="247">
        <f>IF('Regulatory tax'!P67="",O76*P$21,'Regulatory tax'!P67)</f>
        <v>0</v>
      </c>
      <c r="Q76" s="247">
        <f>IF('Regulatory tax'!Q67="",P76*Q$21,'Regulatory tax'!Q67)</f>
        <v>0</v>
      </c>
      <c r="R76" s="247">
        <f>IF('Regulatory tax'!R67="",Q76*R$21,'Regulatory tax'!R67)</f>
        <v>0</v>
      </c>
      <c r="S76" s="247">
        <f>IF('Regulatory tax'!S67="",R76*S$21,'Regulatory tax'!S67)</f>
        <v>0</v>
      </c>
      <c r="T76" s="227"/>
      <c r="U76" s="227"/>
    </row>
    <row r="77" spans="2:22" s="233" customFormat="1" ht="12" customHeight="1" x14ac:dyDescent="0.2">
      <c r="B77" s="321" t="s">
        <v>1</v>
      </c>
      <c r="C77" s="263" t="s">
        <v>0</v>
      </c>
      <c r="D77" s="258"/>
      <c r="E77" s="258"/>
      <c r="F77" s="258"/>
      <c r="G77" s="258"/>
      <c r="H77" s="258"/>
      <c r="I77" s="323"/>
      <c r="J77" s="258"/>
      <c r="K77" s="258"/>
      <c r="L77" s="261">
        <f t="shared" ref="L77:S77" si="21">SUM(L76:L76)</f>
        <v>0</v>
      </c>
      <c r="M77" s="261">
        <f t="shared" si="21"/>
        <v>0</v>
      </c>
      <c r="N77" s="261">
        <f t="shared" si="21"/>
        <v>0</v>
      </c>
      <c r="O77" s="261">
        <f t="shared" si="21"/>
        <v>0</v>
      </c>
      <c r="P77" s="261">
        <f t="shared" si="21"/>
        <v>0</v>
      </c>
      <c r="Q77" s="261">
        <f t="shared" si="21"/>
        <v>0</v>
      </c>
      <c r="R77" s="261">
        <f t="shared" si="21"/>
        <v>0</v>
      </c>
      <c r="S77" s="261">
        <f t="shared" si="21"/>
        <v>0</v>
      </c>
      <c r="T77" s="258"/>
      <c r="U77" s="258"/>
    </row>
    <row r="78" spans="2:22" s="229" customFormat="1" x14ac:dyDescent="0.2">
      <c r="B78" s="227"/>
      <c r="C78" s="227"/>
      <c r="D78" s="227"/>
      <c r="E78" s="227"/>
      <c r="F78" s="227"/>
      <c r="G78" s="227"/>
      <c r="H78" s="227"/>
      <c r="I78" s="246"/>
      <c r="J78" s="227"/>
      <c r="K78" s="227"/>
      <c r="L78" s="227"/>
      <c r="M78" s="227"/>
      <c r="N78" s="227"/>
      <c r="O78" s="227"/>
      <c r="P78" s="227"/>
      <c r="Q78" s="227"/>
      <c r="R78" s="227"/>
      <c r="S78" s="227"/>
      <c r="T78" s="227"/>
      <c r="U78" s="227"/>
    </row>
    <row r="79" spans="2:22" s="229" customFormat="1" ht="12" customHeight="1" x14ac:dyDescent="0.2">
      <c r="B79" s="258" t="s">
        <v>48</v>
      </c>
      <c r="C79" s="324"/>
      <c r="D79" s="227"/>
      <c r="E79" s="227" t="s">
        <v>198</v>
      </c>
      <c r="F79" s="227"/>
      <c r="G79" s="227"/>
      <c r="H79" s="227"/>
      <c r="I79" s="227"/>
      <c r="J79" s="227"/>
      <c r="K79" s="227"/>
      <c r="L79" s="227"/>
      <c r="M79" s="227"/>
      <c r="N79" s="227"/>
      <c r="O79" s="227"/>
      <c r="P79" s="227"/>
      <c r="Q79" s="227"/>
      <c r="R79" s="227"/>
      <c r="S79" s="227"/>
      <c r="T79" s="227"/>
      <c r="U79" s="227"/>
      <c r="V79" s="227"/>
    </row>
    <row r="80" spans="2:22" s="229" customFormat="1" ht="12" customHeight="1" x14ac:dyDescent="0.2">
      <c r="B80" s="227" t="str">
        <f>B76</f>
        <v>Spare 1</v>
      </c>
      <c r="C80" s="254" t="s">
        <v>0</v>
      </c>
      <c r="D80" s="227"/>
      <c r="E80" s="227"/>
      <c r="F80" s="227"/>
      <c r="G80" s="227"/>
      <c r="H80" s="227"/>
      <c r="I80" s="246"/>
      <c r="J80" s="227"/>
      <c r="K80" s="227"/>
      <c r="L80" s="227"/>
      <c r="M80" s="247">
        <f t="shared" ref="M80:S80" si="22">(M72-L72)+(M76-L76)</f>
        <v>0</v>
      </c>
      <c r="N80" s="247">
        <f t="shared" si="22"/>
        <v>0</v>
      </c>
      <c r="O80" s="247">
        <f t="shared" si="22"/>
        <v>0</v>
      </c>
      <c r="P80" s="247">
        <f t="shared" si="22"/>
        <v>0</v>
      </c>
      <c r="Q80" s="247">
        <f t="shared" si="22"/>
        <v>0</v>
      </c>
      <c r="R80" s="247">
        <f t="shared" si="22"/>
        <v>0</v>
      </c>
      <c r="S80" s="247">
        <f t="shared" si="22"/>
        <v>0</v>
      </c>
      <c r="T80" s="227"/>
      <c r="U80" s="227"/>
    </row>
    <row r="81" spans="2:21" s="233" customFormat="1" ht="12" customHeight="1" x14ac:dyDescent="0.2">
      <c r="B81" s="321" t="s">
        <v>1</v>
      </c>
      <c r="C81" s="263" t="s">
        <v>0</v>
      </c>
      <c r="D81" s="258"/>
      <c r="E81" s="258"/>
      <c r="F81" s="258"/>
      <c r="G81" s="258"/>
      <c r="H81" s="258"/>
      <c r="I81" s="323"/>
      <c r="J81" s="258"/>
      <c r="K81" s="258"/>
      <c r="L81" s="258"/>
      <c r="M81" s="261">
        <f t="shared" ref="M81:S81" si="23">SUM(M80:M80)</f>
        <v>0</v>
      </c>
      <c r="N81" s="261">
        <f t="shared" si="23"/>
        <v>0</v>
      </c>
      <c r="O81" s="261">
        <f t="shared" si="23"/>
        <v>0</v>
      </c>
      <c r="P81" s="261">
        <f t="shared" si="23"/>
        <v>0</v>
      </c>
      <c r="Q81" s="261">
        <f t="shared" si="23"/>
        <v>0</v>
      </c>
      <c r="R81" s="261">
        <f t="shared" si="23"/>
        <v>0</v>
      </c>
      <c r="S81" s="261">
        <f t="shared" si="23"/>
        <v>0</v>
      </c>
      <c r="T81" s="258"/>
      <c r="U81" s="258"/>
    </row>
    <row r="82" spans="2:21" s="229" customFormat="1" x14ac:dyDescent="0.2">
      <c r="B82" s="227"/>
      <c r="C82" s="227"/>
      <c r="D82" s="227"/>
      <c r="E82" s="227"/>
      <c r="F82" s="227"/>
      <c r="G82" s="227"/>
      <c r="H82" s="227"/>
      <c r="I82" s="246"/>
      <c r="J82" s="227"/>
      <c r="K82" s="227"/>
      <c r="L82" s="227"/>
      <c r="M82" s="227"/>
      <c r="N82" s="227"/>
      <c r="O82" s="227"/>
      <c r="P82" s="227"/>
      <c r="Q82" s="227"/>
      <c r="R82" s="227"/>
      <c r="S82" s="227"/>
      <c r="T82" s="227"/>
      <c r="U82" s="227"/>
    </row>
    <row r="83" spans="2:21" s="229" customFormat="1" x14ac:dyDescent="0.2">
      <c r="B83" s="268" t="s">
        <v>255</v>
      </c>
      <c r="C83" s="244" t="s">
        <v>10</v>
      </c>
      <c r="D83" s="269" t="s">
        <v>9</v>
      </c>
      <c r="E83" s="244" t="s">
        <v>173</v>
      </c>
      <c r="H83" s="227"/>
      <c r="I83" s="246"/>
      <c r="J83" s="227"/>
      <c r="K83" s="227"/>
      <c r="L83" s="227"/>
      <c r="M83" s="227"/>
      <c r="N83" s="227"/>
      <c r="O83" s="227"/>
      <c r="P83" s="227"/>
      <c r="Q83" s="227"/>
      <c r="R83" s="227"/>
      <c r="S83" s="227"/>
      <c r="T83" s="227"/>
      <c r="U83" s="227"/>
    </row>
    <row r="84" spans="2:21" s="229" customFormat="1" x14ac:dyDescent="0.2">
      <c r="H84" s="227"/>
      <c r="I84" s="246"/>
      <c r="J84" s="227"/>
      <c r="K84" s="227"/>
      <c r="L84" s="227"/>
      <c r="M84" s="227"/>
      <c r="N84" s="227"/>
      <c r="O84" s="227"/>
      <c r="P84" s="227"/>
      <c r="Q84" s="227"/>
      <c r="R84" s="227"/>
      <c r="S84" s="227"/>
      <c r="T84" s="227"/>
      <c r="U84" s="227"/>
    </row>
    <row r="85" spans="2:21" s="326" customFormat="1" x14ac:dyDescent="0.2">
      <c r="B85" s="249" t="s">
        <v>259</v>
      </c>
      <c r="C85" s="229"/>
      <c r="D85" s="227"/>
      <c r="E85" s="227"/>
      <c r="F85" s="227"/>
      <c r="G85" s="227"/>
      <c r="H85" s="227"/>
      <c r="I85" s="227"/>
      <c r="J85" s="246"/>
      <c r="K85" s="247"/>
      <c r="L85" s="227"/>
      <c r="M85" s="227"/>
      <c r="N85" s="227"/>
      <c r="O85" s="227"/>
      <c r="P85" s="227"/>
      <c r="Q85" s="227"/>
      <c r="R85" s="227"/>
      <c r="S85" s="227"/>
      <c r="T85" s="227"/>
      <c r="U85" s="325"/>
    </row>
    <row r="86" spans="2:21" s="326" customFormat="1" x14ac:dyDescent="0.2">
      <c r="B86" s="249"/>
      <c r="C86" s="229"/>
      <c r="D86" s="227"/>
      <c r="E86" s="227"/>
      <c r="F86" s="227"/>
      <c r="G86" s="227"/>
      <c r="H86" s="227"/>
      <c r="I86" s="227"/>
      <c r="J86" s="246"/>
      <c r="K86" s="247"/>
      <c r="L86" s="227"/>
      <c r="M86" s="227"/>
      <c r="N86" s="227"/>
      <c r="O86" s="227"/>
      <c r="P86" s="227"/>
      <c r="Q86" s="227"/>
      <c r="R86" s="227"/>
      <c r="S86" s="227"/>
      <c r="T86" s="227"/>
      <c r="U86" s="325"/>
    </row>
    <row r="87" spans="2:21" s="326" customFormat="1" x14ac:dyDescent="0.2">
      <c r="B87" s="227" t="s">
        <v>256</v>
      </c>
      <c r="C87" s="254" t="s">
        <v>5</v>
      </c>
      <c r="D87" s="66">
        <f>'Regulatory tax'!D98</f>
        <v>10</v>
      </c>
      <c r="E87" s="227"/>
      <c r="F87" s="227"/>
      <c r="G87" s="227"/>
      <c r="H87" s="227"/>
      <c r="I87" s="227"/>
      <c r="J87" s="246"/>
      <c r="K87" s="247"/>
      <c r="L87" s="227"/>
      <c r="M87" s="227"/>
      <c r="N87" s="227"/>
      <c r="O87" s="227"/>
      <c r="P87" s="227"/>
      <c r="Q87" s="227"/>
      <c r="R87" s="227"/>
      <c r="S87" s="227"/>
      <c r="T87" s="227"/>
      <c r="U87" s="325"/>
    </row>
    <row r="88" spans="2:21" s="326" customFormat="1" x14ac:dyDescent="0.2">
      <c r="B88" s="249"/>
      <c r="C88" s="229"/>
      <c r="D88" s="87"/>
      <c r="E88" s="227"/>
      <c r="F88" s="227"/>
      <c r="G88" s="227"/>
      <c r="H88" s="227"/>
      <c r="I88" s="227"/>
      <c r="J88" s="246"/>
      <c r="K88" s="247"/>
      <c r="L88" s="227"/>
      <c r="M88" s="227"/>
      <c r="N88" s="227"/>
      <c r="O88" s="227"/>
      <c r="P88" s="227"/>
      <c r="Q88" s="227"/>
      <c r="R88" s="227"/>
      <c r="S88" s="227"/>
      <c r="T88" s="227"/>
      <c r="U88" s="325"/>
    </row>
    <row r="89" spans="2:21" s="326" customFormat="1" x14ac:dyDescent="0.2">
      <c r="B89" s="227" t="str">
        <f>'Regulatory tax'!B100</f>
        <v>RY11</v>
      </c>
      <c r="C89" s="254" t="s">
        <v>0</v>
      </c>
      <c r="D89" s="66">
        <f>'Regulatory tax'!D100</f>
        <v>4184000</v>
      </c>
      <c r="E89" s="227"/>
      <c r="F89" s="227"/>
      <c r="G89" s="227"/>
      <c r="H89" s="247">
        <f>$D89/$D$87</f>
        <v>418400</v>
      </c>
      <c r="I89" s="247">
        <f t="shared" ref="I89:S104" si="24">$D89/$D$87</f>
        <v>418400</v>
      </c>
      <c r="J89" s="247">
        <f t="shared" si="24"/>
        <v>418400</v>
      </c>
      <c r="K89" s="247">
        <f t="shared" si="24"/>
        <v>418400</v>
      </c>
      <c r="L89" s="247">
        <f t="shared" si="24"/>
        <v>418400</v>
      </c>
      <c r="M89" s="247">
        <f t="shared" si="24"/>
        <v>418400</v>
      </c>
      <c r="N89" s="247"/>
      <c r="O89" s="227"/>
      <c r="P89" s="227"/>
      <c r="Q89" s="227"/>
      <c r="R89" s="227"/>
      <c r="S89" s="227"/>
      <c r="T89" s="227"/>
      <c r="U89" s="325"/>
    </row>
    <row r="90" spans="2:21" s="326" customFormat="1" x14ac:dyDescent="0.2">
      <c r="B90" s="227" t="str">
        <f>'Regulatory tax'!B101</f>
        <v>RY12</v>
      </c>
      <c r="C90" s="254" t="s">
        <v>0</v>
      </c>
      <c r="D90" s="66">
        <f>'Regulatory tax'!D101</f>
        <v>3820000</v>
      </c>
      <c r="E90" s="227"/>
      <c r="F90" s="227"/>
      <c r="G90" s="227"/>
      <c r="H90" s="247">
        <f>$D90/$D$87</f>
        <v>382000</v>
      </c>
      <c r="I90" s="247">
        <f t="shared" si="24"/>
        <v>382000</v>
      </c>
      <c r="J90" s="247">
        <f t="shared" si="24"/>
        <v>382000</v>
      </c>
      <c r="K90" s="247">
        <f t="shared" si="24"/>
        <v>382000</v>
      </c>
      <c r="L90" s="247">
        <f t="shared" si="24"/>
        <v>382000</v>
      </c>
      <c r="M90" s="247">
        <f t="shared" si="24"/>
        <v>382000</v>
      </c>
      <c r="N90" s="247">
        <f t="shared" si="24"/>
        <v>382000</v>
      </c>
      <c r="O90" s="247"/>
      <c r="P90" s="227"/>
      <c r="Q90" s="227"/>
      <c r="R90" s="227"/>
      <c r="S90" s="227"/>
      <c r="T90" s="227"/>
      <c r="U90" s="325"/>
    </row>
    <row r="91" spans="2:21" s="326" customFormat="1" x14ac:dyDescent="0.2">
      <c r="B91" s="227" t="str">
        <f>'Regulatory tax'!B102</f>
        <v>RY13</v>
      </c>
      <c r="C91" s="254" t="s">
        <v>0</v>
      </c>
      <c r="D91" s="66">
        <f>'Regulatory tax'!D102</f>
        <v>3042999.9999999995</v>
      </c>
      <c r="E91" s="227"/>
      <c r="F91" s="227"/>
      <c r="G91" s="227"/>
      <c r="H91" s="247">
        <f>$D91/$D$87</f>
        <v>304299.99999999994</v>
      </c>
      <c r="I91" s="247">
        <f t="shared" si="24"/>
        <v>304299.99999999994</v>
      </c>
      <c r="J91" s="247">
        <f t="shared" si="24"/>
        <v>304299.99999999994</v>
      </c>
      <c r="K91" s="247">
        <f t="shared" si="24"/>
        <v>304299.99999999994</v>
      </c>
      <c r="L91" s="247">
        <f t="shared" si="24"/>
        <v>304299.99999999994</v>
      </c>
      <c r="M91" s="247">
        <f t="shared" si="24"/>
        <v>304299.99999999994</v>
      </c>
      <c r="N91" s="247">
        <f t="shared" si="24"/>
        <v>304299.99999999994</v>
      </c>
      <c r="O91" s="247">
        <f t="shared" si="24"/>
        <v>304299.99999999994</v>
      </c>
      <c r="P91" s="227"/>
      <c r="Q91" s="227"/>
      <c r="R91" s="227"/>
      <c r="S91" s="227"/>
      <c r="T91" s="227"/>
      <c r="U91" s="325"/>
    </row>
    <row r="92" spans="2:21" s="326" customFormat="1" x14ac:dyDescent="0.2">
      <c r="B92" s="227" t="str">
        <f>'Regulatory tax'!B103</f>
        <v>RY14</v>
      </c>
      <c r="C92" s="254" t="s">
        <v>0</v>
      </c>
      <c r="D92" s="66">
        <f>'Regulatory tax'!D103</f>
        <v>4086726.57</v>
      </c>
      <c r="E92" s="227"/>
      <c r="F92" s="227"/>
      <c r="G92" s="227"/>
      <c r="H92" s="247">
        <f>$D92/$D$87</f>
        <v>408672.65700000001</v>
      </c>
      <c r="I92" s="247">
        <f t="shared" si="24"/>
        <v>408672.65700000001</v>
      </c>
      <c r="J92" s="247">
        <f t="shared" si="24"/>
        <v>408672.65700000001</v>
      </c>
      <c r="K92" s="247">
        <f t="shared" si="24"/>
        <v>408672.65700000001</v>
      </c>
      <c r="L92" s="247">
        <f t="shared" si="24"/>
        <v>408672.65700000001</v>
      </c>
      <c r="M92" s="247">
        <f t="shared" si="24"/>
        <v>408672.65700000001</v>
      </c>
      <c r="N92" s="247">
        <f t="shared" si="24"/>
        <v>408672.65700000001</v>
      </c>
      <c r="O92" s="247">
        <f t="shared" si="24"/>
        <v>408672.65700000001</v>
      </c>
      <c r="P92" s="247">
        <f t="shared" si="24"/>
        <v>408672.65700000001</v>
      </c>
      <c r="Q92" s="227"/>
      <c r="R92" s="227"/>
      <c r="S92" s="227"/>
      <c r="T92" s="227"/>
      <c r="U92" s="325"/>
    </row>
    <row r="93" spans="2:21" s="326" customFormat="1" x14ac:dyDescent="0.2">
      <c r="B93" s="227" t="str">
        <f>'Regulatory tax'!B104</f>
        <v>RY15</v>
      </c>
      <c r="C93" s="254" t="s">
        <v>0</v>
      </c>
      <c r="D93" s="66">
        <f>'Regulatory tax'!D104</f>
        <v>4434524.59</v>
      </c>
      <c r="E93" s="227"/>
      <c r="F93" s="227"/>
      <c r="G93" s="227"/>
      <c r="H93" s="247">
        <f>$D93/$D$87</f>
        <v>443452.45899999997</v>
      </c>
      <c r="I93" s="247">
        <f t="shared" si="24"/>
        <v>443452.45899999997</v>
      </c>
      <c r="J93" s="247">
        <f t="shared" si="24"/>
        <v>443452.45899999997</v>
      </c>
      <c r="K93" s="247">
        <f t="shared" si="24"/>
        <v>443452.45899999997</v>
      </c>
      <c r="L93" s="247">
        <f t="shared" si="24"/>
        <v>443452.45899999997</v>
      </c>
      <c r="M93" s="247">
        <f t="shared" si="24"/>
        <v>443452.45899999997</v>
      </c>
      <c r="N93" s="247">
        <f t="shared" si="24"/>
        <v>443452.45899999997</v>
      </c>
      <c r="O93" s="247">
        <f t="shared" si="24"/>
        <v>443452.45899999997</v>
      </c>
      <c r="P93" s="247">
        <f t="shared" si="24"/>
        <v>443452.45899999997</v>
      </c>
      <c r="Q93" s="247">
        <f t="shared" si="24"/>
        <v>443452.45899999997</v>
      </c>
      <c r="R93" s="227"/>
      <c r="S93" s="227"/>
      <c r="T93" s="227"/>
      <c r="U93" s="325"/>
    </row>
    <row r="94" spans="2:21" s="326" customFormat="1" x14ac:dyDescent="0.2">
      <c r="B94" s="227" t="str">
        <f>'Regulatory tax'!B105</f>
        <v>RY16</v>
      </c>
      <c r="C94" s="254" t="s">
        <v>0</v>
      </c>
      <c r="D94" s="66">
        <f>'Regulatory tax'!D105</f>
        <v>6114274.9500000002</v>
      </c>
      <c r="E94" s="227"/>
      <c r="F94" s="227"/>
      <c r="G94" s="227"/>
      <c r="H94" s="247"/>
      <c r="I94" s="247">
        <f t="shared" si="24"/>
        <v>611427.495</v>
      </c>
      <c r="J94" s="247">
        <f t="shared" si="24"/>
        <v>611427.495</v>
      </c>
      <c r="K94" s="247">
        <f t="shared" si="24"/>
        <v>611427.495</v>
      </c>
      <c r="L94" s="247">
        <f t="shared" si="24"/>
        <v>611427.495</v>
      </c>
      <c r="M94" s="247">
        <f t="shared" si="24"/>
        <v>611427.495</v>
      </c>
      <c r="N94" s="247">
        <f t="shared" si="24"/>
        <v>611427.495</v>
      </c>
      <c r="O94" s="247">
        <f t="shared" si="24"/>
        <v>611427.495</v>
      </c>
      <c r="P94" s="247">
        <f t="shared" si="24"/>
        <v>611427.495</v>
      </c>
      <c r="Q94" s="247">
        <f t="shared" si="24"/>
        <v>611427.495</v>
      </c>
      <c r="R94" s="247">
        <f t="shared" si="24"/>
        <v>611427.495</v>
      </c>
      <c r="S94" s="247"/>
      <c r="T94" s="227"/>
      <c r="U94" s="325"/>
    </row>
    <row r="95" spans="2:21" s="326" customFormat="1" x14ac:dyDescent="0.2">
      <c r="B95" s="227" t="str">
        <f>'Regulatory tax'!B106</f>
        <v>RY17</v>
      </c>
      <c r="C95" s="254" t="s">
        <v>0</v>
      </c>
      <c r="D95" s="66">
        <f>'Regulatory tax'!D106</f>
        <v>3498980.28</v>
      </c>
      <c r="E95" s="227"/>
      <c r="F95" s="227"/>
      <c r="G95" s="227"/>
      <c r="H95" s="227"/>
      <c r="I95" s="227"/>
      <c r="J95" s="247">
        <f t="shared" si="24"/>
        <v>349898.02799999999</v>
      </c>
      <c r="K95" s="247">
        <f t="shared" si="24"/>
        <v>349898.02799999999</v>
      </c>
      <c r="L95" s="247">
        <f t="shared" si="24"/>
        <v>349898.02799999999</v>
      </c>
      <c r="M95" s="247">
        <f t="shared" si="24"/>
        <v>349898.02799999999</v>
      </c>
      <c r="N95" s="247">
        <f t="shared" si="24"/>
        <v>349898.02799999999</v>
      </c>
      <c r="O95" s="247">
        <f t="shared" si="24"/>
        <v>349898.02799999999</v>
      </c>
      <c r="P95" s="247">
        <f t="shared" si="24"/>
        <v>349898.02799999999</v>
      </c>
      <c r="Q95" s="247">
        <f t="shared" si="24"/>
        <v>349898.02799999999</v>
      </c>
      <c r="R95" s="247">
        <f t="shared" si="24"/>
        <v>349898.02799999999</v>
      </c>
      <c r="S95" s="247">
        <f t="shared" si="24"/>
        <v>349898.02799999999</v>
      </c>
      <c r="T95" s="227"/>
      <c r="U95" s="325"/>
    </row>
    <row r="96" spans="2:21" s="326" customFormat="1" x14ac:dyDescent="0.2">
      <c r="B96" s="227" t="str">
        <f>'Regulatory tax'!B107</f>
        <v>RY18</v>
      </c>
      <c r="C96" s="254" t="s">
        <v>0</v>
      </c>
      <c r="D96" s="66">
        <f>'Regulatory tax'!D107</f>
        <v>4750898</v>
      </c>
      <c r="E96" s="227"/>
      <c r="F96" s="227"/>
      <c r="G96" s="227"/>
      <c r="H96" s="227"/>
      <c r="I96" s="227"/>
      <c r="J96" s="246"/>
      <c r="K96" s="247">
        <f t="shared" si="24"/>
        <v>475089.8</v>
      </c>
      <c r="L96" s="247">
        <f t="shared" si="24"/>
        <v>475089.8</v>
      </c>
      <c r="M96" s="247">
        <f t="shared" si="24"/>
        <v>475089.8</v>
      </c>
      <c r="N96" s="247">
        <f t="shared" si="24"/>
        <v>475089.8</v>
      </c>
      <c r="O96" s="247">
        <f t="shared" si="24"/>
        <v>475089.8</v>
      </c>
      <c r="P96" s="247">
        <f t="shared" si="24"/>
        <v>475089.8</v>
      </c>
      <c r="Q96" s="247">
        <f t="shared" si="24"/>
        <v>475089.8</v>
      </c>
      <c r="R96" s="247">
        <f t="shared" si="24"/>
        <v>475089.8</v>
      </c>
      <c r="S96" s="247">
        <f t="shared" si="24"/>
        <v>475089.8</v>
      </c>
      <c r="T96" s="227"/>
      <c r="U96" s="325"/>
    </row>
    <row r="97" spans="1:21" s="326" customFormat="1" x14ac:dyDescent="0.2">
      <c r="B97" s="227" t="str">
        <f>'Regulatory tax'!B108</f>
        <v>RY19</v>
      </c>
      <c r="C97" s="254" t="s">
        <v>0</v>
      </c>
      <c r="D97" s="66">
        <f>'Regulatory tax'!D108</f>
        <v>3875287</v>
      </c>
      <c r="E97" s="227"/>
      <c r="F97" s="227"/>
      <c r="G97" s="227"/>
      <c r="H97" s="227"/>
      <c r="I97" s="227"/>
      <c r="J97" s="246"/>
      <c r="K97" s="247"/>
      <c r="L97" s="247">
        <f t="shared" si="24"/>
        <v>387528.7</v>
      </c>
      <c r="M97" s="247">
        <f t="shared" si="24"/>
        <v>387528.7</v>
      </c>
      <c r="N97" s="247">
        <f t="shared" si="24"/>
        <v>387528.7</v>
      </c>
      <c r="O97" s="247">
        <f t="shared" si="24"/>
        <v>387528.7</v>
      </c>
      <c r="P97" s="247">
        <f t="shared" si="24"/>
        <v>387528.7</v>
      </c>
      <c r="Q97" s="247">
        <f t="shared" si="24"/>
        <v>387528.7</v>
      </c>
      <c r="R97" s="247">
        <f t="shared" si="24"/>
        <v>387528.7</v>
      </c>
      <c r="S97" s="247">
        <f t="shared" si="24"/>
        <v>387528.7</v>
      </c>
      <c r="T97" s="227"/>
      <c r="U97" s="325"/>
    </row>
    <row r="98" spans="1:21" s="326" customFormat="1" x14ac:dyDescent="0.2">
      <c r="B98" s="227" t="str">
        <f>'Regulatory tax'!B109</f>
        <v>RY20</v>
      </c>
      <c r="C98" s="254" t="s">
        <v>0</v>
      </c>
      <c r="D98" s="66">
        <f>'Regulatory tax'!D109</f>
        <v>9701991.155151736</v>
      </c>
      <c r="E98" s="227"/>
      <c r="F98" s="227"/>
      <c r="G98" s="227"/>
      <c r="H98" s="227"/>
      <c r="I98" s="227"/>
      <c r="J98" s="246"/>
      <c r="K98" s="247"/>
      <c r="L98" s="247"/>
      <c r="M98" s="247">
        <f t="shared" si="24"/>
        <v>970199.11551517365</v>
      </c>
      <c r="N98" s="247">
        <f t="shared" si="24"/>
        <v>970199.11551517365</v>
      </c>
      <c r="O98" s="247">
        <f t="shared" si="24"/>
        <v>970199.11551517365</v>
      </c>
      <c r="P98" s="247">
        <f t="shared" si="24"/>
        <v>970199.11551517365</v>
      </c>
      <c r="Q98" s="247">
        <f t="shared" si="24"/>
        <v>970199.11551517365</v>
      </c>
      <c r="R98" s="247">
        <f t="shared" si="24"/>
        <v>970199.11551517365</v>
      </c>
      <c r="S98" s="247">
        <f t="shared" si="24"/>
        <v>970199.11551517365</v>
      </c>
      <c r="T98" s="227"/>
      <c r="U98" s="325"/>
    </row>
    <row r="99" spans="1:21" s="326" customFormat="1" x14ac:dyDescent="0.2">
      <c r="B99" s="227" t="str">
        <f>'Regulatory tax'!B110</f>
        <v>RY21</v>
      </c>
      <c r="C99" s="254" t="s">
        <v>0</v>
      </c>
      <c r="D99" s="66">
        <f>'Regulatory tax'!D110</f>
        <v>6694907.8829866378</v>
      </c>
      <c r="E99" s="227"/>
      <c r="F99" s="227"/>
      <c r="G99" s="227"/>
      <c r="H99" s="227"/>
      <c r="I99" s="227"/>
      <c r="J99" s="246"/>
      <c r="K99" s="247"/>
      <c r="L99" s="247"/>
      <c r="M99" s="227"/>
      <c r="N99" s="247">
        <f t="shared" si="24"/>
        <v>669490.7882986638</v>
      </c>
      <c r="O99" s="247">
        <f t="shared" si="24"/>
        <v>669490.7882986638</v>
      </c>
      <c r="P99" s="247">
        <f t="shared" si="24"/>
        <v>669490.7882986638</v>
      </c>
      <c r="Q99" s="247">
        <f t="shared" si="24"/>
        <v>669490.7882986638</v>
      </c>
      <c r="R99" s="247">
        <f t="shared" si="24"/>
        <v>669490.7882986638</v>
      </c>
      <c r="S99" s="247">
        <f t="shared" si="24"/>
        <v>669490.7882986638</v>
      </c>
      <c r="T99" s="227"/>
      <c r="U99" s="325"/>
    </row>
    <row r="100" spans="1:21" s="326" customFormat="1" x14ac:dyDescent="0.2">
      <c r="B100" s="227" t="str">
        <f>'Regulatory tax'!B111</f>
        <v>RY22</v>
      </c>
      <c r="C100" s="254" t="s">
        <v>0</v>
      </c>
      <c r="D100" s="66">
        <f>'Regulatory tax'!D111</f>
        <v>5490361.2311273497</v>
      </c>
      <c r="E100" s="227"/>
      <c r="F100" s="227"/>
      <c r="G100" s="227"/>
      <c r="H100" s="227"/>
      <c r="I100" s="227"/>
      <c r="J100" s="246"/>
      <c r="K100" s="247"/>
      <c r="L100" s="247"/>
      <c r="M100" s="227"/>
      <c r="N100" s="227"/>
      <c r="O100" s="247">
        <f t="shared" si="24"/>
        <v>549036.12311273499</v>
      </c>
      <c r="P100" s="247">
        <f t="shared" si="24"/>
        <v>549036.12311273499</v>
      </c>
      <c r="Q100" s="247">
        <f t="shared" si="24"/>
        <v>549036.12311273499</v>
      </c>
      <c r="R100" s="247">
        <f t="shared" si="24"/>
        <v>549036.12311273499</v>
      </c>
      <c r="S100" s="247">
        <f t="shared" si="24"/>
        <v>549036.12311273499</v>
      </c>
      <c r="T100" s="227"/>
      <c r="U100" s="325"/>
    </row>
    <row r="101" spans="1:21" s="326" customFormat="1" x14ac:dyDescent="0.2">
      <c r="B101" s="227" t="str">
        <f>'Regulatory tax'!B112</f>
        <v>RY23</v>
      </c>
      <c r="C101" s="254" t="s">
        <v>0</v>
      </c>
      <c r="D101" s="66">
        <f>'Regulatory tax'!D112</f>
        <v>5603225.5267030094</v>
      </c>
      <c r="E101" s="227"/>
      <c r="F101" s="227"/>
      <c r="G101" s="227"/>
      <c r="H101" s="227"/>
      <c r="I101" s="227"/>
      <c r="J101" s="246"/>
      <c r="K101" s="247"/>
      <c r="L101" s="247"/>
      <c r="M101" s="227"/>
      <c r="N101" s="227"/>
      <c r="O101" s="227"/>
      <c r="P101" s="247">
        <f t="shared" si="24"/>
        <v>560322.55267030094</v>
      </c>
      <c r="Q101" s="247">
        <f t="shared" si="24"/>
        <v>560322.55267030094</v>
      </c>
      <c r="R101" s="247">
        <f t="shared" si="24"/>
        <v>560322.55267030094</v>
      </c>
      <c r="S101" s="247">
        <f t="shared" si="24"/>
        <v>560322.55267030094</v>
      </c>
      <c r="T101" s="227"/>
      <c r="U101" s="325"/>
    </row>
    <row r="102" spans="1:21" s="326" customFormat="1" x14ac:dyDescent="0.2">
      <c r="B102" s="227" t="str">
        <f>'Regulatory tax'!B113</f>
        <v>RY24</v>
      </c>
      <c r="C102" s="254" t="s">
        <v>0</v>
      </c>
      <c r="D102" s="66">
        <f>'Regulatory tax'!D113</f>
        <v>7421352.4245503666</v>
      </c>
      <c r="E102" s="227"/>
      <c r="F102" s="227"/>
      <c r="G102" s="227"/>
      <c r="H102" s="227"/>
      <c r="I102" s="227"/>
      <c r="J102" s="246"/>
      <c r="K102" s="247"/>
      <c r="L102" s="247"/>
      <c r="M102" s="227"/>
      <c r="N102" s="227"/>
      <c r="O102" s="227"/>
      <c r="P102" s="227"/>
      <c r="Q102" s="247">
        <f t="shared" si="24"/>
        <v>742135.24245503661</v>
      </c>
      <c r="R102" s="247">
        <f t="shared" si="24"/>
        <v>742135.24245503661</v>
      </c>
      <c r="S102" s="247">
        <f t="shared" si="24"/>
        <v>742135.24245503661</v>
      </c>
      <c r="T102" s="227"/>
      <c r="U102" s="325"/>
    </row>
    <row r="103" spans="1:21" s="326" customFormat="1" x14ac:dyDescent="0.2">
      <c r="B103" s="227" t="str">
        <f>'Regulatory tax'!B114</f>
        <v>RY25</v>
      </c>
      <c r="C103" s="254" t="s">
        <v>0</v>
      </c>
      <c r="D103" s="66">
        <f>'Regulatory tax'!D114</f>
        <v>8548230.0051101986</v>
      </c>
      <c r="E103" s="227"/>
      <c r="F103" s="227"/>
      <c r="G103" s="227"/>
      <c r="H103" s="227"/>
      <c r="I103" s="227"/>
      <c r="J103" s="246"/>
      <c r="K103" s="247"/>
      <c r="L103" s="247"/>
      <c r="M103" s="227"/>
      <c r="N103" s="227"/>
      <c r="O103" s="227"/>
      <c r="P103" s="227"/>
      <c r="Q103" s="227"/>
      <c r="R103" s="247">
        <f t="shared" si="24"/>
        <v>854823.00051101984</v>
      </c>
      <c r="S103" s="247">
        <f t="shared" si="24"/>
        <v>854823.00051101984</v>
      </c>
      <c r="T103" s="227"/>
      <c r="U103" s="325"/>
    </row>
    <row r="104" spans="1:21" s="326" customFormat="1" x14ac:dyDescent="0.2">
      <c r="B104" s="227" t="str">
        <f>'Regulatory tax'!B115</f>
        <v>RY26</v>
      </c>
      <c r="C104" s="254" t="s">
        <v>0</v>
      </c>
      <c r="D104" s="66">
        <f>'Regulatory tax'!D115</f>
        <v>10049692.502993537</v>
      </c>
      <c r="E104" s="227"/>
      <c r="F104" s="227"/>
      <c r="G104" s="227"/>
      <c r="H104" s="227"/>
      <c r="I104" s="227"/>
      <c r="J104" s="246"/>
      <c r="K104" s="247"/>
      <c r="L104" s="247"/>
      <c r="M104" s="227"/>
      <c r="N104" s="227"/>
      <c r="O104" s="227"/>
      <c r="P104" s="227"/>
      <c r="Q104" s="227"/>
      <c r="R104" s="227"/>
      <c r="S104" s="247">
        <f t="shared" si="24"/>
        <v>1004969.2502993537</v>
      </c>
      <c r="T104" s="227"/>
      <c r="U104" s="325"/>
    </row>
    <row r="105" spans="1:21" s="326" customFormat="1" x14ac:dyDescent="0.2">
      <c r="B105" s="229"/>
      <c r="C105" s="229"/>
      <c r="D105" s="87"/>
      <c r="E105" s="227"/>
      <c r="F105" s="227"/>
      <c r="G105" s="227"/>
      <c r="H105" s="227"/>
      <c r="I105" s="227"/>
      <c r="J105" s="246"/>
      <c r="K105" s="247"/>
      <c r="L105" s="247"/>
      <c r="M105" s="227"/>
      <c r="N105" s="227"/>
      <c r="O105" s="227"/>
      <c r="P105" s="227"/>
      <c r="Q105" s="227"/>
      <c r="R105" s="227"/>
      <c r="S105" s="227"/>
      <c r="T105" s="227"/>
      <c r="U105" s="325"/>
    </row>
    <row r="106" spans="1:21" s="326" customFormat="1" x14ac:dyDescent="0.2">
      <c r="B106" s="249" t="s">
        <v>257</v>
      </c>
      <c r="C106" s="229"/>
      <c r="D106" s="87"/>
      <c r="E106" s="227"/>
      <c r="F106" s="227"/>
      <c r="G106" s="227"/>
      <c r="H106" s="227"/>
      <c r="I106" s="227"/>
      <c r="J106" s="246"/>
      <c r="K106" s="247"/>
      <c r="L106" s="227"/>
      <c r="M106" s="227"/>
      <c r="N106" s="227"/>
      <c r="O106" s="227"/>
      <c r="P106" s="227"/>
      <c r="Q106" s="227"/>
      <c r="R106" s="227"/>
      <c r="S106" s="227"/>
      <c r="T106" s="227"/>
      <c r="U106" s="325"/>
    </row>
    <row r="107" spans="1:21" s="326" customFormat="1" x14ac:dyDescent="0.2">
      <c r="B107" s="229" t="s">
        <v>16</v>
      </c>
      <c r="C107" s="254" t="s">
        <v>0</v>
      </c>
      <c r="D107" s="66">
        <f>'Regulatory tax'!D97</f>
        <v>3836872.6570000001</v>
      </c>
      <c r="E107" s="227"/>
      <c r="F107" s="227"/>
      <c r="G107" s="227"/>
      <c r="H107" s="247">
        <f t="shared" ref="H107:S107" si="25">IF(G109="",$D107,G109)</f>
        <v>3836872.6570000001</v>
      </c>
      <c r="I107" s="247">
        <f t="shared" si="25"/>
        <v>5793697.773</v>
      </c>
      <c r="J107" s="247">
        <f t="shared" si="25"/>
        <v>8361950.3839999996</v>
      </c>
      <c r="K107" s="247">
        <f t="shared" si="25"/>
        <v>11280101.023</v>
      </c>
      <c r="L107" s="247">
        <f t="shared" si="25"/>
        <v>14673341.461999999</v>
      </c>
      <c r="M107" s="247">
        <f t="shared" si="25"/>
        <v>18454110.601</v>
      </c>
      <c r="N107" s="247">
        <f t="shared" si="25"/>
        <v>23205078.855515175</v>
      </c>
      <c r="O107" s="247">
        <f t="shared" si="25"/>
        <v>28207137.898329012</v>
      </c>
      <c r="P107" s="247">
        <f t="shared" si="25"/>
        <v>33376233.064255584</v>
      </c>
      <c r="Q107" s="247">
        <f t="shared" si="25"/>
        <v>38801350.782852456</v>
      </c>
      <c r="R107" s="247">
        <f t="shared" si="25"/>
        <v>44559931.086904362</v>
      </c>
      <c r="S107" s="247">
        <f t="shared" si="25"/>
        <v>50729881.932467289</v>
      </c>
      <c r="T107" s="227"/>
      <c r="U107" s="325"/>
    </row>
    <row r="108" spans="1:21" s="59" customFormat="1" x14ac:dyDescent="0.2">
      <c r="A108" s="326"/>
      <c r="B108" s="229" t="s">
        <v>259</v>
      </c>
      <c r="C108" s="254" t="s">
        <v>0</v>
      </c>
      <c r="D108" s="227"/>
      <c r="E108" s="227"/>
      <c r="F108" s="227"/>
      <c r="G108" s="227"/>
      <c r="H108" s="247">
        <f t="shared" ref="H108:S108" si="26">SUM(H89:H104)</f>
        <v>1956825.1160000002</v>
      </c>
      <c r="I108" s="247">
        <f t="shared" si="26"/>
        <v>2568252.611</v>
      </c>
      <c r="J108" s="247">
        <f t="shared" si="26"/>
        <v>2918150.639</v>
      </c>
      <c r="K108" s="247">
        <f t="shared" si="26"/>
        <v>3393240.4389999998</v>
      </c>
      <c r="L108" s="247">
        <f t="shared" si="26"/>
        <v>3780769.139</v>
      </c>
      <c r="M108" s="247">
        <f t="shared" si="26"/>
        <v>4750968.2545151738</v>
      </c>
      <c r="N108" s="247">
        <f t="shared" si="26"/>
        <v>5002059.0428138375</v>
      </c>
      <c r="O108" s="247">
        <f t="shared" si="26"/>
        <v>5169095.1659265729</v>
      </c>
      <c r="P108" s="247">
        <f t="shared" si="26"/>
        <v>5425117.7185968738</v>
      </c>
      <c r="Q108" s="247">
        <f t="shared" si="26"/>
        <v>5758580.3040519096</v>
      </c>
      <c r="R108" s="247">
        <f t="shared" si="26"/>
        <v>6169950.8455629293</v>
      </c>
      <c r="S108" s="247">
        <f t="shared" si="26"/>
        <v>6563492.6008622833</v>
      </c>
      <c r="T108" s="227"/>
      <c r="U108" s="60"/>
    </row>
    <row r="109" spans="1:21" s="96" customFormat="1" x14ac:dyDescent="0.2">
      <c r="A109" s="327"/>
      <c r="B109" s="233" t="s">
        <v>11</v>
      </c>
      <c r="C109" s="263" t="s">
        <v>0</v>
      </c>
      <c r="D109" s="258"/>
      <c r="E109" s="258"/>
      <c r="F109" s="258"/>
      <c r="G109" s="258"/>
      <c r="H109" s="261">
        <f t="shared" ref="H109:S109" si="27">H107+H108</f>
        <v>5793697.773</v>
      </c>
      <c r="I109" s="261">
        <f t="shared" si="27"/>
        <v>8361950.3839999996</v>
      </c>
      <c r="J109" s="261">
        <f t="shared" si="27"/>
        <v>11280101.023</v>
      </c>
      <c r="K109" s="261">
        <f t="shared" si="27"/>
        <v>14673341.461999999</v>
      </c>
      <c r="L109" s="261">
        <f t="shared" si="27"/>
        <v>18454110.601</v>
      </c>
      <c r="M109" s="261">
        <f t="shared" si="27"/>
        <v>23205078.855515175</v>
      </c>
      <c r="N109" s="261">
        <f t="shared" si="27"/>
        <v>28207137.898329012</v>
      </c>
      <c r="O109" s="261">
        <f t="shared" si="27"/>
        <v>33376233.064255584</v>
      </c>
      <c r="P109" s="261">
        <f t="shared" si="27"/>
        <v>38801350.782852456</v>
      </c>
      <c r="Q109" s="261">
        <f t="shared" si="27"/>
        <v>44559931.086904362</v>
      </c>
      <c r="R109" s="261">
        <f t="shared" si="27"/>
        <v>50729881.932467289</v>
      </c>
      <c r="S109" s="261">
        <f t="shared" si="27"/>
        <v>57293374.533329576</v>
      </c>
      <c r="T109" s="258"/>
      <c r="U109" s="99"/>
    </row>
    <row r="110" spans="1:21" s="59" customFormat="1" x14ac:dyDescent="0.2">
      <c r="A110" s="326"/>
      <c r="B110" s="229"/>
      <c r="C110" s="229"/>
      <c r="D110" s="227"/>
      <c r="E110" s="227"/>
      <c r="F110" s="227"/>
      <c r="G110" s="227"/>
      <c r="H110" s="227"/>
      <c r="I110" s="227"/>
      <c r="J110" s="246"/>
      <c r="K110" s="247"/>
      <c r="L110" s="247"/>
      <c r="M110" s="227"/>
      <c r="N110" s="227"/>
      <c r="O110" s="227"/>
      <c r="P110" s="227"/>
      <c r="Q110" s="227"/>
      <c r="R110" s="227"/>
      <c r="S110" s="227"/>
      <c r="T110" s="227"/>
      <c r="U110" s="60"/>
    </row>
  </sheetData>
  <sheetProtection algorithmName="SHA-512" hashValue="uQu0DvgWZIHG02QFHe8/JaGb87/dt05gslBghNzFYHbYBZWRxlKvFNf5JRBf8HsH508PqCKphyOY5bgzZDlILQ==" saltValue="4lUDFEUvH95LFfhP8A3H6A==" spinCount="100000" sheet="1" objects="1" scenarios="1"/>
  <conditionalFormatting sqref="C2">
    <cfRule type="expression" dxfId="24" priority="9">
      <formula>Model_check&lt;&gt;0</formula>
    </cfRule>
    <cfRule type="expression" dxfId="23" priority="10">
      <formula>Model_check=0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2" manualBreakCount="2">
    <brk id="68" min="1" max="18" man="1"/>
    <brk id="117" max="19" man="1"/>
  </rowBreaks>
  <extLst>
    <ext xmlns:x14="http://schemas.microsoft.com/office/spreadsheetml/2009/9/main" uri="{78C0D931-6437-407d-A8EE-F0AAD7539E65}">
      <x14:conditionalFormattings>
        <x14:conditionalFormatting xmlns:xm="http://schemas.microsoft.com/office/excel/2006/main">
          <x14:cfRule type="expression" priority="16" id="{0F4E9D88-50E6-4C21-B2FD-A52FCB549ECA}">
            <xm:f>'Global inputs'!$A1="MODEL ERROR"</xm:f>
            <x14:dxf>
              <fill>
                <patternFill>
                  <bgColor rgb="FF000000"/>
                </patternFill>
              </fill>
            </x14:dxf>
          </x14:cfRule>
          <xm:sqref>A1:XFD1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U96"/>
  <sheetViews>
    <sheetView showGridLines="0" zoomScale="85" zoomScaleNormal="85" workbookViewId="0">
      <pane xSplit="6" ySplit="7" topLeftCell="G8" activePane="bottomRight" state="frozen"/>
      <selection activeCell="F12" sqref="F12"/>
      <selection pane="topRight" activeCell="F12" sqref="F12"/>
      <selection pane="bottomLeft" activeCell="F12" sqref="F12"/>
      <selection pane="bottomRight" activeCell="G8" sqref="G8"/>
    </sheetView>
  </sheetViews>
  <sheetFormatPr defaultColWidth="0" defaultRowHeight="12.75" x14ac:dyDescent="0.2"/>
  <cols>
    <col min="1" max="1" width="2.75" style="229" customWidth="1"/>
    <col min="2" max="2" width="50.625" style="229" customWidth="1"/>
    <col min="3" max="5" width="15.75" style="229" customWidth="1"/>
    <col min="6" max="7" width="2.75" style="229" customWidth="1"/>
    <col min="8" max="8" width="10.625" style="229" customWidth="1"/>
    <col min="9" max="9" width="10.625" style="252" customWidth="1"/>
    <col min="10" max="19" width="10.625" style="229" customWidth="1"/>
    <col min="20" max="20" width="2.75" style="229" customWidth="1"/>
    <col min="21" max="21" width="0" style="229" hidden="1" customWidth="1"/>
    <col min="22" max="16384" width="8.25" style="229" hidden="1"/>
  </cols>
  <sheetData>
    <row r="1" spans="1:20" s="2" customFormat="1" ht="12" customHeight="1" x14ac:dyDescent="0.2">
      <c r="A1" s="227"/>
      <c r="B1" s="227"/>
      <c r="C1" s="228"/>
      <c r="D1" s="227"/>
      <c r="E1" s="227"/>
      <c r="F1" s="227"/>
      <c r="G1" s="227"/>
      <c r="H1" s="227"/>
      <c r="I1" s="227"/>
      <c r="J1" s="227"/>
      <c r="K1" s="227"/>
      <c r="L1" s="227"/>
      <c r="M1" s="227"/>
      <c r="N1" s="227"/>
      <c r="O1" s="227"/>
      <c r="P1" s="227"/>
      <c r="Q1" s="227"/>
      <c r="R1" s="227"/>
      <c r="S1" s="227"/>
      <c r="T1" s="227"/>
    </row>
    <row r="2" spans="1:20" s="87" customFormat="1" ht="15" customHeight="1" x14ac:dyDescent="0.25">
      <c r="A2" s="227"/>
      <c r="B2" s="222" t="str">
        <f ca="1">MID(CELL("filename",B2),FIND("]",CELL("filename",B2))+1,255)</f>
        <v xml:space="preserve">Other </v>
      </c>
      <c r="C2" s="230" t="str">
        <f>'Global inputs'!$C$2</f>
        <v>Model: Ok</v>
      </c>
      <c r="D2" s="231"/>
      <c r="E2" s="231"/>
      <c r="F2" s="232"/>
      <c r="G2" s="232"/>
      <c r="H2" s="232"/>
      <c r="I2" s="232"/>
      <c r="J2" s="232"/>
      <c r="K2" s="232"/>
      <c r="L2" s="232"/>
      <c r="M2" s="232"/>
      <c r="N2" s="232"/>
      <c r="O2" s="232"/>
      <c r="P2" s="232"/>
      <c r="Q2" s="232"/>
      <c r="R2" s="232"/>
      <c r="S2" s="232"/>
      <c r="T2" s="227"/>
    </row>
    <row r="3" spans="1:20" s="6" customFormat="1" ht="12" customHeight="1" x14ac:dyDescent="0.2">
      <c r="A3" s="233"/>
      <c r="B3" s="234" t="s">
        <v>62</v>
      </c>
      <c r="C3" s="235"/>
      <c r="D3" s="236"/>
      <c r="E3" s="236"/>
      <c r="F3" s="234"/>
      <c r="G3" s="237"/>
      <c r="H3" s="223">
        <f>'Global inputs'!H3</f>
        <v>41730</v>
      </c>
      <c r="I3" s="223">
        <f>'Global inputs'!I3</f>
        <v>42095</v>
      </c>
      <c r="J3" s="223">
        <f>'Global inputs'!J3</f>
        <v>42461</v>
      </c>
      <c r="K3" s="223">
        <f>'Global inputs'!K3</f>
        <v>42826</v>
      </c>
      <c r="L3" s="223">
        <f>'Global inputs'!L3</f>
        <v>43191</v>
      </c>
      <c r="M3" s="223">
        <f>'Global inputs'!M3</f>
        <v>43556</v>
      </c>
      <c r="N3" s="223">
        <f>'Global inputs'!N3</f>
        <v>43922</v>
      </c>
      <c r="O3" s="223">
        <f>'Global inputs'!O3</f>
        <v>44287</v>
      </c>
      <c r="P3" s="223">
        <f>'Global inputs'!P3</f>
        <v>44652</v>
      </c>
      <c r="Q3" s="223">
        <f>'Global inputs'!Q3</f>
        <v>45017</v>
      </c>
      <c r="R3" s="223">
        <f>'Global inputs'!R3</f>
        <v>45383</v>
      </c>
      <c r="S3" s="223">
        <f>'Global inputs'!S3</f>
        <v>45748</v>
      </c>
      <c r="T3" s="233"/>
    </row>
    <row r="4" spans="1:20" s="6" customFormat="1" ht="12" customHeight="1" x14ac:dyDescent="0.2">
      <c r="A4" s="233"/>
      <c r="B4" s="234" t="s">
        <v>63</v>
      </c>
      <c r="C4" s="235"/>
      <c r="D4" s="238"/>
      <c r="E4" s="238"/>
      <c r="F4" s="234"/>
      <c r="G4" s="237"/>
      <c r="H4" s="223">
        <f>'Global inputs'!H4</f>
        <v>42094</v>
      </c>
      <c r="I4" s="223">
        <f>'Global inputs'!I4</f>
        <v>42460</v>
      </c>
      <c r="J4" s="223">
        <f>'Global inputs'!J4</f>
        <v>42825</v>
      </c>
      <c r="K4" s="223">
        <f>'Global inputs'!K4</f>
        <v>43190</v>
      </c>
      <c r="L4" s="223">
        <f>'Global inputs'!L4</f>
        <v>43555</v>
      </c>
      <c r="M4" s="223">
        <f>'Global inputs'!M4</f>
        <v>43921</v>
      </c>
      <c r="N4" s="223">
        <f>'Global inputs'!N4</f>
        <v>44286</v>
      </c>
      <c r="O4" s="223">
        <f>'Global inputs'!O4</f>
        <v>44651</v>
      </c>
      <c r="P4" s="223">
        <f>'Global inputs'!P4</f>
        <v>45016</v>
      </c>
      <c r="Q4" s="223">
        <f>'Global inputs'!Q4</f>
        <v>45382</v>
      </c>
      <c r="R4" s="223">
        <f>'Global inputs'!R4</f>
        <v>45747</v>
      </c>
      <c r="S4" s="223">
        <f>'Global inputs'!S4</f>
        <v>46112</v>
      </c>
      <c r="T4" s="233"/>
    </row>
    <row r="5" spans="1:20" s="6" customFormat="1" ht="12" customHeight="1" x14ac:dyDescent="0.2">
      <c r="A5" s="233"/>
      <c r="B5" s="234" t="s">
        <v>64</v>
      </c>
      <c r="C5" s="235"/>
      <c r="D5" s="238"/>
      <c r="E5" s="238"/>
      <c r="F5" s="234"/>
      <c r="G5" s="237"/>
      <c r="H5" s="224" t="str">
        <f>'Global inputs'!H5</f>
        <v>RY15</v>
      </c>
      <c r="I5" s="224" t="str">
        <f>'Global inputs'!I5</f>
        <v>RY16</v>
      </c>
      <c r="J5" s="224" t="str">
        <f>'Global inputs'!J5</f>
        <v>RY17</v>
      </c>
      <c r="K5" s="224" t="str">
        <f>'Global inputs'!K5</f>
        <v>RY18</v>
      </c>
      <c r="L5" s="224" t="str">
        <f>'Global inputs'!L5</f>
        <v>RY19</v>
      </c>
      <c r="M5" s="224" t="str">
        <f>'Global inputs'!M5</f>
        <v>RY20</v>
      </c>
      <c r="N5" s="224" t="str">
        <f>'Global inputs'!N5</f>
        <v>RY21</v>
      </c>
      <c r="O5" s="224" t="str">
        <f>'Global inputs'!O5</f>
        <v>RY22</v>
      </c>
      <c r="P5" s="224" t="str">
        <f>'Global inputs'!P5</f>
        <v>RY23</v>
      </c>
      <c r="Q5" s="224" t="str">
        <f>'Global inputs'!Q5</f>
        <v>RY24</v>
      </c>
      <c r="R5" s="224" t="str">
        <f>'Global inputs'!R5</f>
        <v>RY25</v>
      </c>
      <c r="S5" s="224" t="str">
        <f>'Global inputs'!S5</f>
        <v>RY26</v>
      </c>
      <c r="T5" s="233"/>
    </row>
    <row r="6" spans="1:20" s="6" customFormat="1" ht="12" customHeight="1" x14ac:dyDescent="0.2">
      <c r="A6" s="233"/>
      <c r="B6" s="234" t="s">
        <v>65</v>
      </c>
      <c r="C6" s="235"/>
      <c r="D6" s="238"/>
      <c r="E6" s="238"/>
      <c r="F6" s="234"/>
      <c r="G6" s="237"/>
      <c r="H6" s="225" t="s">
        <v>66</v>
      </c>
      <c r="I6" s="226"/>
      <c r="J6" s="226"/>
      <c r="K6" s="226"/>
      <c r="L6" s="226"/>
      <c r="M6" s="225" t="s">
        <v>67</v>
      </c>
      <c r="N6" s="226"/>
      <c r="O6" s="225" t="s">
        <v>68</v>
      </c>
      <c r="P6" s="226"/>
      <c r="Q6" s="226"/>
      <c r="R6" s="226"/>
      <c r="S6" s="226"/>
      <c r="T6" s="233"/>
    </row>
    <row r="7" spans="1:20" s="2" customFormat="1" ht="12" customHeight="1" x14ac:dyDescent="0.2">
      <c r="A7" s="229"/>
      <c r="B7" s="232"/>
      <c r="C7" s="239"/>
      <c r="D7" s="240"/>
      <c r="E7" s="240"/>
      <c r="F7" s="232"/>
      <c r="G7" s="232"/>
      <c r="H7" s="232"/>
      <c r="I7" s="232"/>
      <c r="J7" s="232"/>
      <c r="K7" s="232"/>
      <c r="L7" s="232"/>
      <c r="M7" s="232"/>
      <c r="N7" s="232"/>
      <c r="O7" s="232"/>
      <c r="P7" s="232"/>
      <c r="Q7" s="232"/>
      <c r="R7" s="232"/>
      <c r="S7" s="232"/>
      <c r="T7" s="229"/>
    </row>
    <row r="8" spans="1:20" s="2" customFormat="1" ht="12" customHeight="1" x14ac:dyDescent="0.2">
      <c r="A8" s="229"/>
      <c r="B8" s="232"/>
      <c r="C8" s="239"/>
      <c r="D8" s="240"/>
      <c r="E8" s="240"/>
      <c r="F8" s="232"/>
      <c r="G8" s="232"/>
      <c r="H8" s="232"/>
      <c r="I8" s="232"/>
      <c r="J8" s="232"/>
      <c r="K8" s="232"/>
      <c r="L8" s="232"/>
      <c r="M8" s="232"/>
      <c r="N8" s="232"/>
      <c r="O8" s="232"/>
      <c r="P8" s="232"/>
      <c r="Q8" s="232"/>
      <c r="R8" s="232"/>
      <c r="S8" s="232"/>
      <c r="T8" s="229"/>
    </row>
    <row r="9" spans="1:20" s="87" customFormat="1" ht="12" customHeight="1" x14ac:dyDescent="0.2">
      <c r="A9" s="229"/>
      <c r="B9" s="268" t="s">
        <v>108</v>
      </c>
      <c r="C9" s="244" t="s">
        <v>10</v>
      </c>
      <c r="D9" s="328" t="s">
        <v>9</v>
      </c>
      <c r="E9" s="244" t="s">
        <v>173</v>
      </c>
      <c r="F9" s="232"/>
      <c r="G9" s="245"/>
      <c r="H9" s="245"/>
      <c r="I9" s="245"/>
      <c r="J9" s="245"/>
      <c r="K9" s="232"/>
      <c r="L9" s="232"/>
      <c r="M9" s="232"/>
      <c r="N9" s="232"/>
      <c r="O9" s="232"/>
      <c r="P9" s="232"/>
      <c r="Q9" s="232"/>
      <c r="R9" s="232"/>
      <c r="S9" s="232"/>
      <c r="T9" s="227"/>
    </row>
    <row r="10" spans="1:20" s="2" customFormat="1" x14ac:dyDescent="0.2">
      <c r="A10" s="229"/>
      <c r="B10" s="229"/>
      <c r="C10" s="229"/>
      <c r="D10" s="229"/>
      <c r="E10" s="229"/>
      <c r="F10" s="229"/>
      <c r="G10" s="229"/>
      <c r="H10" s="229"/>
      <c r="I10" s="252"/>
      <c r="J10" s="229"/>
      <c r="K10" s="229"/>
      <c r="L10" s="229"/>
      <c r="M10" s="229"/>
      <c r="N10" s="229"/>
      <c r="O10" s="229"/>
      <c r="P10" s="229"/>
      <c r="Q10" s="229"/>
      <c r="R10" s="229"/>
      <c r="S10" s="229"/>
      <c r="T10" s="229"/>
    </row>
    <row r="11" spans="1:20" s="2" customFormat="1" x14ac:dyDescent="0.2">
      <c r="A11" s="229"/>
      <c r="B11" s="229" t="s">
        <v>34</v>
      </c>
      <c r="C11" s="229" t="s">
        <v>3</v>
      </c>
      <c r="D11" s="229"/>
      <c r="E11" s="229" t="s">
        <v>195</v>
      </c>
      <c r="F11" s="229"/>
      <c r="G11" s="229"/>
      <c r="H11" s="229"/>
      <c r="I11" s="252"/>
      <c r="J11" s="229"/>
      <c r="K11" s="229"/>
      <c r="L11" s="229"/>
      <c r="M11" s="23">
        <f>'Cost of capital '!M40</f>
        <v>7.1900000000000006E-2</v>
      </c>
      <c r="N11" s="23">
        <f>'Cost of capital '!N40</f>
        <v>4.5699999999999998E-2</v>
      </c>
      <c r="O11" s="23">
        <f>'Cost of capital '!O40</f>
        <v>4.5699999999999998E-2</v>
      </c>
      <c r="P11" s="23">
        <f>'Cost of capital '!P40</f>
        <v>4.5699999999999998E-2</v>
      </c>
      <c r="Q11" s="23">
        <f>'Cost of capital '!Q40</f>
        <v>4.5699999999999998E-2</v>
      </c>
      <c r="R11" s="23">
        <f>'Cost of capital '!R40</f>
        <v>4.5699999999999998E-2</v>
      </c>
      <c r="S11" s="23">
        <f>'Cost of capital '!S40</f>
        <v>4.5699999999999998E-2</v>
      </c>
      <c r="T11" s="227"/>
    </row>
    <row r="12" spans="1:20" s="55" customFormat="1" x14ac:dyDescent="0.2">
      <c r="A12" s="329"/>
      <c r="B12" s="330" t="s">
        <v>134</v>
      </c>
      <c r="C12" s="331" t="s">
        <v>0</v>
      </c>
      <c r="D12" s="332"/>
      <c r="E12" s="332"/>
      <c r="F12" s="332"/>
      <c r="G12" s="332"/>
      <c r="H12" s="332"/>
      <c r="I12" s="332"/>
      <c r="J12" s="332"/>
      <c r="K12" s="332"/>
      <c r="L12" s="332"/>
      <c r="M12" s="58">
        <f>RAB!M38</f>
        <v>60692968.202980123</v>
      </c>
      <c r="N12" s="58">
        <f>RAB!N38</f>
        <v>71595985.121933058</v>
      </c>
      <c r="O12" s="58">
        <f>RAB!O38</f>
        <v>78674335.553086504</v>
      </c>
      <c r="P12" s="58">
        <f>RAB!P38</f>
        <v>67520351.067333221</v>
      </c>
      <c r="Q12" s="58">
        <f>RAB!Q38</f>
        <v>72186819.594274342</v>
      </c>
      <c r="R12" s="58">
        <f>RAB!R38</f>
        <v>69938140.502375692</v>
      </c>
      <c r="S12" s="58">
        <f>RAB!S38</f>
        <v>65667779.558910623</v>
      </c>
      <c r="T12" s="329"/>
    </row>
    <row r="13" spans="1:20" s="2" customFormat="1" x14ac:dyDescent="0.2">
      <c r="A13" s="229"/>
      <c r="B13" s="229"/>
      <c r="C13" s="229"/>
      <c r="D13" s="229"/>
      <c r="E13" s="229"/>
      <c r="F13" s="229"/>
      <c r="G13" s="229"/>
      <c r="H13" s="229"/>
      <c r="I13" s="252"/>
      <c r="J13" s="229"/>
      <c r="K13" s="229"/>
      <c r="L13" s="229"/>
      <c r="M13" s="227"/>
      <c r="N13" s="227"/>
      <c r="O13" s="227"/>
      <c r="P13" s="227"/>
      <c r="Q13" s="227"/>
      <c r="R13" s="227"/>
      <c r="S13" s="227"/>
      <c r="T13" s="227"/>
    </row>
    <row r="14" spans="1:20" x14ac:dyDescent="0.2">
      <c r="B14" s="315" t="s">
        <v>36</v>
      </c>
      <c r="C14" s="254" t="s">
        <v>79</v>
      </c>
      <c r="D14" s="52">
        <f>Other!D34</f>
        <v>182</v>
      </c>
      <c r="E14" s="229" t="s">
        <v>192</v>
      </c>
      <c r="F14" s="227"/>
      <c r="G14" s="227"/>
      <c r="H14" s="227"/>
      <c r="I14" s="246"/>
      <c r="J14" s="227"/>
      <c r="K14" s="227"/>
      <c r="L14" s="227"/>
      <c r="M14" s="333">
        <f>(1+M$11)^($D14/Other!$D$33)</f>
        <v>1.0352275669181401</v>
      </c>
      <c r="N14" s="333">
        <f>(1+N$11)^($D14/Other!$D$33)</f>
        <v>1.0225321432719434</v>
      </c>
      <c r="O14" s="333">
        <f>(1+O$11)^($D14/Other!$D$33)</f>
        <v>1.0225321432719434</v>
      </c>
      <c r="P14" s="333">
        <f>(1+P$11)^($D14/Other!$D$33)</f>
        <v>1.0225321432719434</v>
      </c>
      <c r="Q14" s="333">
        <f>(1+Q$11)^($D14/Other!$D$33)</f>
        <v>1.0225321432719434</v>
      </c>
      <c r="R14" s="333">
        <f>(1+R$11)^($D14/Other!$D$33)</f>
        <v>1.0225321432719434</v>
      </c>
      <c r="S14" s="333">
        <f>(1+S$11)^($D14/Other!$D$33)</f>
        <v>1.0225321432719434</v>
      </c>
      <c r="T14" s="227"/>
    </row>
    <row r="15" spans="1:20" x14ac:dyDescent="0.2">
      <c r="B15" s="315" t="s">
        <v>37</v>
      </c>
      <c r="C15" s="254" t="s">
        <v>79</v>
      </c>
      <c r="D15" s="52">
        <f>Other!D35</f>
        <v>148</v>
      </c>
      <c r="E15" s="229" t="s">
        <v>193</v>
      </c>
      <c r="F15" s="227"/>
      <c r="G15" s="227"/>
      <c r="H15" s="227"/>
      <c r="I15" s="246"/>
      <c r="J15" s="227"/>
      <c r="K15" s="227"/>
      <c r="L15" s="227"/>
      <c r="M15" s="333">
        <f>(1+M$11)^($D15/Other!$D$33)</f>
        <v>1.0285536205330978</v>
      </c>
      <c r="N15" s="333">
        <f>(1+N$11)^($D15/Other!$D$33)</f>
        <v>1.0182846181695255</v>
      </c>
      <c r="O15" s="333">
        <f>(1+O$11)^($D15/Other!$D$33)</f>
        <v>1.0182846181695255</v>
      </c>
      <c r="P15" s="333">
        <f>(1+P$11)^($D15/Other!$D$33)</f>
        <v>1.0182846181695255</v>
      </c>
      <c r="Q15" s="333">
        <f>(1+Q$11)^($D15/Other!$D$33)</f>
        <v>1.0182846181695255</v>
      </c>
      <c r="R15" s="333">
        <f>(1+R$11)^($D15/Other!$D$33)</f>
        <v>1.0182846181695255</v>
      </c>
      <c r="S15" s="333">
        <f>(1+S$11)^($D15/Other!$D$33)</f>
        <v>1.0182846181695255</v>
      </c>
      <c r="T15" s="227"/>
    </row>
    <row r="16" spans="1:20" x14ac:dyDescent="0.2">
      <c r="D16" s="227"/>
      <c r="E16" s="227"/>
      <c r="F16" s="227"/>
      <c r="G16" s="227"/>
      <c r="H16" s="227"/>
      <c r="I16" s="246"/>
      <c r="J16" s="227"/>
      <c r="K16" s="227"/>
      <c r="L16" s="227"/>
      <c r="M16" s="227"/>
      <c r="N16" s="227"/>
      <c r="O16" s="227"/>
      <c r="P16" s="227"/>
      <c r="Q16" s="227"/>
      <c r="R16" s="227"/>
      <c r="S16" s="227"/>
      <c r="T16" s="227"/>
    </row>
    <row r="17" spans="1:20" s="329" customFormat="1" x14ac:dyDescent="0.2">
      <c r="B17" s="330" t="s">
        <v>53</v>
      </c>
      <c r="C17" s="334" t="s">
        <v>0</v>
      </c>
      <c r="D17" s="332"/>
      <c r="E17" s="229" t="s">
        <v>194</v>
      </c>
      <c r="F17" s="332"/>
      <c r="G17" s="332"/>
      <c r="H17" s="332"/>
      <c r="I17" s="332"/>
      <c r="J17" s="332"/>
      <c r="K17" s="332"/>
      <c r="L17" s="332"/>
      <c r="M17" s="335">
        <f>M12/(1+M11)^$D$22</f>
        <v>58616506.95196487</v>
      </c>
      <c r="N17" s="335">
        <f t="shared" ref="N17:S17" si="0">N12/(1+N11)^$D$22</f>
        <v>70009750.517735854</v>
      </c>
      <c r="O17" s="335">
        <f t="shared" si="0"/>
        <v>76931277.56870383</v>
      </c>
      <c r="P17" s="335">
        <f t="shared" si="0"/>
        <v>66024413.590278558</v>
      </c>
      <c r="Q17" s="335">
        <f t="shared" si="0"/>
        <v>70587494.841463566</v>
      </c>
      <c r="R17" s="335">
        <f t="shared" si="0"/>
        <v>68388636.037437633</v>
      </c>
      <c r="S17" s="335">
        <f t="shared" si="0"/>
        <v>64212886.464839235</v>
      </c>
    </row>
    <row r="18" spans="1:20" s="329" customFormat="1" x14ac:dyDescent="0.2"/>
    <row r="19" spans="1:20" s="227" customFormat="1" ht="12" customHeight="1" x14ac:dyDescent="0.2">
      <c r="A19" s="229"/>
      <c r="B19" s="268" t="s">
        <v>57</v>
      </c>
      <c r="C19" s="244" t="s">
        <v>10</v>
      </c>
      <c r="D19" s="328" t="s">
        <v>9</v>
      </c>
      <c r="E19" s="244" t="s">
        <v>173</v>
      </c>
      <c r="F19" s="232"/>
      <c r="G19" s="245"/>
      <c r="H19" s="245"/>
      <c r="I19" s="245"/>
      <c r="J19" s="245"/>
      <c r="K19" s="232"/>
      <c r="L19" s="232"/>
      <c r="M19" s="232"/>
      <c r="N19" s="232"/>
      <c r="O19" s="232"/>
      <c r="P19" s="232"/>
      <c r="Q19" s="232"/>
      <c r="R19" s="232"/>
      <c r="S19" s="232"/>
    </row>
    <row r="21" spans="1:20" x14ac:dyDescent="0.2">
      <c r="B21" s="233" t="s">
        <v>280</v>
      </c>
    </row>
    <row r="22" spans="1:20" x14ac:dyDescent="0.2">
      <c r="B22" s="330" t="s">
        <v>144</v>
      </c>
      <c r="C22" s="254" t="s">
        <v>79</v>
      </c>
      <c r="D22" s="103">
        <f>(Other!$D$33-Other!D38)/Other!$D$33</f>
        <v>0.50136986301369868</v>
      </c>
    </row>
    <row r="23" spans="1:20" x14ac:dyDescent="0.2">
      <c r="B23" s="330" t="s">
        <v>279</v>
      </c>
      <c r="C23" s="254" t="s">
        <v>79</v>
      </c>
      <c r="D23" s="103">
        <f>(Other!$D$33-Other!D39)/Other!$D$33</f>
        <v>0.50136986301369868</v>
      </c>
    </row>
    <row r="24" spans="1:20" s="2" customFormat="1" x14ac:dyDescent="0.2">
      <c r="A24" s="229"/>
      <c r="B24" s="229"/>
      <c r="C24" s="229"/>
      <c r="D24" s="229"/>
      <c r="E24" s="229"/>
      <c r="F24" s="229"/>
      <c r="G24" s="229"/>
      <c r="H24" s="229"/>
      <c r="I24" s="252"/>
      <c r="J24" s="229"/>
      <c r="K24" s="229"/>
      <c r="L24" s="229"/>
      <c r="M24" s="229"/>
      <c r="N24" s="229"/>
      <c r="O24" s="229"/>
      <c r="P24" s="229"/>
      <c r="Q24" s="229"/>
      <c r="R24" s="229"/>
      <c r="S24" s="229"/>
      <c r="T24" s="229"/>
    </row>
    <row r="25" spans="1:20" s="2" customFormat="1" x14ac:dyDescent="0.2">
      <c r="A25" s="229"/>
      <c r="B25" s="233" t="s">
        <v>57</v>
      </c>
      <c r="C25" s="229"/>
      <c r="D25" s="229"/>
      <c r="E25" s="229"/>
      <c r="F25" s="229"/>
      <c r="G25" s="229"/>
      <c r="H25" s="229"/>
      <c r="I25" s="252"/>
      <c r="J25" s="229"/>
      <c r="K25" s="229"/>
      <c r="L25" s="229"/>
      <c r="M25" s="229"/>
      <c r="N25" s="229"/>
      <c r="O25" s="229"/>
      <c r="P25" s="229"/>
      <c r="Q25" s="229"/>
      <c r="R25" s="229"/>
      <c r="S25" s="229"/>
      <c r="T25" s="229"/>
    </row>
    <row r="26" spans="1:20" s="55" customFormat="1" x14ac:dyDescent="0.2">
      <c r="A26" s="329"/>
      <c r="B26" s="330" t="s">
        <v>144</v>
      </c>
      <c r="C26" s="334" t="s">
        <v>0</v>
      </c>
      <c r="D26" s="329"/>
      <c r="E26" s="229" t="s">
        <v>277</v>
      </c>
      <c r="F26" s="332"/>
      <c r="G26" s="332"/>
      <c r="H26" s="332"/>
      <c r="I26" s="332"/>
      <c r="J26" s="332"/>
      <c r="K26" s="332"/>
      <c r="L26" s="332"/>
      <c r="M26" s="335">
        <f>RAB!M38*$D22</f>
        <v>30429625.153822914</v>
      </c>
      <c r="N26" s="335">
        <f>RAB!N38*$D22</f>
        <v>35896069.252914384</v>
      </c>
      <c r="O26" s="335">
        <f>RAB!O38*$D22</f>
        <v>39444940.838944748</v>
      </c>
      <c r="P26" s="335">
        <f>RAB!P38*$D22</f>
        <v>33852669.165265702</v>
      </c>
      <c r="Q26" s="335">
        <f>RAB!Q38*$D22</f>
        <v>36192295.851375908</v>
      </c>
      <c r="R26" s="335">
        <f>RAB!R38*$D22</f>
        <v>35064875.923108913</v>
      </c>
      <c r="S26" s="335">
        <f>RAB!S38*$D22</f>
        <v>32923845.64186478</v>
      </c>
      <c r="T26" s="329"/>
    </row>
    <row r="27" spans="1:20" s="55" customFormat="1" x14ac:dyDescent="0.2">
      <c r="A27" s="329"/>
      <c r="B27" s="330" t="s">
        <v>279</v>
      </c>
      <c r="C27" s="334" t="s">
        <v>0</v>
      </c>
      <c r="D27" s="329"/>
      <c r="E27" s="229" t="s">
        <v>278</v>
      </c>
      <c r="F27" s="332"/>
      <c r="G27" s="332"/>
      <c r="H27" s="332"/>
      <c r="I27" s="332"/>
      <c r="J27" s="332"/>
      <c r="K27" s="332"/>
      <c r="L27" s="332"/>
      <c r="M27" s="335">
        <f>RAB!M39*$D23</f>
        <v>383983.70530684933</v>
      </c>
      <c r="N27" s="335">
        <f>RAB!N39*$D23</f>
        <v>340189.80666658352</v>
      </c>
      <c r="O27" s="335">
        <f>RAB!O39*$D23</f>
        <v>295853.87677251792</v>
      </c>
      <c r="P27" s="335">
        <f>RAB!P39*$D23</f>
        <v>250631.22828057106</v>
      </c>
      <c r="Q27" s="335">
        <f>RAB!Q39*$D23</f>
        <v>216866.7224284932</v>
      </c>
      <c r="R27" s="335">
        <f>RAB!R39*$D23</f>
        <v>221204.05687706306</v>
      </c>
      <c r="S27" s="335">
        <f>RAB!S39*$D23</f>
        <v>225628.13801460434</v>
      </c>
      <c r="T27" s="329"/>
    </row>
    <row r="28" spans="1:20" s="102" customFormat="1" ht="13.15" customHeight="1" x14ac:dyDescent="0.2">
      <c r="A28" s="336"/>
      <c r="B28" s="233" t="s">
        <v>57</v>
      </c>
      <c r="C28" s="337" t="s">
        <v>0</v>
      </c>
      <c r="D28" s="338"/>
      <c r="E28" s="229" t="s">
        <v>276</v>
      </c>
      <c r="F28" s="338"/>
      <c r="G28" s="338"/>
      <c r="H28" s="338"/>
      <c r="I28" s="338"/>
      <c r="J28" s="338"/>
      <c r="K28" s="338"/>
      <c r="L28" s="338"/>
      <c r="M28" s="339">
        <f>M26-M27</f>
        <v>30045641.448516063</v>
      </c>
      <c r="N28" s="339">
        <f t="shared" ref="N28:S28" si="1">N26-N27</f>
        <v>35555879.446247801</v>
      </c>
      <c r="O28" s="339">
        <f t="shared" si="1"/>
        <v>39149086.962172233</v>
      </c>
      <c r="P28" s="339">
        <f t="shared" si="1"/>
        <v>33602037.936985128</v>
      </c>
      <c r="Q28" s="339">
        <f t="shared" si="1"/>
        <v>35975429.128947414</v>
      </c>
      <c r="R28" s="339">
        <f t="shared" si="1"/>
        <v>34843671.866231851</v>
      </c>
      <c r="S28" s="339">
        <f t="shared" si="1"/>
        <v>32698217.503850177</v>
      </c>
      <c r="T28" s="336"/>
    </row>
    <row r="29" spans="1:20" s="2" customFormat="1" x14ac:dyDescent="0.2">
      <c r="A29" s="229"/>
      <c r="B29" s="229"/>
      <c r="C29" s="229"/>
      <c r="D29" s="229"/>
      <c r="E29" s="229"/>
      <c r="F29" s="229"/>
      <c r="G29" s="229"/>
      <c r="H29" s="229"/>
      <c r="I29" s="252"/>
      <c r="J29" s="229"/>
      <c r="K29" s="229"/>
      <c r="L29" s="229"/>
      <c r="M29" s="227"/>
      <c r="N29" s="227"/>
      <c r="O29" s="227"/>
      <c r="P29" s="227"/>
      <c r="Q29" s="227"/>
      <c r="R29" s="227"/>
      <c r="S29" s="227"/>
      <c r="T29" s="227"/>
    </row>
    <row r="30" spans="1:20" s="2" customFormat="1" x14ac:dyDescent="0.2">
      <c r="A30" s="229"/>
      <c r="B30" s="268" t="s">
        <v>112</v>
      </c>
      <c r="C30" s="244" t="s">
        <v>10</v>
      </c>
      <c r="D30" s="328" t="s">
        <v>9</v>
      </c>
      <c r="E30" s="244" t="s">
        <v>173</v>
      </c>
      <c r="F30" s="229"/>
      <c r="G30" s="229"/>
      <c r="H30" s="227"/>
      <c r="I30" s="246"/>
      <c r="J30" s="227"/>
      <c r="K30" s="227"/>
      <c r="L30" s="227"/>
      <c r="M30" s="227"/>
      <c r="N30" s="227"/>
      <c r="O30" s="227"/>
      <c r="P30" s="227"/>
      <c r="Q30" s="227"/>
      <c r="R30" s="227"/>
      <c r="S30" s="227"/>
      <c r="T30" s="227"/>
    </row>
    <row r="31" spans="1:20" s="2" customFormat="1" x14ac:dyDescent="0.2">
      <c r="A31" s="229"/>
      <c r="B31" s="229"/>
      <c r="C31" s="229"/>
      <c r="D31" s="229"/>
      <c r="E31" s="229"/>
      <c r="F31" s="229"/>
      <c r="G31" s="229"/>
      <c r="H31" s="227"/>
      <c r="I31" s="246"/>
      <c r="J31" s="227"/>
      <c r="K31" s="227"/>
      <c r="L31" s="227"/>
      <c r="M31" s="227"/>
      <c r="N31" s="227"/>
      <c r="O31" s="227"/>
      <c r="P31" s="227"/>
      <c r="Q31" s="227"/>
      <c r="R31" s="227"/>
      <c r="S31" s="227"/>
      <c r="T31" s="227"/>
    </row>
    <row r="32" spans="1:20" s="2" customFormat="1" ht="12" customHeight="1" x14ac:dyDescent="0.2">
      <c r="A32" s="229"/>
      <c r="B32" s="249" t="s">
        <v>95</v>
      </c>
      <c r="C32" s="291"/>
      <c r="D32" s="229"/>
      <c r="E32" s="229"/>
      <c r="F32" s="227"/>
      <c r="G32" s="227"/>
      <c r="H32" s="227"/>
      <c r="I32" s="227"/>
      <c r="J32" s="227"/>
      <c r="K32" s="227"/>
      <c r="L32" s="227"/>
      <c r="M32" s="227"/>
      <c r="N32" s="227"/>
      <c r="O32" s="229"/>
      <c r="P32" s="229"/>
      <c r="Q32" s="229"/>
      <c r="R32" s="229"/>
      <c r="S32" s="229"/>
      <c r="T32" s="229"/>
    </row>
    <row r="33" spans="1:20" s="2" customFormat="1" ht="12" customHeight="1" x14ac:dyDescent="0.2">
      <c r="A33" s="229"/>
      <c r="B33" s="340"/>
      <c r="C33" s="291"/>
      <c r="D33" s="229"/>
      <c r="E33" s="229"/>
      <c r="F33" s="227"/>
      <c r="G33" s="227"/>
      <c r="H33" s="227"/>
      <c r="I33" s="227"/>
      <c r="J33" s="227"/>
      <c r="K33" s="227"/>
      <c r="L33" s="227"/>
      <c r="M33" s="227"/>
      <c r="N33" s="227"/>
      <c r="O33" s="229"/>
      <c r="P33" s="229"/>
      <c r="Q33" s="229"/>
      <c r="R33" s="229"/>
      <c r="S33" s="229"/>
      <c r="T33" s="229"/>
    </row>
    <row r="34" spans="1:20" s="2" customFormat="1" x14ac:dyDescent="0.2">
      <c r="A34" s="229"/>
      <c r="B34" s="229" t="s">
        <v>137</v>
      </c>
      <c r="C34" s="229" t="s">
        <v>3</v>
      </c>
      <c r="D34" s="68">
        <f>Other!D63</f>
        <v>7.5000000000000002E-4</v>
      </c>
      <c r="E34" s="229" t="s">
        <v>209</v>
      </c>
      <c r="F34" s="229"/>
      <c r="G34" s="229"/>
      <c r="H34" s="227"/>
      <c r="I34" s="246"/>
      <c r="J34" s="227"/>
      <c r="K34" s="227"/>
      <c r="L34" s="227"/>
      <c r="M34" s="227"/>
      <c r="N34" s="227"/>
      <c r="O34" s="227"/>
      <c r="P34" s="227"/>
      <c r="Q34" s="227"/>
      <c r="R34" s="227"/>
      <c r="S34" s="227"/>
      <c r="T34" s="227"/>
    </row>
    <row r="35" spans="1:20" s="2" customFormat="1" x14ac:dyDescent="0.2">
      <c r="A35" s="229"/>
      <c r="B35" s="229" t="s">
        <v>138</v>
      </c>
      <c r="C35" s="229" t="s">
        <v>79</v>
      </c>
      <c r="D35" s="66">
        <f>Other!D64</f>
        <v>5</v>
      </c>
      <c r="E35" s="229" t="s">
        <v>209</v>
      </c>
      <c r="F35" s="229"/>
      <c r="G35" s="229"/>
      <c r="H35" s="227"/>
      <c r="I35" s="246"/>
      <c r="J35" s="227"/>
      <c r="K35" s="227"/>
      <c r="L35" s="227"/>
      <c r="M35" s="227"/>
      <c r="N35" s="227"/>
      <c r="O35" s="227"/>
      <c r="P35" s="227"/>
      <c r="Q35" s="227"/>
      <c r="R35" s="227"/>
      <c r="S35" s="227"/>
      <c r="T35" s="227"/>
    </row>
    <row r="36" spans="1:20" s="2" customFormat="1" x14ac:dyDescent="0.2">
      <c r="A36" s="229"/>
      <c r="B36" s="227" t="s">
        <v>228</v>
      </c>
      <c r="C36" s="229" t="s">
        <v>3</v>
      </c>
      <c r="D36" s="64">
        <f>Other!D65</f>
        <v>0.01</v>
      </c>
      <c r="E36" s="227" t="s">
        <v>226</v>
      </c>
      <c r="F36" s="229"/>
      <c r="G36" s="229"/>
      <c r="H36" s="227"/>
      <c r="I36" s="246"/>
      <c r="J36" s="227"/>
      <c r="K36" s="227"/>
      <c r="L36" s="227"/>
      <c r="M36" s="227"/>
      <c r="N36" s="227"/>
      <c r="O36" s="227"/>
      <c r="P36" s="227"/>
      <c r="Q36" s="227"/>
      <c r="R36" s="227"/>
      <c r="S36" s="227"/>
      <c r="T36" s="227"/>
    </row>
    <row r="37" spans="1:20" s="2" customFormat="1" x14ac:dyDescent="0.2">
      <c r="A37" s="229"/>
      <c r="B37" s="227" t="s">
        <v>229</v>
      </c>
      <c r="C37" s="229" t="s">
        <v>3</v>
      </c>
      <c r="D37" s="64">
        <f>Other!D66</f>
        <v>2E-3</v>
      </c>
      <c r="E37" s="227" t="s">
        <v>226</v>
      </c>
      <c r="F37" s="229"/>
      <c r="G37" s="229"/>
      <c r="H37" s="227"/>
      <c r="I37" s="246"/>
      <c r="J37" s="227"/>
      <c r="K37" s="227"/>
      <c r="L37" s="227"/>
      <c r="M37" s="227"/>
      <c r="N37" s="227"/>
      <c r="O37" s="227"/>
      <c r="P37" s="227"/>
      <c r="Q37" s="227"/>
      <c r="R37" s="227"/>
      <c r="S37" s="227"/>
      <c r="T37" s="227"/>
    </row>
    <row r="38" spans="1:20" s="2" customFormat="1" x14ac:dyDescent="0.2">
      <c r="A38" s="229"/>
      <c r="B38" s="229"/>
      <c r="C38" s="229"/>
      <c r="D38" s="229"/>
      <c r="E38" s="229"/>
      <c r="F38" s="229"/>
      <c r="G38" s="229"/>
      <c r="H38" s="227"/>
      <c r="I38" s="246"/>
      <c r="J38" s="227"/>
      <c r="K38" s="227"/>
      <c r="L38" s="227"/>
      <c r="M38" s="227"/>
      <c r="N38" s="227"/>
      <c r="O38" s="227"/>
      <c r="P38" s="227"/>
      <c r="Q38" s="227"/>
      <c r="R38" s="227"/>
      <c r="S38" s="227"/>
      <c r="T38" s="227"/>
    </row>
    <row r="39" spans="1:20" s="2" customFormat="1" x14ac:dyDescent="0.2">
      <c r="A39" s="229"/>
      <c r="B39" s="258" t="s">
        <v>136</v>
      </c>
      <c r="C39" s="229"/>
      <c r="D39" s="229"/>
      <c r="E39" s="229" t="s">
        <v>209</v>
      </c>
      <c r="F39" s="229"/>
      <c r="G39" s="229"/>
      <c r="H39" s="227"/>
      <c r="I39" s="246"/>
      <c r="J39" s="227"/>
      <c r="K39" s="227"/>
      <c r="L39" s="227"/>
      <c r="M39" s="227"/>
      <c r="N39" s="227"/>
      <c r="O39" s="227"/>
      <c r="P39" s="227"/>
      <c r="Q39" s="227"/>
      <c r="R39" s="227"/>
      <c r="S39" s="227"/>
      <c r="T39" s="227"/>
    </row>
    <row r="40" spans="1:20" s="2" customFormat="1" x14ac:dyDescent="0.2">
      <c r="A40" s="229"/>
      <c r="B40" s="227" t="str">
        <f>Other!B69</f>
        <v>Spare 1</v>
      </c>
      <c r="C40" s="229" t="s">
        <v>5</v>
      </c>
      <c r="D40" s="229"/>
      <c r="E40" s="229"/>
      <c r="F40" s="229"/>
      <c r="G40" s="229"/>
      <c r="H40" s="227"/>
      <c r="I40" s="246"/>
      <c r="J40" s="227"/>
      <c r="K40" s="227"/>
      <c r="L40" s="227"/>
      <c r="M40" s="90">
        <f>Other!M69</f>
        <v>0</v>
      </c>
      <c r="N40" s="90">
        <f>Other!N69</f>
        <v>0</v>
      </c>
      <c r="O40" s="90">
        <f>Other!O69</f>
        <v>0</v>
      </c>
      <c r="P40" s="90">
        <f>Other!P69</f>
        <v>0</v>
      </c>
      <c r="Q40" s="90">
        <f>Other!Q69</f>
        <v>0</v>
      </c>
      <c r="R40" s="90">
        <f>Other!R69</f>
        <v>0</v>
      </c>
      <c r="S40" s="90">
        <f>Other!S69</f>
        <v>0</v>
      </c>
      <c r="T40" s="227"/>
    </row>
    <row r="41" spans="1:20" s="2" customFormat="1" x14ac:dyDescent="0.2">
      <c r="A41" s="229"/>
      <c r="B41" s="229" t="str">
        <f>Other!B70</f>
        <v>Spare 2</v>
      </c>
      <c r="C41" s="229" t="s">
        <v>5</v>
      </c>
      <c r="D41" s="229"/>
      <c r="E41" s="229"/>
      <c r="F41" s="229"/>
      <c r="G41" s="229"/>
      <c r="H41" s="227"/>
      <c r="I41" s="246"/>
      <c r="J41" s="227"/>
      <c r="K41" s="227"/>
      <c r="L41" s="227"/>
      <c r="M41" s="90">
        <f>Other!M70</f>
        <v>0</v>
      </c>
      <c r="N41" s="90">
        <f>Other!N70</f>
        <v>0</v>
      </c>
      <c r="O41" s="90">
        <f>Other!O70</f>
        <v>0</v>
      </c>
      <c r="P41" s="90">
        <f>Other!P70</f>
        <v>0</v>
      </c>
      <c r="Q41" s="90">
        <f>Other!Q70</f>
        <v>0</v>
      </c>
      <c r="R41" s="90">
        <f>Other!R70</f>
        <v>0</v>
      </c>
      <c r="S41" s="90">
        <f>Other!S70</f>
        <v>0</v>
      </c>
      <c r="T41" s="227"/>
    </row>
    <row r="42" spans="1:20" s="2" customFormat="1" x14ac:dyDescent="0.2">
      <c r="A42" s="229"/>
      <c r="B42" s="229" t="str">
        <f>Other!B71</f>
        <v>Spare 3</v>
      </c>
      <c r="C42" s="229" t="s">
        <v>5</v>
      </c>
      <c r="D42" s="229"/>
      <c r="E42" s="229"/>
      <c r="F42" s="229"/>
      <c r="G42" s="229"/>
      <c r="H42" s="227"/>
      <c r="I42" s="246"/>
      <c r="J42" s="227"/>
      <c r="K42" s="227"/>
      <c r="L42" s="227"/>
      <c r="M42" s="90">
        <f>Other!M71</f>
        <v>0</v>
      </c>
      <c r="N42" s="90">
        <f>Other!N71</f>
        <v>0</v>
      </c>
      <c r="O42" s="90">
        <f>Other!O71</f>
        <v>0</v>
      </c>
      <c r="P42" s="90">
        <f>Other!P71</f>
        <v>0</v>
      </c>
      <c r="Q42" s="90">
        <f>Other!Q71</f>
        <v>0</v>
      </c>
      <c r="R42" s="90">
        <f>Other!R71</f>
        <v>0</v>
      </c>
      <c r="S42" s="90">
        <f>Other!S71</f>
        <v>0</v>
      </c>
      <c r="T42" s="227"/>
    </row>
    <row r="43" spans="1:20" s="2" customFormat="1" x14ac:dyDescent="0.2">
      <c r="A43" s="229"/>
      <c r="B43" s="229" t="str">
        <f>Other!B72</f>
        <v>Spare 4</v>
      </c>
      <c r="C43" s="229" t="s">
        <v>5</v>
      </c>
      <c r="D43" s="229"/>
      <c r="E43" s="229"/>
      <c r="F43" s="229"/>
      <c r="G43" s="229"/>
      <c r="H43" s="227"/>
      <c r="I43" s="246"/>
      <c r="J43" s="227"/>
      <c r="K43" s="227"/>
      <c r="L43" s="227"/>
      <c r="M43" s="90">
        <f>Other!M72</f>
        <v>0</v>
      </c>
      <c r="N43" s="90">
        <f>Other!N72</f>
        <v>0</v>
      </c>
      <c r="O43" s="90">
        <f>Other!O72</f>
        <v>0</v>
      </c>
      <c r="P43" s="90">
        <f>Other!P72</f>
        <v>0</v>
      </c>
      <c r="Q43" s="90">
        <f>Other!Q72</f>
        <v>0</v>
      </c>
      <c r="R43" s="90">
        <f>Other!R72</f>
        <v>0</v>
      </c>
      <c r="S43" s="90">
        <f>Other!S72</f>
        <v>0</v>
      </c>
      <c r="T43" s="227"/>
    </row>
    <row r="44" spans="1:20" s="2" customFormat="1" x14ac:dyDescent="0.2">
      <c r="A44" s="229"/>
      <c r="B44" s="229" t="str">
        <f>Other!B73</f>
        <v>Spare 5</v>
      </c>
      <c r="C44" s="229" t="s">
        <v>5</v>
      </c>
      <c r="D44" s="229"/>
      <c r="E44" s="229"/>
      <c r="F44" s="229"/>
      <c r="G44" s="229"/>
      <c r="H44" s="227"/>
      <c r="I44" s="246"/>
      <c r="J44" s="227"/>
      <c r="K44" s="227"/>
      <c r="L44" s="227"/>
      <c r="M44" s="90">
        <f>Other!M73</f>
        <v>0</v>
      </c>
      <c r="N44" s="90">
        <f>Other!N73</f>
        <v>0</v>
      </c>
      <c r="O44" s="90">
        <f>Other!O73</f>
        <v>0</v>
      </c>
      <c r="P44" s="90">
        <f>Other!P73</f>
        <v>0</v>
      </c>
      <c r="Q44" s="90">
        <f>Other!Q73</f>
        <v>0</v>
      </c>
      <c r="R44" s="90">
        <f>Other!R73</f>
        <v>0</v>
      </c>
      <c r="S44" s="90">
        <f>Other!S73</f>
        <v>0</v>
      </c>
      <c r="T44" s="227"/>
    </row>
    <row r="45" spans="1:20" s="2" customFormat="1" x14ac:dyDescent="0.2">
      <c r="A45" s="229"/>
      <c r="B45" s="229"/>
      <c r="C45" s="229"/>
      <c r="D45" s="229"/>
      <c r="E45" s="229"/>
      <c r="F45" s="229"/>
      <c r="G45" s="229"/>
      <c r="H45" s="227"/>
      <c r="I45" s="246"/>
      <c r="J45" s="227"/>
      <c r="K45" s="227"/>
      <c r="L45" s="227"/>
      <c r="M45" s="247"/>
      <c r="N45" s="247"/>
      <c r="O45" s="247"/>
      <c r="P45" s="247"/>
      <c r="Q45" s="247"/>
      <c r="R45" s="247"/>
      <c r="S45" s="247"/>
      <c r="T45" s="227"/>
    </row>
    <row r="46" spans="1:20" s="2" customFormat="1" x14ac:dyDescent="0.2">
      <c r="A46" s="229"/>
      <c r="B46" s="258" t="s">
        <v>220</v>
      </c>
      <c r="C46" s="229"/>
      <c r="D46" s="229"/>
      <c r="E46" s="229" t="s">
        <v>212</v>
      </c>
      <c r="F46" s="229"/>
      <c r="G46" s="229"/>
      <c r="H46" s="227"/>
      <c r="I46" s="246"/>
      <c r="J46" s="227"/>
      <c r="K46" s="227"/>
      <c r="L46" s="227"/>
      <c r="M46" s="247"/>
      <c r="N46" s="247"/>
      <c r="O46" s="247"/>
      <c r="P46" s="247"/>
      <c r="Q46" s="247"/>
      <c r="R46" s="247"/>
      <c r="S46" s="247"/>
      <c r="T46" s="227"/>
    </row>
    <row r="47" spans="1:20" s="2" customFormat="1" x14ac:dyDescent="0.2">
      <c r="A47" s="229"/>
      <c r="B47" s="229" t="str">
        <f>Other!B76</f>
        <v>Spare 1</v>
      </c>
      <c r="C47" s="229" t="s">
        <v>0</v>
      </c>
      <c r="D47" s="229"/>
      <c r="E47" s="229"/>
      <c r="F47" s="229"/>
      <c r="G47" s="229"/>
      <c r="H47" s="227"/>
      <c r="I47" s="246"/>
      <c r="J47" s="227"/>
      <c r="K47" s="227"/>
      <c r="L47" s="227"/>
      <c r="M47" s="90">
        <f>Other!M76</f>
        <v>0</v>
      </c>
      <c r="N47" s="90">
        <f>Other!N76</f>
        <v>0</v>
      </c>
      <c r="O47" s="90">
        <f>Other!O76</f>
        <v>0</v>
      </c>
      <c r="P47" s="90">
        <f>Other!P76</f>
        <v>0</v>
      </c>
      <c r="Q47" s="90">
        <f>Other!Q76</f>
        <v>0</v>
      </c>
      <c r="R47" s="90">
        <f>Other!R76</f>
        <v>0</v>
      </c>
      <c r="S47" s="90">
        <f>Other!S76</f>
        <v>0</v>
      </c>
      <c r="T47" s="227"/>
    </row>
    <row r="48" spans="1:20" s="2" customFormat="1" x14ac:dyDescent="0.2">
      <c r="A48" s="229"/>
      <c r="B48" s="229" t="str">
        <f>Other!B77</f>
        <v>Spare 2</v>
      </c>
      <c r="C48" s="229" t="s">
        <v>0</v>
      </c>
      <c r="D48" s="229"/>
      <c r="E48" s="229"/>
      <c r="F48" s="229"/>
      <c r="G48" s="229"/>
      <c r="H48" s="227"/>
      <c r="I48" s="246"/>
      <c r="J48" s="227"/>
      <c r="K48" s="227"/>
      <c r="L48" s="227"/>
      <c r="M48" s="90">
        <f>Other!M77</f>
        <v>0</v>
      </c>
      <c r="N48" s="90">
        <f>Other!N77</f>
        <v>0</v>
      </c>
      <c r="O48" s="90">
        <f>Other!O77</f>
        <v>0</v>
      </c>
      <c r="P48" s="90">
        <f>Other!P77</f>
        <v>0</v>
      </c>
      <c r="Q48" s="90">
        <f>Other!Q77</f>
        <v>0</v>
      </c>
      <c r="R48" s="90">
        <f>Other!R77</f>
        <v>0</v>
      </c>
      <c r="S48" s="90">
        <f>Other!S77</f>
        <v>0</v>
      </c>
      <c r="T48" s="227"/>
    </row>
    <row r="49" spans="1:20" s="2" customFormat="1" x14ac:dyDescent="0.2">
      <c r="A49" s="229"/>
      <c r="B49" s="229" t="str">
        <f>Other!B78</f>
        <v>Spare 3</v>
      </c>
      <c r="C49" s="229" t="s">
        <v>0</v>
      </c>
      <c r="D49" s="229"/>
      <c r="E49" s="229"/>
      <c r="F49" s="229"/>
      <c r="G49" s="229"/>
      <c r="H49" s="227"/>
      <c r="I49" s="246"/>
      <c r="J49" s="227"/>
      <c r="K49" s="227"/>
      <c r="L49" s="227"/>
      <c r="M49" s="90">
        <f>Other!M78</f>
        <v>0</v>
      </c>
      <c r="N49" s="90">
        <f>Other!N78</f>
        <v>0</v>
      </c>
      <c r="O49" s="90">
        <f>Other!O78</f>
        <v>0</v>
      </c>
      <c r="P49" s="90">
        <f>Other!P78</f>
        <v>0</v>
      </c>
      <c r="Q49" s="90">
        <f>Other!Q78</f>
        <v>0</v>
      </c>
      <c r="R49" s="90">
        <f>Other!R78</f>
        <v>0</v>
      </c>
      <c r="S49" s="90">
        <f>Other!S78</f>
        <v>0</v>
      </c>
      <c r="T49" s="227"/>
    </row>
    <row r="50" spans="1:20" s="2" customFormat="1" x14ac:dyDescent="0.2">
      <c r="A50" s="229"/>
      <c r="B50" s="229" t="str">
        <f>Other!B79</f>
        <v>Spare 4</v>
      </c>
      <c r="C50" s="229" t="s">
        <v>0</v>
      </c>
      <c r="D50" s="229"/>
      <c r="E50" s="229"/>
      <c r="F50" s="229"/>
      <c r="G50" s="229"/>
      <c r="H50" s="227"/>
      <c r="I50" s="246"/>
      <c r="J50" s="227"/>
      <c r="K50" s="227"/>
      <c r="L50" s="227"/>
      <c r="M50" s="90">
        <f>Other!M79</f>
        <v>0</v>
      </c>
      <c r="N50" s="90">
        <f>Other!N79</f>
        <v>0</v>
      </c>
      <c r="O50" s="90">
        <f>Other!O79</f>
        <v>0</v>
      </c>
      <c r="P50" s="90">
        <f>Other!P79</f>
        <v>0</v>
      </c>
      <c r="Q50" s="90">
        <f>Other!Q79</f>
        <v>0</v>
      </c>
      <c r="R50" s="90">
        <f>Other!R79</f>
        <v>0</v>
      </c>
      <c r="S50" s="90">
        <f>Other!S79</f>
        <v>0</v>
      </c>
      <c r="T50" s="227"/>
    </row>
    <row r="51" spans="1:20" s="2" customFormat="1" x14ac:dyDescent="0.2">
      <c r="A51" s="229"/>
      <c r="B51" s="229" t="str">
        <f>Other!B80</f>
        <v>Spare 5</v>
      </c>
      <c r="C51" s="229" t="s">
        <v>0</v>
      </c>
      <c r="D51" s="229"/>
      <c r="E51" s="229"/>
      <c r="F51" s="229"/>
      <c r="G51" s="229"/>
      <c r="H51" s="227"/>
      <c r="I51" s="246"/>
      <c r="J51" s="227"/>
      <c r="K51" s="227"/>
      <c r="L51" s="227"/>
      <c r="M51" s="90">
        <f>Other!M80</f>
        <v>0</v>
      </c>
      <c r="N51" s="90">
        <f>Other!N80</f>
        <v>0</v>
      </c>
      <c r="O51" s="90">
        <f>Other!O80</f>
        <v>0</v>
      </c>
      <c r="P51" s="90">
        <f>Other!P80</f>
        <v>0</v>
      </c>
      <c r="Q51" s="90">
        <f>Other!Q80</f>
        <v>0</v>
      </c>
      <c r="R51" s="90">
        <f>Other!R80</f>
        <v>0</v>
      </c>
      <c r="S51" s="90">
        <f>Other!S80</f>
        <v>0</v>
      </c>
      <c r="T51" s="227"/>
    </row>
    <row r="52" spans="1:20" s="233" customFormat="1" x14ac:dyDescent="0.2">
      <c r="B52" s="233" t="str">
        <f>Other!B81</f>
        <v>Total</v>
      </c>
      <c r="C52" s="233" t="s">
        <v>0</v>
      </c>
      <c r="H52" s="258"/>
      <c r="I52" s="323"/>
      <c r="J52" s="258"/>
      <c r="K52" s="258"/>
      <c r="L52" s="227"/>
      <c r="M52" s="261">
        <f t="shared" ref="M52:S52" si="2">SUM(M47:M51)</f>
        <v>0</v>
      </c>
      <c r="N52" s="261">
        <f t="shared" si="2"/>
        <v>0</v>
      </c>
      <c r="O52" s="261">
        <f t="shared" si="2"/>
        <v>0</v>
      </c>
      <c r="P52" s="261">
        <f t="shared" si="2"/>
        <v>0</v>
      </c>
      <c r="Q52" s="261">
        <f t="shared" si="2"/>
        <v>0</v>
      </c>
      <c r="R52" s="261">
        <f t="shared" si="2"/>
        <v>0</v>
      </c>
      <c r="S52" s="261">
        <f t="shared" si="2"/>
        <v>0</v>
      </c>
      <c r="T52" s="258"/>
    </row>
    <row r="53" spans="1:20" x14ac:dyDescent="0.2">
      <c r="H53" s="227"/>
      <c r="I53" s="246"/>
      <c r="J53" s="227"/>
      <c r="K53" s="227"/>
      <c r="L53" s="227"/>
      <c r="M53" s="227"/>
      <c r="N53" s="227"/>
      <c r="O53" s="227"/>
      <c r="P53" s="227"/>
      <c r="Q53" s="227"/>
      <c r="R53" s="227"/>
      <c r="S53" s="227"/>
      <c r="T53" s="227"/>
    </row>
    <row r="54" spans="1:20" x14ac:dyDescent="0.2">
      <c r="B54" s="249" t="s">
        <v>224</v>
      </c>
      <c r="H54" s="227"/>
      <c r="I54" s="246"/>
      <c r="J54" s="227"/>
      <c r="K54" s="227"/>
      <c r="L54" s="227"/>
      <c r="M54" s="227"/>
      <c r="N54" s="227"/>
      <c r="O54" s="227"/>
      <c r="P54" s="227"/>
      <c r="Q54" s="227"/>
      <c r="R54" s="227"/>
      <c r="S54" s="227"/>
      <c r="T54" s="227"/>
    </row>
    <row r="55" spans="1:20" x14ac:dyDescent="0.2">
      <c r="B55" s="249"/>
      <c r="H55" s="227"/>
      <c r="I55" s="246"/>
      <c r="J55" s="227"/>
      <c r="K55" s="227"/>
      <c r="L55" s="227"/>
      <c r="M55" s="227"/>
      <c r="N55" s="227"/>
      <c r="O55" s="227"/>
      <c r="P55" s="227"/>
      <c r="Q55" s="227"/>
      <c r="R55" s="227"/>
      <c r="S55" s="227"/>
      <c r="T55" s="227"/>
    </row>
    <row r="56" spans="1:20" x14ac:dyDescent="0.2">
      <c r="B56" s="233" t="s">
        <v>210</v>
      </c>
      <c r="E56" s="229" t="s">
        <v>211</v>
      </c>
      <c r="H56" s="227"/>
      <c r="I56" s="246"/>
      <c r="J56" s="227"/>
      <c r="K56" s="227"/>
      <c r="L56" s="227"/>
      <c r="M56" s="227"/>
      <c r="N56" s="227"/>
      <c r="O56" s="227"/>
      <c r="P56" s="227"/>
      <c r="Q56" s="227"/>
      <c r="R56" s="227"/>
      <c r="S56" s="227"/>
      <c r="T56" s="227"/>
    </row>
    <row r="57" spans="1:20" s="326" customFormat="1" ht="13.35" customHeight="1" x14ac:dyDescent="0.2">
      <c r="B57" s="229" t="str">
        <f>B40</f>
        <v>Spare 1</v>
      </c>
      <c r="C57" s="291" t="s">
        <v>79</v>
      </c>
      <c r="D57" s="229"/>
      <c r="E57" s="229"/>
      <c r="F57" s="227"/>
      <c r="G57" s="227"/>
      <c r="H57" s="227"/>
      <c r="I57" s="227"/>
      <c r="J57" s="227"/>
      <c r="K57" s="227"/>
      <c r="L57" s="227"/>
      <c r="M57" s="333">
        <f t="shared" ref="M57:S61" si="3">$D$34*(M40-$D$35)*M47</f>
        <v>0</v>
      </c>
      <c r="N57" s="333">
        <f t="shared" si="3"/>
        <v>0</v>
      </c>
      <c r="O57" s="333">
        <f t="shared" si="3"/>
        <v>0</v>
      </c>
      <c r="P57" s="333">
        <f t="shared" si="3"/>
        <v>0</v>
      </c>
      <c r="Q57" s="333">
        <f t="shared" si="3"/>
        <v>0</v>
      </c>
      <c r="R57" s="333">
        <f t="shared" si="3"/>
        <v>0</v>
      </c>
      <c r="S57" s="333">
        <f t="shared" si="3"/>
        <v>0</v>
      </c>
      <c r="T57" s="227"/>
    </row>
    <row r="58" spans="1:20" s="326" customFormat="1" ht="13.35" customHeight="1" x14ac:dyDescent="0.2">
      <c r="B58" s="229" t="str">
        <f>B41</f>
        <v>Spare 2</v>
      </c>
      <c r="C58" s="291" t="s">
        <v>79</v>
      </c>
      <c r="D58" s="229"/>
      <c r="E58" s="229"/>
      <c r="F58" s="227"/>
      <c r="G58" s="227"/>
      <c r="H58" s="227"/>
      <c r="I58" s="227"/>
      <c r="J58" s="227"/>
      <c r="K58" s="227"/>
      <c r="L58" s="227"/>
      <c r="M58" s="333">
        <f t="shared" si="3"/>
        <v>0</v>
      </c>
      <c r="N58" s="333">
        <f t="shared" si="3"/>
        <v>0</v>
      </c>
      <c r="O58" s="333">
        <f t="shared" si="3"/>
        <v>0</v>
      </c>
      <c r="P58" s="333">
        <f t="shared" si="3"/>
        <v>0</v>
      </c>
      <c r="Q58" s="333">
        <f t="shared" si="3"/>
        <v>0</v>
      </c>
      <c r="R58" s="333">
        <f t="shared" si="3"/>
        <v>0</v>
      </c>
      <c r="S58" s="333">
        <f t="shared" si="3"/>
        <v>0</v>
      </c>
      <c r="T58" s="227"/>
    </row>
    <row r="59" spans="1:20" s="326" customFormat="1" ht="13.35" customHeight="1" x14ac:dyDescent="0.2">
      <c r="B59" s="229" t="str">
        <f>B42</f>
        <v>Spare 3</v>
      </c>
      <c r="C59" s="291" t="s">
        <v>79</v>
      </c>
      <c r="D59" s="229"/>
      <c r="E59" s="229"/>
      <c r="F59" s="227"/>
      <c r="G59" s="227"/>
      <c r="H59" s="227"/>
      <c r="I59" s="227"/>
      <c r="J59" s="227"/>
      <c r="K59" s="227"/>
      <c r="L59" s="227"/>
      <c r="M59" s="333">
        <f t="shared" si="3"/>
        <v>0</v>
      </c>
      <c r="N59" s="333">
        <f t="shared" si="3"/>
        <v>0</v>
      </c>
      <c r="O59" s="333">
        <f t="shared" si="3"/>
        <v>0</v>
      </c>
      <c r="P59" s="333">
        <f t="shared" si="3"/>
        <v>0</v>
      </c>
      <c r="Q59" s="333">
        <f t="shared" si="3"/>
        <v>0</v>
      </c>
      <c r="R59" s="333">
        <f t="shared" si="3"/>
        <v>0</v>
      </c>
      <c r="S59" s="333">
        <f t="shared" si="3"/>
        <v>0</v>
      </c>
      <c r="T59" s="227"/>
    </row>
    <row r="60" spans="1:20" s="326" customFormat="1" ht="13.35" customHeight="1" x14ac:dyDescent="0.2">
      <c r="B60" s="229" t="str">
        <f>B43</f>
        <v>Spare 4</v>
      </c>
      <c r="C60" s="291" t="s">
        <v>79</v>
      </c>
      <c r="D60" s="229"/>
      <c r="E60" s="229"/>
      <c r="F60" s="227"/>
      <c r="G60" s="227"/>
      <c r="H60" s="227"/>
      <c r="I60" s="227"/>
      <c r="J60" s="227"/>
      <c r="K60" s="227"/>
      <c r="L60" s="227"/>
      <c r="M60" s="333">
        <f t="shared" si="3"/>
        <v>0</v>
      </c>
      <c r="N60" s="333">
        <f t="shared" si="3"/>
        <v>0</v>
      </c>
      <c r="O60" s="333">
        <f t="shared" si="3"/>
        <v>0</v>
      </c>
      <c r="P60" s="333">
        <f t="shared" si="3"/>
        <v>0</v>
      </c>
      <c r="Q60" s="333">
        <f t="shared" si="3"/>
        <v>0</v>
      </c>
      <c r="R60" s="333">
        <f t="shared" si="3"/>
        <v>0</v>
      </c>
      <c r="S60" s="333">
        <f t="shared" si="3"/>
        <v>0</v>
      </c>
      <c r="T60" s="227"/>
    </row>
    <row r="61" spans="1:20" s="326" customFormat="1" ht="13.35" customHeight="1" x14ac:dyDescent="0.2">
      <c r="B61" s="229" t="str">
        <f>B44</f>
        <v>Spare 5</v>
      </c>
      <c r="C61" s="291" t="s">
        <v>79</v>
      </c>
      <c r="D61" s="229"/>
      <c r="E61" s="229"/>
      <c r="F61" s="227"/>
      <c r="G61" s="227"/>
      <c r="H61" s="227"/>
      <c r="I61" s="227"/>
      <c r="J61" s="227"/>
      <c r="K61" s="227"/>
      <c r="L61" s="227"/>
      <c r="M61" s="333">
        <f t="shared" si="3"/>
        <v>0</v>
      </c>
      <c r="N61" s="333">
        <f t="shared" si="3"/>
        <v>0</v>
      </c>
      <c r="O61" s="333">
        <f t="shared" si="3"/>
        <v>0</v>
      </c>
      <c r="P61" s="333">
        <f t="shared" si="3"/>
        <v>0</v>
      </c>
      <c r="Q61" s="333">
        <f t="shared" si="3"/>
        <v>0</v>
      </c>
      <c r="R61" s="333">
        <f t="shared" si="3"/>
        <v>0</v>
      </c>
      <c r="S61" s="333">
        <f t="shared" si="3"/>
        <v>0</v>
      </c>
      <c r="T61" s="227"/>
    </row>
    <row r="62" spans="1:20" s="327" customFormat="1" ht="13.35" customHeight="1" x14ac:dyDescent="0.2">
      <c r="B62" s="233" t="s">
        <v>1</v>
      </c>
      <c r="C62" s="341" t="s">
        <v>79</v>
      </c>
      <c r="D62" s="233"/>
      <c r="E62" s="233"/>
      <c r="F62" s="258"/>
      <c r="G62" s="258"/>
      <c r="H62" s="258"/>
      <c r="I62" s="258"/>
      <c r="J62" s="258"/>
      <c r="K62" s="258"/>
      <c r="L62" s="227"/>
      <c r="M62" s="342">
        <f t="shared" ref="M62:S62" si="4">SUM(M57:M61)</f>
        <v>0</v>
      </c>
      <c r="N62" s="342">
        <f t="shared" si="4"/>
        <v>0</v>
      </c>
      <c r="O62" s="342">
        <f t="shared" si="4"/>
        <v>0</v>
      </c>
      <c r="P62" s="342">
        <f t="shared" si="4"/>
        <v>0</v>
      </c>
      <c r="Q62" s="342">
        <f t="shared" si="4"/>
        <v>0</v>
      </c>
      <c r="R62" s="342">
        <f t="shared" si="4"/>
        <v>0</v>
      </c>
      <c r="S62" s="342">
        <f t="shared" si="4"/>
        <v>0</v>
      </c>
      <c r="T62" s="258"/>
    </row>
    <row r="63" spans="1:20" x14ac:dyDescent="0.2">
      <c r="H63" s="227"/>
      <c r="I63" s="246"/>
      <c r="J63" s="227"/>
      <c r="K63" s="227"/>
      <c r="L63" s="227"/>
      <c r="M63" s="227"/>
      <c r="N63" s="227"/>
      <c r="O63" s="227"/>
      <c r="P63" s="227"/>
      <c r="Q63" s="227"/>
      <c r="R63" s="227"/>
      <c r="S63" s="227"/>
      <c r="T63" s="227"/>
    </row>
    <row r="64" spans="1:20" x14ac:dyDescent="0.2">
      <c r="B64" s="233" t="s">
        <v>225</v>
      </c>
      <c r="E64" s="229" t="s">
        <v>226</v>
      </c>
      <c r="H64" s="227"/>
      <c r="I64" s="246"/>
      <c r="J64" s="227"/>
      <c r="K64" s="227"/>
      <c r="L64" s="227"/>
      <c r="M64" s="227"/>
      <c r="N64" s="227"/>
      <c r="O64" s="227"/>
      <c r="P64" s="227"/>
      <c r="Q64" s="227"/>
      <c r="R64" s="227"/>
      <c r="S64" s="227"/>
      <c r="T64" s="227"/>
    </row>
    <row r="65" spans="2:20" s="326" customFormat="1" ht="13.35" customHeight="1" x14ac:dyDescent="0.2">
      <c r="B65" s="229" t="str">
        <f>B57</f>
        <v>Spare 1</v>
      </c>
      <c r="C65" s="291" t="s">
        <v>79</v>
      </c>
      <c r="D65" s="229"/>
      <c r="E65" s="229"/>
      <c r="F65" s="227"/>
      <c r="G65" s="227"/>
      <c r="H65" s="227"/>
      <c r="I65" s="227"/>
      <c r="J65" s="227"/>
      <c r="K65" s="227"/>
      <c r="L65" s="227"/>
      <c r="M65" s="333">
        <f t="shared" ref="M65:S69" si="5">IF(M40=0,0,($D$36/M40-$D$37)*M47)</f>
        <v>0</v>
      </c>
      <c r="N65" s="333">
        <f t="shared" si="5"/>
        <v>0</v>
      </c>
      <c r="O65" s="333">
        <f t="shared" si="5"/>
        <v>0</v>
      </c>
      <c r="P65" s="333">
        <f t="shared" si="5"/>
        <v>0</v>
      </c>
      <c r="Q65" s="333">
        <f t="shared" si="5"/>
        <v>0</v>
      </c>
      <c r="R65" s="333">
        <f t="shared" si="5"/>
        <v>0</v>
      </c>
      <c r="S65" s="333">
        <f t="shared" si="5"/>
        <v>0</v>
      </c>
      <c r="T65" s="227"/>
    </row>
    <row r="66" spans="2:20" s="326" customFormat="1" ht="13.35" customHeight="1" x14ac:dyDescent="0.2">
      <c r="B66" s="229" t="str">
        <f>B58</f>
        <v>Spare 2</v>
      </c>
      <c r="C66" s="291" t="s">
        <v>79</v>
      </c>
      <c r="D66" s="229"/>
      <c r="E66" s="229"/>
      <c r="F66" s="227"/>
      <c r="G66" s="227"/>
      <c r="H66" s="227"/>
      <c r="I66" s="227"/>
      <c r="J66" s="227"/>
      <c r="K66" s="227"/>
      <c r="L66" s="227"/>
      <c r="M66" s="333">
        <f t="shared" si="5"/>
        <v>0</v>
      </c>
      <c r="N66" s="333">
        <f t="shared" si="5"/>
        <v>0</v>
      </c>
      <c r="O66" s="333">
        <f t="shared" si="5"/>
        <v>0</v>
      </c>
      <c r="P66" s="333">
        <f t="shared" si="5"/>
        <v>0</v>
      </c>
      <c r="Q66" s="333">
        <f t="shared" si="5"/>
        <v>0</v>
      </c>
      <c r="R66" s="333">
        <f t="shared" si="5"/>
        <v>0</v>
      </c>
      <c r="S66" s="333">
        <f t="shared" si="5"/>
        <v>0</v>
      </c>
      <c r="T66" s="227"/>
    </row>
    <row r="67" spans="2:20" s="326" customFormat="1" ht="13.35" customHeight="1" x14ac:dyDescent="0.2">
      <c r="B67" s="229" t="str">
        <f>B59</f>
        <v>Spare 3</v>
      </c>
      <c r="C67" s="291" t="s">
        <v>79</v>
      </c>
      <c r="D67" s="229"/>
      <c r="E67" s="229"/>
      <c r="F67" s="227"/>
      <c r="G67" s="227"/>
      <c r="H67" s="227"/>
      <c r="I67" s="227"/>
      <c r="J67" s="227"/>
      <c r="K67" s="227"/>
      <c r="L67" s="227"/>
      <c r="M67" s="333">
        <f t="shared" si="5"/>
        <v>0</v>
      </c>
      <c r="N67" s="333">
        <f t="shared" si="5"/>
        <v>0</v>
      </c>
      <c r="O67" s="333">
        <f t="shared" si="5"/>
        <v>0</v>
      </c>
      <c r="P67" s="333">
        <f t="shared" si="5"/>
        <v>0</v>
      </c>
      <c r="Q67" s="333">
        <f t="shared" si="5"/>
        <v>0</v>
      </c>
      <c r="R67" s="333">
        <f t="shared" si="5"/>
        <v>0</v>
      </c>
      <c r="S67" s="333">
        <f t="shared" si="5"/>
        <v>0</v>
      </c>
      <c r="T67" s="227"/>
    </row>
    <row r="68" spans="2:20" s="326" customFormat="1" ht="13.35" customHeight="1" x14ac:dyDescent="0.2">
      <c r="B68" s="229" t="str">
        <f>B60</f>
        <v>Spare 4</v>
      </c>
      <c r="C68" s="291" t="s">
        <v>79</v>
      </c>
      <c r="D68" s="229"/>
      <c r="E68" s="229"/>
      <c r="F68" s="227"/>
      <c r="G68" s="227"/>
      <c r="H68" s="227"/>
      <c r="I68" s="227"/>
      <c r="J68" s="227"/>
      <c r="K68" s="227"/>
      <c r="L68" s="227"/>
      <c r="M68" s="333">
        <f t="shared" si="5"/>
        <v>0</v>
      </c>
      <c r="N68" s="333">
        <f t="shared" si="5"/>
        <v>0</v>
      </c>
      <c r="O68" s="333">
        <f t="shared" si="5"/>
        <v>0</v>
      </c>
      <c r="P68" s="333">
        <f t="shared" si="5"/>
        <v>0</v>
      </c>
      <c r="Q68" s="333">
        <f t="shared" si="5"/>
        <v>0</v>
      </c>
      <c r="R68" s="333">
        <f t="shared" si="5"/>
        <v>0</v>
      </c>
      <c r="S68" s="333">
        <f t="shared" si="5"/>
        <v>0</v>
      </c>
      <c r="T68" s="227"/>
    </row>
    <row r="69" spans="2:20" s="326" customFormat="1" ht="13.35" customHeight="1" x14ac:dyDescent="0.2">
      <c r="B69" s="229" t="str">
        <f>B61</f>
        <v>Spare 5</v>
      </c>
      <c r="C69" s="291" t="s">
        <v>79</v>
      </c>
      <c r="D69" s="229"/>
      <c r="E69" s="229"/>
      <c r="F69" s="227"/>
      <c r="G69" s="227"/>
      <c r="H69" s="227"/>
      <c r="I69" s="227"/>
      <c r="J69" s="227"/>
      <c r="K69" s="227"/>
      <c r="L69" s="227"/>
      <c r="M69" s="333">
        <f t="shared" si="5"/>
        <v>0</v>
      </c>
      <c r="N69" s="333">
        <f t="shared" si="5"/>
        <v>0</v>
      </c>
      <c r="O69" s="333">
        <f t="shared" si="5"/>
        <v>0</v>
      </c>
      <c r="P69" s="333">
        <f t="shared" si="5"/>
        <v>0</v>
      </c>
      <c r="Q69" s="333">
        <f t="shared" si="5"/>
        <v>0</v>
      </c>
      <c r="R69" s="333">
        <f t="shared" si="5"/>
        <v>0</v>
      </c>
      <c r="S69" s="333">
        <f t="shared" si="5"/>
        <v>0</v>
      </c>
      <c r="T69" s="227"/>
    </row>
    <row r="70" spans="2:20" s="327" customFormat="1" ht="13.35" customHeight="1" x14ac:dyDescent="0.2">
      <c r="B70" s="233" t="s">
        <v>1</v>
      </c>
      <c r="C70" s="341" t="s">
        <v>79</v>
      </c>
      <c r="D70" s="233"/>
      <c r="E70" s="233"/>
      <c r="F70" s="258"/>
      <c r="G70" s="258"/>
      <c r="H70" s="258"/>
      <c r="I70" s="258"/>
      <c r="J70" s="258"/>
      <c r="K70" s="258"/>
      <c r="L70" s="227"/>
      <c r="M70" s="342">
        <f t="shared" ref="M70:S70" si="6">SUM(M65:M69)</f>
        <v>0</v>
      </c>
      <c r="N70" s="342">
        <f t="shared" si="6"/>
        <v>0</v>
      </c>
      <c r="O70" s="342">
        <f t="shared" si="6"/>
        <v>0</v>
      </c>
      <c r="P70" s="342">
        <f t="shared" si="6"/>
        <v>0</v>
      </c>
      <c r="Q70" s="342">
        <f t="shared" si="6"/>
        <v>0</v>
      </c>
      <c r="R70" s="342">
        <f t="shared" si="6"/>
        <v>0</v>
      </c>
      <c r="S70" s="342">
        <f t="shared" si="6"/>
        <v>0</v>
      </c>
      <c r="T70" s="258"/>
    </row>
    <row r="71" spans="2:20" x14ac:dyDescent="0.2">
      <c r="H71" s="227"/>
      <c r="I71" s="246"/>
      <c r="J71" s="227"/>
      <c r="K71" s="227"/>
      <c r="L71" s="227"/>
      <c r="M71" s="227"/>
      <c r="N71" s="227"/>
      <c r="O71" s="227"/>
      <c r="P71" s="227"/>
      <c r="Q71" s="227"/>
      <c r="R71" s="227"/>
      <c r="S71" s="227"/>
      <c r="T71" s="227"/>
    </row>
    <row r="72" spans="2:20" x14ac:dyDescent="0.2">
      <c r="B72" s="249" t="s">
        <v>214</v>
      </c>
      <c r="H72" s="227"/>
      <c r="I72" s="246"/>
      <c r="J72" s="227"/>
      <c r="K72" s="227"/>
      <c r="L72" s="227"/>
      <c r="M72" s="227"/>
      <c r="N72" s="227"/>
      <c r="O72" s="227"/>
      <c r="P72" s="227"/>
      <c r="Q72" s="227"/>
      <c r="R72" s="227"/>
      <c r="S72" s="227"/>
      <c r="T72" s="227"/>
    </row>
    <row r="73" spans="2:20" x14ac:dyDescent="0.2">
      <c r="B73" s="249"/>
      <c r="H73" s="227"/>
      <c r="I73" s="246"/>
      <c r="J73" s="227"/>
      <c r="K73" s="227"/>
      <c r="L73" s="227"/>
      <c r="M73" s="227"/>
      <c r="N73" s="227"/>
      <c r="O73" s="227"/>
      <c r="P73" s="227"/>
      <c r="Q73" s="227"/>
      <c r="R73" s="227"/>
      <c r="S73" s="227"/>
      <c r="T73" s="227"/>
    </row>
    <row r="74" spans="2:20" x14ac:dyDescent="0.2">
      <c r="B74" s="233" t="s">
        <v>224</v>
      </c>
      <c r="E74" s="229" t="s">
        <v>215</v>
      </c>
      <c r="H74" s="227"/>
      <c r="I74" s="246"/>
      <c r="J74" s="227"/>
      <c r="K74" s="227"/>
      <c r="L74" s="227"/>
      <c r="M74" s="227"/>
      <c r="N74" s="227"/>
      <c r="O74" s="227"/>
      <c r="P74" s="227"/>
      <c r="Q74" s="227"/>
      <c r="R74" s="227"/>
      <c r="S74" s="227"/>
      <c r="T74" s="227"/>
    </row>
    <row r="75" spans="2:20" s="326" customFormat="1" ht="13.35" customHeight="1" x14ac:dyDescent="0.2">
      <c r="B75" s="229" t="str">
        <f>B47</f>
        <v>Spare 1</v>
      </c>
      <c r="C75" s="291" t="s">
        <v>79</v>
      </c>
      <c r="D75" s="229"/>
      <c r="E75" s="229"/>
      <c r="F75" s="227"/>
      <c r="G75" s="227"/>
      <c r="H75" s="227"/>
      <c r="I75" s="227"/>
      <c r="J75" s="227"/>
      <c r="K75" s="227"/>
      <c r="L75" s="227"/>
      <c r="M75" s="333">
        <f t="shared" ref="M75:N79" si="7">M57+M65</f>
        <v>0</v>
      </c>
      <c r="N75" s="333">
        <f t="shared" si="7"/>
        <v>0</v>
      </c>
      <c r="O75" s="333">
        <f t="shared" ref="O75:S79" si="8">O57+O65</f>
        <v>0</v>
      </c>
      <c r="P75" s="333">
        <f t="shared" si="8"/>
        <v>0</v>
      </c>
      <c r="Q75" s="333">
        <f t="shared" si="8"/>
        <v>0</v>
      </c>
      <c r="R75" s="333">
        <f t="shared" si="8"/>
        <v>0</v>
      </c>
      <c r="S75" s="333">
        <f t="shared" si="8"/>
        <v>0</v>
      </c>
      <c r="T75" s="227"/>
    </row>
    <row r="76" spans="2:20" s="326" customFormat="1" ht="13.35" customHeight="1" x14ac:dyDescent="0.2">
      <c r="B76" s="229" t="str">
        <f>B48</f>
        <v>Spare 2</v>
      </c>
      <c r="C76" s="291" t="s">
        <v>79</v>
      </c>
      <c r="D76" s="229"/>
      <c r="E76" s="229"/>
      <c r="F76" s="227"/>
      <c r="G76" s="227"/>
      <c r="H76" s="227"/>
      <c r="I76" s="227"/>
      <c r="J76" s="227"/>
      <c r="K76" s="227"/>
      <c r="L76" s="227"/>
      <c r="M76" s="333">
        <f t="shared" si="7"/>
        <v>0</v>
      </c>
      <c r="N76" s="333">
        <f t="shared" si="7"/>
        <v>0</v>
      </c>
      <c r="O76" s="333">
        <f t="shared" si="8"/>
        <v>0</v>
      </c>
      <c r="P76" s="333">
        <f t="shared" si="8"/>
        <v>0</v>
      </c>
      <c r="Q76" s="333">
        <f t="shared" si="8"/>
        <v>0</v>
      </c>
      <c r="R76" s="333">
        <f t="shared" si="8"/>
        <v>0</v>
      </c>
      <c r="S76" s="333">
        <f t="shared" si="8"/>
        <v>0</v>
      </c>
      <c r="T76" s="227"/>
    </row>
    <row r="77" spans="2:20" s="326" customFormat="1" ht="13.35" customHeight="1" x14ac:dyDescent="0.2">
      <c r="B77" s="229" t="str">
        <f>B49</f>
        <v>Spare 3</v>
      </c>
      <c r="C77" s="291" t="s">
        <v>79</v>
      </c>
      <c r="D77" s="229"/>
      <c r="E77" s="229"/>
      <c r="F77" s="227"/>
      <c r="G77" s="227"/>
      <c r="H77" s="227"/>
      <c r="I77" s="227"/>
      <c r="J77" s="227"/>
      <c r="K77" s="227"/>
      <c r="L77" s="227"/>
      <c r="M77" s="333">
        <f t="shared" si="7"/>
        <v>0</v>
      </c>
      <c r="N77" s="333">
        <f t="shared" si="7"/>
        <v>0</v>
      </c>
      <c r="O77" s="333">
        <f t="shared" si="8"/>
        <v>0</v>
      </c>
      <c r="P77" s="333">
        <f t="shared" si="8"/>
        <v>0</v>
      </c>
      <c r="Q77" s="333">
        <f t="shared" si="8"/>
        <v>0</v>
      </c>
      <c r="R77" s="333">
        <f t="shared" si="8"/>
        <v>0</v>
      </c>
      <c r="S77" s="333">
        <f t="shared" si="8"/>
        <v>0</v>
      </c>
      <c r="T77" s="227"/>
    </row>
    <row r="78" spans="2:20" s="326" customFormat="1" ht="13.35" customHeight="1" x14ac:dyDescent="0.2">
      <c r="B78" s="229" t="str">
        <f>B50</f>
        <v>Spare 4</v>
      </c>
      <c r="C78" s="291" t="s">
        <v>79</v>
      </c>
      <c r="D78" s="229"/>
      <c r="E78" s="229"/>
      <c r="F78" s="227"/>
      <c r="G78" s="227"/>
      <c r="H78" s="227"/>
      <c r="I78" s="227"/>
      <c r="J78" s="227"/>
      <c r="K78" s="227"/>
      <c r="L78" s="227"/>
      <c r="M78" s="333">
        <f t="shared" si="7"/>
        <v>0</v>
      </c>
      <c r="N78" s="333">
        <f t="shared" si="7"/>
        <v>0</v>
      </c>
      <c r="O78" s="333">
        <f t="shared" si="8"/>
        <v>0</v>
      </c>
      <c r="P78" s="333">
        <f t="shared" si="8"/>
        <v>0</v>
      </c>
      <c r="Q78" s="333">
        <f t="shared" si="8"/>
        <v>0</v>
      </c>
      <c r="R78" s="333">
        <f t="shared" si="8"/>
        <v>0</v>
      </c>
      <c r="S78" s="333">
        <f t="shared" si="8"/>
        <v>0</v>
      </c>
      <c r="T78" s="227"/>
    </row>
    <row r="79" spans="2:20" s="326" customFormat="1" ht="13.35" customHeight="1" x14ac:dyDescent="0.2">
      <c r="B79" s="229" t="str">
        <f>B51</f>
        <v>Spare 5</v>
      </c>
      <c r="C79" s="291" t="s">
        <v>79</v>
      </c>
      <c r="D79" s="229"/>
      <c r="E79" s="229"/>
      <c r="F79" s="227"/>
      <c r="G79" s="227"/>
      <c r="H79" s="227"/>
      <c r="I79" s="227"/>
      <c r="J79" s="227"/>
      <c r="K79" s="227"/>
      <c r="L79" s="227"/>
      <c r="M79" s="333">
        <f t="shared" si="7"/>
        <v>0</v>
      </c>
      <c r="N79" s="333">
        <f t="shared" si="7"/>
        <v>0</v>
      </c>
      <c r="O79" s="333">
        <f t="shared" si="8"/>
        <v>0</v>
      </c>
      <c r="P79" s="333">
        <f t="shared" si="8"/>
        <v>0</v>
      </c>
      <c r="Q79" s="333">
        <f t="shared" si="8"/>
        <v>0</v>
      </c>
      <c r="R79" s="333">
        <f t="shared" si="8"/>
        <v>0</v>
      </c>
      <c r="S79" s="333">
        <f t="shared" si="8"/>
        <v>0</v>
      </c>
      <c r="T79" s="227"/>
    </row>
    <row r="80" spans="2:20" s="327" customFormat="1" ht="13.35" customHeight="1" x14ac:dyDescent="0.2">
      <c r="B80" s="233" t="s">
        <v>1</v>
      </c>
      <c r="C80" s="341" t="s">
        <v>79</v>
      </c>
      <c r="D80" s="233"/>
      <c r="E80" s="233"/>
      <c r="F80" s="258"/>
      <c r="G80" s="258"/>
      <c r="H80" s="258"/>
      <c r="I80" s="258"/>
      <c r="J80" s="258"/>
      <c r="K80" s="258"/>
      <c r="L80" s="227"/>
      <c r="M80" s="342">
        <f t="shared" ref="M80:S80" si="9">SUM(M75:M79)</f>
        <v>0</v>
      </c>
      <c r="N80" s="342">
        <f t="shared" si="9"/>
        <v>0</v>
      </c>
      <c r="O80" s="342">
        <f t="shared" si="9"/>
        <v>0</v>
      </c>
      <c r="P80" s="342">
        <f t="shared" si="9"/>
        <v>0</v>
      </c>
      <c r="Q80" s="342">
        <f t="shared" si="9"/>
        <v>0</v>
      </c>
      <c r="R80" s="342">
        <f t="shared" si="9"/>
        <v>0</v>
      </c>
      <c r="S80" s="342">
        <f t="shared" si="9"/>
        <v>0</v>
      </c>
      <c r="T80" s="258"/>
    </row>
    <row r="81" spans="1:20" x14ac:dyDescent="0.2">
      <c r="H81" s="227"/>
      <c r="I81" s="246"/>
      <c r="J81" s="227"/>
      <c r="K81" s="227"/>
      <c r="L81" s="227"/>
      <c r="M81" s="227"/>
      <c r="N81" s="227"/>
      <c r="O81" s="227"/>
      <c r="P81" s="227"/>
      <c r="Q81" s="227"/>
      <c r="R81" s="227"/>
      <c r="S81" s="227"/>
      <c r="T81" s="227"/>
    </row>
    <row r="82" spans="1:20" x14ac:dyDescent="0.2">
      <c r="B82" s="258" t="s">
        <v>222</v>
      </c>
      <c r="E82" s="229" t="s">
        <v>218</v>
      </c>
      <c r="H82" s="227"/>
      <c r="I82" s="246"/>
      <c r="J82" s="227"/>
      <c r="K82" s="227"/>
      <c r="L82" s="227"/>
      <c r="M82" s="227"/>
      <c r="N82" s="227"/>
      <c r="O82" s="227"/>
      <c r="P82" s="227"/>
      <c r="Q82" s="227"/>
      <c r="R82" s="227"/>
      <c r="S82" s="227"/>
      <c r="T82" s="227"/>
    </row>
    <row r="83" spans="1:20" s="60" customFormat="1" ht="13.35" customHeight="1" x14ac:dyDescent="0.2">
      <c r="A83" s="325"/>
      <c r="B83" s="227" t="str">
        <f>Other!B84</f>
        <v>Spare 1</v>
      </c>
      <c r="C83" s="254" t="s">
        <v>0</v>
      </c>
      <c r="D83" s="227"/>
      <c r="E83" s="227"/>
      <c r="F83" s="227"/>
      <c r="G83" s="227"/>
      <c r="H83" s="227"/>
      <c r="I83" s="227"/>
      <c r="J83" s="227"/>
      <c r="K83" s="227"/>
      <c r="L83" s="227"/>
      <c r="M83" s="90">
        <f>Other!M84</f>
        <v>0</v>
      </c>
      <c r="N83" s="90">
        <f>Other!N84</f>
        <v>0</v>
      </c>
      <c r="O83" s="90">
        <f>Other!O84</f>
        <v>0</v>
      </c>
      <c r="P83" s="90">
        <f>Other!P84</f>
        <v>0</v>
      </c>
      <c r="Q83" s="90">
        <f>Other!Q84</f>
        <v>0</v>
      </c>
      <c r="R83" s="90">
        <f>Other!R84</f>
        <v>0</v>
      </c>
      <c r="S83" s="90">
        <f>Other!S84</f>
        <v>0</v>
      </c>
      <c r="T83" s="227"/>
    </row>
    <row r="84" spans="1:20" s="60" customFormat="1" ht="13.35" customHeight="1" x14ac:dyDescent="0.2">
      <c r="A84" s="325"/>
      <c r="B84" s="227" t="str">
        <f>Other!B85</f>
        <v>Spare 2</v>
      </c>
      <c r="C84" s="254" t="s">
        <v>0</v>
      </c>
      <c r="D84" s="227"/>
      <c r="E84" s="227"/>
      <c r="F84" s="227"/>
      <c r="G84" s="227"/>
      <c r="H84" s="227"/>
      <c r="I84" s="227"/>
      <c r="J84" s="227"/>
      <c r="K84" s="227"/>
      <c r="L84" s="227"/>
      <c r="M84" s="90">
        <f>Other!M85</f>
        <v>0</v>
      </c>
      <c r="N84" s="90">
        <f>Other!N85</f>
        <v>0</v>
      </c>
      <c r="O84" s="90">
        <f>Other!O85</f>
        <v>0</v>
      </c>
      <c r="P84" s="90">
        <f>Other!P85</f>
        <v>0</v>
      </c>
      <c r="Q84" s="90">
        <f>Other!Q85</f>
        <v>0</v>
      </c>
      <c r="R84" s="90">
        <f>Other!R85</f>
        <v>0</v>
      </c>
      <c r="S84" s="90">
        <f>Other!S85</f>
        <v>0</v>
      </c>
      <c r="T84" s="227"/>
    </row>
    <row r="85" spans="1:20" s="60" customFormat="1" ht="13.35" customHeight="1" x14ac:dyDescent="0.2">
      <c r="A85" s="325"/>
      <c r="B85" s="227" t="str">
        <f>Other!B86</f>
        <v>Spare 3</v>
      </c>
      <c r="C85" s="254" t="s">
        <v>0</v>
      </c>
      <c r="D85" s="227"/>
      <c r="E85" s="227"/>
      <c r="F85" s="227"/>
      <c r="G85" s="227"/>
      <c r="H85" s="227"/>
      <c r="I85" s="227"/>
      <c r="J85" s="227"/>
      <c r="K85" s="227"/>
      <c r="L85" s="227"/>
      <c r="M85" s="90">
        <f>Other!M86</f>
        <v>0</v>
      </c>
      <c r="N85" s="90">
        <f>Other!N86</f>
        <v>0</v>
      </c>
      <c r="O85" s="90">
        <f>Other!O86</f>
        <v>0</v>
      </c>
      <c r="P85" s="90">
        <f>Other!P86</f>
        <v>0</v>
      </c>
      <c r="Q85" s="90">
        <f>Other!Q86</f>
        <v>0</v>
      </c>
      <c r="R85" s="90">
        <f>Other!R86</f>
        <v>0</v>
      </c>
      <c r="S85" s="90">
        <f>Other!S86</f>
        <v>0</v>
      </c>
      <c r="T85" s="227"/>
    </row>
    <row r="86" spans="1:20" s="60" customFormat="1" ht="13.35" customHeight="1" x14ac:dyDescent="0.2">
      <c r="A86" s="325"/>
      <c r="B86" s="227" t="str">
        <f>Other!B87</f>
        <v>Spare 4</v>
      </c>
      <c r="C86" s="254" t="s">
        <v>0</v>
      </c>
      <c r="D86" s="227"/>
      <c r="E86" s="227"/>
      <c r="F86" s="227"/>
      <c r="G86" s="227"/>
      <c r="H86" s="227"/>
      <c r="I86" s="227"/>
      <c r="J86" s="227"/>
      <c r="K86" s="227"/>
      <c r="L86" s="227"/>
      <c r="M86" s="90">
        <f>Other!M87</f>
        <v>0</v>
      </c>
      <c r="N86" s="90">
        <f>Other!N87</f>
        <v>0</v>
      </c>
      <c r="O86" s="90">
        <f>Other!O87</f>
        <v>0</v>
      </c>
      <c r="P86" s="90">
        <f>Other!P87</f>
        <v>0</v>
      </c>
      <c r="Q86" s="90">
        <f>Other!Q87</f>
        <v>0</v>
      </c>
      <c r="R86" s="90">
        <f>Other!R87</f>
        <v>0</v>
      </c>
      <c r="S86" s="90">
        <f>Other!S87</f>
        <v>0</v>
      </c>
      <c r="T86" s="227"/>
    </row>
    <row r="87" spans="1:20" s="60" customFormat="1" ht="13.35" customHeight="1" x14ac:dyDescent="0.2">
      <c r="A87" s="325"/>
      <c r="B87" s="227" t="str">
        <f>Other!B88</f>
        <v>Spare 5</v>
      </c>
      <c r="C87" s="254" t="s">
        <v>0</v>
      </c>
      <c r="D87" s="227"/>
      <c r="E87" s="227"/>
      <c r="F87" s="227"/>
      <c r="G87" s="227"/>
      <c r="H87" s="227"/>
      <c r="I87" s="227"/>
      <c r="J87" s="227"/>
      <c r="K87" s="227"/>
      <c r="L87" s="227"/>
      <c r="M87" s="90">
        <f>Other!M88</f>
        <v>0</v>
      </c>
      <c r="N87" s="90">
        <f>Other!N88</f>
        <v>0</v>
      </c>
      <c r="O87" s="90">
        <f>Other!O88</f>
        <v>0</v>
      </c>
      <c r="P87" s="90">
        <f>Other!P88</f>
        <v>0</v>
      </c>
      <c r="Q87" s="90">
        <f>Other!Q88</f>
        <v>0</v>
      </c>
      <c r="R87" s="90">
        <f>Other!R88</f>
        <v>0</v>
      </c>
      <c r="S87" s="90">
        <f>Other!S88</f>
        <v>0</v>
      </c>
      <c r="T87" s="227"/>
    </row>
    <row r="88" spans="1:20" s="343" customFormat="1" ht="13.35" customHeight="1" x14ac:dyDescent="0.2">
      <c r="B88" s="258" t="s">
        <v>1</v>
      </c>
      <c r="C88" s="263" t="s">
        <v>0</v>
      </c>
      <c r="D88" s="258"/>
      <c r="E88" s="258"/>
      <c r="F88" s="258"/>
      <c r="G88" s="258"/>
      <c r="H88" s="258"/>
      <c r="I88" s="258"/>
      <c r="J88" s="258"/>
      <c r="K88" s="258"/>
      <c r="L88" s="227"/>
      <c r="M88" s="261">
        <f t="shared" ref="M88:S88" si="10">SUM(M83:M87)</f>
        <v>0</v>
      </c>
      <c r="N88" s="261">
        <f t="shared" si="10"/>
        <v>0</v>
      </c>
      <c r="O88" s="261">
        <f t="shared" si="10"/>
        <v>0</v>
      </c>
      <c r="P88" s="261">
        <f t="shared" si="10"/>
        <v>0</v>
      </c>
      <c r="Q88" s="261">
        <f t="shared" si="10"/>
        <v>0</v>
      </c>
      <c r="R88" s="261">
        <f t="shared" si="10"/>
        <v>0</v>
      </c>
      <c r="S88" s="261">
        <f t="shared" si="10"/>
        <v>0</v>
      </c>
      <c r="T88" s="258"/>
    </row>
    <row r="89" spans="1:20" s="227" customFormat="1" x14ac:dyDescent="0.2">
      <c r="I89" s="246"/>
    </row>
    <row r="90" spans="1:20" s="258" customFormat="1" x14ac:dyDescent="0.2">
      <c r="B90" s="258" t="s">
        <v>219</v>
      </c>
      <c r="C90" s="258" t="s">
        <v>3</v>
      </c>
      <c r="D90" s="322"/>
      <c r="E90" s="258" t="s">
        <v>217</v>
      </c>
      <c r="I90" s="323"/>
      <c r="L90" s="227"/>
      <c r="M90" s="260">
        <f>'Cost of capital '!M38</f>
        <v>0.44</v>
      </c>
      <c r="N90" s="260">
        <f>'Cost of capital '!N38</f>
        <v>0.42</v>
      </c>
      <c r="O90" s="260">
        <f>'Cost of capital '!O38</f>
        <v>0.42</v>
      </c>
      <c r="P90" s="260">
        <f>'Cost of capital '!P38</f>
        <v>0.42</v>
      </c>
      <c r="Q90" s="260">
        <f>'Cost of capital '!Q38</f>
        <v>0.42</v>
      </c>
      <c r="R90" s="260">
        <f>'Cost of capital '!R38</f>
        <v>0.42</v>
      </c>
      <c r="S90" s="260">
        <f>'Cost of capital '!S38</f>
        <v>0.42</v>
      </c>
    </row>
    <row r="91" spans="1:20" s="227" customFormat="1" x14ac:dyDescent="0.2">
      <c r="I91" s="246"/>
    </row>
    <row r="92" spans="1:20" s="233" customFormat="1" x14ac:dyDescent="0.2">
      <c r="B92" s="258" t="s">
        <v>223</v>
      </c>
      <c r="C92" s="263" t="s">
        <v>0</v>
      </c>
      <c r="E92" s="233" t="s">
        <v>216</v>
      </c>
      <c r="H92" s="258"/>
      <c r="I92" s="323"/>
      <c r="J92" s="258"/>
      <c r="K92" s="258"/>
      <c r="L92" s="227"/>
      <c r="M92" s="271">
        <f>AVERAGE(RAB!M35,RAB!M40)</f>
        <v>472403816.29373813</v>
      </c>
      <c r="N92" s="271">
        <f>AVERAGE(RAB!N35,RAB!N40)</f>
        <v>528511921.47544396</v>
      </c>
      <c r="O92" s="271">
        <f>AVERAGE(RAB!O35,RAB!O40)</f>
        <v>593555494.49253249</v>
      </c>
      <c r="P92" s="271">
        <f>AVERAGE(RAB!P35,RAB!P40)</f>
        <v>656109233.06364262</v>
      </c>
      <c r="Q92" s="271">
        <f>AVERAGE(RAB!Q35,RAB!Q40)</f>
        <v>714734695.7250694</v>
      </c>
      <c r="R92" s="271">
        <f>AVERAGE(RAB!R35,RAB!R40)</f>
        <v>773877324.62969971</v>
      </c>
      <c r="S92" s="271">
        <f>AVERAGE(RAB!S35,RAB!S40)</f>
        <v>828936231.59626317</v>
      </c>
      <c r="T92" s="258"/>
    </row>
    <row r="93" spans="1:20" s="227" customFormat="1" x14ac:dyDescent="0.2">
      <c r="I93" s="246"/>
    </row>
    <row r="94" spans="1:20" s="258" customFormat="1" x14ac:dyDescent="0.2">
      <c r="B94" s="258" t="s">
        <v>214</v>
      </c>
      <c r="C94" s="263" t="s">
        <v>0</v>
      </c>
      <c r="E94" s="258" t="s">
        <v>213</v>
      </c>
      <c r="I94" s="323"/>
      <c r="L94" s="227"/>
      <c r="M94" s="261">
        <f t="shared" ref="M94:S94" si="11">IF(M88=0,0,(M80/M88)*M90*M92)</f>
        <v>0</v>
      </c>
      <c r="N94" s="261">
        <f t="shared" si="11"/>
        <v>0</v>
      </c>
      <c r="O94" s="261">
        <f t="shared" si="11"/>
        <v>0</v>
      </c>
      <c r="P94" s="261">
        <f t="shared" si="11"/>
        <v>0</v>
      </c>
      <c r="Q94" s="261">
        <f t="shared" si="11"/>
        <v>0</v>
      </c>
      <c r="R94" s="261">
        <f t="shared" si="11"/>
        <v>0</v>
      </c>
      <c r="S94" s="261">
        <f t="shared" si="11"/>
        <v>0</v>
      </c>
    </row>
    <row r="95" spans="1:20" s="227" customFormat="1" x14ac:dyDescent="0.2">
      <c r="I95" s="246"/>
    </row>
    <row r="96" spans="1:20" x14ac:dyDescent="0.2">
      <c r="L96" s="227"/>
    </row>
  </sheetData>
  <sheetProtection algorithmName="SHA-512" hashValue="jbuI9hVP64OWwLoJa64nbhgf7ru8oOCsaAAfXZn36T330oZSdqZbv6myywJziSKI/Q39R1Wub6TzXNyXpwOyFQ==" saltValue="iHl5BSTCQ888MXBFZOO2yA==" spinCount="100000" sheet="1" objects="1" scenarios="1"/>
  <conditionalFormatting sqref="C2">
    <cfRule type="expression" dxfId="21" priority="5">
      <formula>Model_check&lt;&gt;0</formula>
    </cfRule>
    <cfRule type="expression" dxfId="20" priority="6">
      <formula>Model_check=0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1" manualBreakCount="1">
    <brk id="71" min="1" max="18" man="1"/>
  </rowBreaks>
  <extLst>
    <ext xmlns:x14="http://schemas.microsoft.com/office/spreadsheetml/2009/9/main" uri="{78C0D931-6437-407d-A8EE-F0AAD7539E65}">
      <x14:conditionalFormattings>
        <x14:conditionalFormatting xmlns:xm="http://schemas.microsoft.com/office/excel/2006/main">
          <x14:cfRule type="expression" priority="10" id="{FDD03D93-11A9-4DC1-BC43-8841A8997FAB}">
            <xm:f>'Global inputs'!$A1="MODEL ERROR"</xm:f>
            <x14:dxf>
              <fill>
                <patternFill>
                  <bgColor theme="1"/>
                </patternFill>
              </fill>
            </x14:dxf>
          </x14:cfRule>
          <xm:sqref>A1:XFD1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7941E"/>
  </sheetPr>
  <dimension ref="B2"/>
  <sheetViews>
    <sheetView showGridLines="0" zoomScale="85" zoomScaleNormal="85" workbookViewId="0"/>
  </sheetViews>
  <sheetFormatPr defaultColWidth="8.75" defaultRowHeight="12.75" x14ac:dyDescent="0.2"/>
  <cols>
    <col min="1" max="1" width="2.625" style="14" customWidth="1"/>
    <col min="2" max="16384" width="8.75" style="14"/>
  </cols>
  <sheetData>
    <row r="2" spans="2:2" x14ac:dyDescent="0.2">
      <c r="B2" s="13" t="s">
        <v>61</v>
      </c>
    </row>
  </sheetData>
  <sheetProtection algorithmName="SHA-512" hashValue="hkDRT0J8ZNfFxRh76XJinh0mpujE1WGaD2FJa2BLOQfzZtKejbqHNktupQHQ5O9TIC+EQV7FwS4MmhdFOQNSfA==" saltValue="53Pp4bZUBXxJpvFByMLmzg==" spinCount="100000" sheet="1" objects="1" scenarios="1"/>
  <pageMargins left="0.70866141732283472" right="0.70866141732283472" top="0.74803149606299213" bottom="0.74803149606299213" header="0.31496062992125984" footer="0.31496062992125984"/>
  <pageSetup paperSize="9" scale="60" orientation="landscape"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
  <dimension ref="A1:W98"/>
  <sheetViews>
    <sheetView showGridLines="0" zoomScale="85" zoomScaleNormal="85" zoomScaleSheetLayoutView="70" workbookViewId="0">
      <pane xSplit="6" ySplit="7" topLeftCell="G8" activePane="bottomRight" state="frozen"/>
      <selection activeCell="F12" sqref="F12"/>
      <selection pane="topRight" activeCell="F12" sqref="F12"/>
      <selection pane="bottomLeft" activeCell="F12" sqref="F12"/>
      <selection pane="bottomRight" activeCell="Q21" sqref="Q21"/>
    </sheetView>
  </sheetViews>
  <sheetFormatPr defaultColWidth="0" defaultRowHeight="12.75" x14ac:dyDescent="0.2"/>
  <cols>
    <col min="1" max="1" width="2.75" style="192" customWidth="1"/>
    <col min="2" max="2" width="50.625" style="189" customWidth="1"/>
    <col min="3" max="5" width="15.75" style="192" customWidth="1"/>
    <col min="6" max="7" width="2.75" style="192" customWidth="1"/>
    <col min="8" max="19" width="10.75" style="192" customWidth="1"/>
    <col min="20" max="20" width="2.75" style="192" customWidth="1"/>
    <col min="21" max="26" width="0" style="192" hidden="1" customWidth="1"/>
    <col min="27" max="16384" width="0" style="192" hidden="1"/>
  </cols>
  <sheetData>
    <row r="1" spans="1:23" s="137" customFormat="1" ht="12" customHeight="1" x14ac:dyDescent="0.2">
      <c r="A1" s="135"/>
      <c r="B1" s="135"/>
      <c r="C1" s="136"/>
      <c r="D1" s="135"/>
      <c r="E1" s="135"/>
      <c r="F1" s="135"/>
      <c r="G1" s="135"/>
      <c r="H1" s="135"/>
      <c r="I1" s="135"/>
      <c r="J1" s="135"/>
      <c r="K1" s="135"/>
      <c r="L1" s="135"/>
      <c r="M1" s="135"/>
      <c r="N1" s="135"/>
      <c r="O1" s="135"/>
      <c r="P1" s="135"/>
      <c r="Q1" s="135"/>
      <c r="R1" s="135"/>
      <c r="S1" s="135"/>
      <c r="T1" s="135"/>
      <c r="U1" s="135"/>
      <c r="V1" s="135"/>
      <c r="W1" s="135"/>
    </row>
    <row r="2" spans="1:23" s="135" customFormat="1" ht="15" customHeight="1" x14ac:dyDescent="0.25">
      <c r="B2" s="138" t="str">
        <f ca="1">MID(CELL("filename",B2),FIND("]",CELL("filename",B2))+1,255)</f>
        <v>CPP Financial Model</v>
      </c>
      <c r="C2" s="139" t="str">
        <f>'Global inputs'!$C$2</f>
        <v>Model: Ok</v>
      </c>
      <c r="D2" s="140"/>
      <c r="E2" s="140"/>
      <c r="F2" s="141"/>
      <c r="G2" s="141"/>
      <c r="H2" s="141"/>
      <c r="I2" s="141"/>
      <c r="J2" s="141"/>
      <c r="K2" s="141"/>
      <c r="L2" s="141"/>
      <c r="M2" s="141"/>
      <c r="N2" s="141"/>
      <c r="O2" s="141"/>
      <c r="P2" s="141"/>
      <c r="Q2" s="141"/>
      <c r="R2" s="141"/>
      <c r="S2" s="141"/>
    </row>
    <row r="3" spans="1:23" s="142" customFormat="1" ht="12" customHeight="1" x14ac:dyDescent="0.2">
      <c r="B3" s="143" t="s">
        <v>62</v>
      </c>
      <c r="C3" s="144"/>
      <c r="D3" s="145"/>
      <c r="E3" s="145"/>
      <c r="F3" s="143"/>
      <c r="G3" s="146"/>
      <c r="H3" s="147">
        <f>'Global inputs'!H3</f>
        <v>41730</v>
      </c>
      <c r="I3" s="147">
        <f>'Global inputs'!I3</f>
        <v>42095</v>
      </c>
      <c r="J3" s="147">
        <f>'Global inputs'!J3</f>
        <v>42461</v>
      </c>
      <c r="K3" s="147">
        <f>'Global inputs'!K3</f>
        <v>42826</v>
      </c>
      <c r="L3" s="147">
        <f>'Global inputs'!L3</f>
        <v>43191</v>
      </c>
      <c r="M3" s="147">
        <f>'Global inputs'!M3</f>
        <v>43556</v>
      </c>
      <c r="N3" s="147">
        <f>'Global inputs'!N3</f>
        <v>43922</v>
      </c>
      <c r="O3" s="147">
        <f>'Global inputs'!O3</f>
        <v>44287</v>
      </c>
      <c r="P3" s="147">
        <f>'Global inputs'!P3</f>
        <v>44652</v>
      </c>
      <c r="Q3" s="147">
        <f>'Global inputs'!Q3</f>
        <v>45017</v>
      </c>
      <c r="R3" s="147">
        <f>'Global inputs'!R3</f>
        <v>45383</v>
      </c>
      <c r="S3" s="147">
        <f>'Global inputs'!S3</f>
        <v>45748</v>
      </c>
    </row>
    <row r="4" spans="1:23" s="142" customFormat="1" ht="12" customHeight="1" x14ac:dyDescent="0.2">
      <c r="B4" s="143" t="s">
        <v>63</v>
      </c>
      <c r="C4" s="144"/>
      <c r="D4" s="148"/>
      <c r="E4" s="148"/>
      <c r="F4" s="143"/>
      <c r="G4" s="146"/>
      <c r="H4" s="147">
        <f>'Global inputs'!H4</f>
        <v>42094</v>
      </c>
      <c r="I4" s="147">
        <f>'Global inputs'!I4</f>
        <v>42460</v>
      </c>
      <c r="J4" s="147">
        <f>'Global inputs'!J4</f>
        <v>42825</v>
      </c>
      <c r="K4" s="147">
        <f>'Global inputs'!K4</f>
        <v>43190</v>
      </c>
      <c r="L4" s="147">
        <f>'Global inputs'!L4</f>
        <v>43555</v>
      </c>
      <c r="M4" s="147">
        <f>'Global inputs'!M4</f>
        <v>43921</v>
      </c>
      <c r="N4" s="147">
        <f>'Global inputs'!N4</f>
        <v>44286</v>
      </c>
      <c r="O4" s="147">
        <f>'Global inputs'!O4</f>
        <v>44651</v>
      </c>
      <c r="P4" s="147">
        <f>'Global inputs'!P4</f>
        <v>45016</v>
      </c>
      <c r="Q4" s="147">
        <f>'Global inputs'!Q4</f>
        <v>45382</v>
      </c>
      <c r="R4" s="147">
        <f>'Global inputs'!R4</f>
        <v>45747</v>
      </c>
      <c r="S4" s="147">
        <f>'Global inputs'!S4</f>
        <v>46112</v>
      </c>
    </row>
    <row r="5" spans="1:23" s="142" customFormat="1" ht="12" customHeight="1" x14ac:dyDescent="0.2">
      <c r="B5" s="143" t="s">
        <v>64</v>
      </c>
      <c r="C5" s="144"/>
      <c r="D5" s="148"/>
      <c r="E5" s="148"/>
      <c r="F5" s="143"/>
      <c r="G5" s="146"/>
      <c r="H5" s="149" t="str">
        <f>'Global inputs'!H5</f>
        <v>RY15</v>
      </c>
      <c r="I5" s="149" t="str">
        <f>'Global inputs'!I5</f>
        <v>RY16</v>
      </c>
      <c r="J5" s="149" t="str">
        <f>'Global inputs'!J5</f>
        <v>RY17</v>
      </c>
      <c r="K5" s="149" t="str">
        <f>'Global inputs'!K5</f>
        <v>RY18</v>
      </c>
      <c r="L5" s="149" t="str">
        <f>'Global inputs'!L5</f>
        <v>RY19</v>
      </c>
      <c r="M5" s="149" t="str">
        <f>'Global inputs'!M5</f>
        <v>RY20</v>
      </c>
      <c r="N5" s="149" t="str">
        <f>'Global inputs'!N5</f>
        <v>RY21</v>
      </c>
      <c r="O5" s="149" t="str">
        <f>'Global inputs'!O5</f>
        <v>RY22</v>
      </c>
      <c r="P5" s="149" t="str">
        <f>'Global inputs'!P5</f>
        <v>RY23</v>
      </c>
      <c r="Q5" s="149" t="str">
        <f>'Global inputs'!Q5</f>
        <v>RY24</v>
      </c>
      <c r="R5" s="149" t="str">
        <f>'Global inputs'!R5</f>
        <v>RY25</v>
      </c>
      <c r="S5" s="149" t="str">
        <f>'Global inputs'!S5</f>
        <v>RY26</v>
      </c>
    </row>
    <row r="6" spans="1:23" s="142" customFormat="1" ht="12" customHeight="1" x14ac:dyDescent="0.2">
      <c r="B6" s="143" t="s">
        <v>65</v>
      </c>
      <c r="C6" s="144"/>
      <c r="D6" s="148"/>
      <c r="E6" s="148"/>
      <c r="F6" s="143"/>
      <c r="G6" s="146"/>
      <c r="H6" s="150" t="s">
        <v>66</v>
      </c>
      <c r="I6" s="151"/>
      <c r="J6" s="151"/>
      <c r="K6" s="151"/>
      <c r="L6" s="151"/>
      <c r="M6" s="150" t="s">
        <v>67</v>
      </c>
      <c r="N6" s="151"/>
      <c r="O6" s="150" t="s">
        <v>68</v>
      </c>
      <c r="P6" s="151"/>
      <c r="Q6" s="151"/>
      <c r="R6" s="151"/>
      <c r="S6" s="151"/>
    </row>
    <row r="7" spans="1:23" s="137" customFormat="1" ht="12" customHeight="1" x14ac:dyDescent="0.2">
      <c r="B7" s="141"/>
      <c r="C7" s="152"/>
      <c r="D7" s="153"/>
      <c r="E7" s="153"/>
      <c r="F7" s="141"/>
      <c r="G7" s="141"/>
      <c r="H7" s="141"/>
      <c r="I7" s="141"/>
      <c r="J7" s="141"/>
      <c r="K7" s="141"/>
      <c r="L7" s="141"/>
      <c r="M7" s="141"/>
      <c r="N7" s="141"/>
      <c r="O7" s="141"/>
      <c r="P7" s="141"/>
      <c r="Q7" s="141"/>
      <c r="R7" s="141"/>
      <c r="S7" s="141"/>
    </row>
    <row r="8" spans="1:23" s="137" customFormat="1" ht="12" customHeight="1" x14ac:dyDescent="0.2">
      <c r="B8" s="141"/>
      <c r="C8" s="152"/>
      <c r="D8" s="153"/>
      <c r="E8" s="153"/>
      <c r="F8" s="141"/>
      <c r="G8" s="141"/>
      <c r="H8" s="141"/>
      <c r="I8" s="141"/>
      <c r="J8" s="141"/>
      <c r="K8" s="141"/>
      <c r="L8" s="141"/>
      <c r="M8" s="141"/>
      <c r="N8" s="141"/>
      <c r="O8" s="141"/>
      <c r="P8" s="141"/>
      <c r="Q8" s="141"/>
      <c r="R8" s="141"/>
      <c r="S8" s="141"/>
    </row>
    <row r="9" spans="1:23" s="135" customFormat="1" ht="12" customHeight="1" x14ac:dyDescent="0.2">
      <c r="A9" s="137"/>
      <c r="B9" s="154" t="s">
        <v>71</v>
      </c>
      <c r="C9" s="155" t="s">
        <v>10</v>
      </c>
      <c r="D9" s="156" t="s">
        <v>9</v>
      </c>
      <c r="E9" s="157" t="s">
        <v>173</v>
      </c>
      <c r="F9" s="141"/>
      <c r="G9" s="158"/>
      <c r="H9" s="158"/>
      <c r="I9" s="158"/>
      <c r="J9" s="158"/>
      <c r="K9" s="141"/>
      <c r="L9" s="141"/>
      <c r="M9" s="141"/>
      <c r="N9" s="141"/>
      <c r="O9" s="141"/>
      <c r="P9" s="141"/>
      <c r="Q9" s="141"/>
      <c r="R9" s="141"/>
      <c r="S9" s="141"/>
    </row>
    <row r="10" spans="1:23" s="159" customFormat="1" ht="12.75" customHeight="1" x14ac:dyDescent="0.2"/>
    <row r="11" spans="1:23" s="164" customFormat="1" x14ac:dyDescent="0.2">
      <c r="A11" s="159"/>
      <c r="B11" s="160" t="s">
        <v>34</v>
      </c>
      <c r="C11" s="43" t="s">
        <v>3</v>
      </c>
      <c r="D11" s="25"/>
      <c r="E11" s="161" t="s">
        <v>195</v>
      </c>
      <c r="F11" s="25"/>
      <c r="G11" s="25"/>
      <c r="H11" s="25"/>
      <c r="I11" s="25"/>
      <c r="J11" s="25"/>
      <c r="K11" s="25"/>
      <c r="L11" s="25"/>
      <c r="M11" s="162">
        <f>'Cost of capital '!M40</f>
        <v>7.1900000000000006E-2</v>
      </c>
      <c r="N11" s="162">
        <f>'Cost of capital '!N40</f>
        <v>4.5699999999999998E-2</v>
      </c>
      <c r="O11" s="162">
        <f>'Cost of capital '!O40</f>
        <v>4.5699999999999998E-2</v>
      </c>
      <c r="P11" s="163">
        <f>'Cost of capital '!P40</f>
        <v>4.5699999999999998E-2</v>
      </c>
      <c r="Q11" s="163">
        <f>'Cost of capital '!Q40</f>
        <v>4.5699999999999998E-2</v>
      </c>
      <c r="R11" s="162">
        <f>'Cost of capital '!R40</f>
        <v>4.5699999999999998E-2</v>
      </c>
      <c r="S11" s="162">
        <f>'Cost of capital '!S40</f>
        <v>4.5699999999999998E-2</v>
      </c>
    </row>
    <row r="12" spans="1:23" s="164" customFormat="1" x14ac:dyDescent="0.2">
      <c r="A12" s="159"/>
      <c r="B12" s="160"/>
      <c r="C12" s="43"/>
      <c r="D12" s="25"/>
      <c r="E12" s="97"/>
      <c r="F12" s="25"/>
      <c r="G12" s="25"/>
      <c r="H12" s="25"/>
      <c r="I12" s="25"/>
      <c r="J12" s="25"/>
      <c r="K12" s="25"/>
      <c r="L12" s="25"/>
      <c r="M12" s="25"/>
      <c r="N12" s="25"/>
      <c r="O12" s="25"/>
      <c r="P12" s="25"/>
      <c r="Q12" s="25"/>
      <c r="R12" s="25"/>
      <c r="S12" s="25"/>
    </row>
    <row r="13" spans="1:23" s="164" customFormat="1" x14ac:dyDescent="0.2">
      <c r="A13" s="159"/>
      <c r="B13" s="160" t="s">
        <v>35</v>
      </c>
      <c r="C13" s="43" t="s">
        <v>3</v>
      </c>
      <c r="D13" s="25"/>
      <c r="E13" s="137" t="s">
        <v>275</v>
      </c>
      <c r="F13" s="25"/>
      <c r="G13" s="25"/>
      <c r="H13" s="25"/>
      <c r="I13" s="25"/>
      <c r="J13" s="25"/>
      <c r="K13" s="25"/>
      <c r="L13" s="25"/>
      <c r="M13" s="25"/>
      <c r="N13" s="25"/>
      <c r="O13" s="162">
        <f>Other!O12</f>
        <v>1.9502114592602871E-2</v>
      </c>
      <c r="P13" s="162">
        <f>Other!P12</f>
        <v>2.0248058977042183E-2</v>
      </c>
      <c r="Q13" s="162">
        <f>Other!Q12</f>
        <v>2.0000000000000018E-2</v>
      </c>
      <c r="R13" s="162">
        <f>Other!R12</f>
        <v>2.0000000000000018E-2</v>
      </c>
      <c r="S13" s="162">
        <f>Other!S12</f>
        <v>2.0000000000000018E-2</v>
      </c>
    </row>
    <row r="14" spans="1:23" s="164" customFormat="1" x14ac:dyDescent="0.2">
      <c r="A14" s="159"/>
      <c r="B14" s="160"/>
      <c r="C14" s="43"/>
      <c r="D14" s="25"/>
      <c r="E14" s="97"/>
      <c r="F14" s="25"/>
      <c r="G14" s="25"/>
      <c r="H14" s="25"/>
      <c r="I14" s="25"/>
      <c r="J14" s="25"/>
      <c r="K14" s="25"/>
      <c r="L14" s="25"/>
      <c r="M14" s="25"/>
      <c r="N14" s="25"/>
      <c r="O14" s="25"/>
      <c r="P14" s="25"/>
      <c r="Q14" s="25"/>
      <c r="R14" s="25"/>
      <c r="S14" s="25"/>
    </row>
    <row r="15" spans="1:23" s="164" customFormat="1" x14ac:dyDescent="0.2">
      <c r="A15" s="159"/>
      <c r="B15" s="165" t="s">
        <v>112</v>
      </c>
      <c r="C15" s="166" t="s">
        <v>0</v>
      </c>
      <c r="D15" s="25"/>
      <c r="E15" s="161" t="s">
        <v>213</v>
      </c>
      <c r="F15" s="25"/>
      <c r="G15" s="25"/>
      <c r="H15" s="25"/>
      <c r="I15" s="25"/>
      <c r="J15" s="25"/>
      <c r="K15" s="25"/>
      <c r="L15" s="25"/>
      <c r="M15" s="167">
        <f>'Other '!M94</f>
        <v>0</v>
      </c>
      <c r="N15" s="167">
        <f>'Other '!N94</f>
        <v>0</v>
      </c>
      <c r="O15" s="167">
        <f>'Other '!O94</f>
        <v>0</v>
      </c>
      <c r="P15" s="167">
        <f>'Other '!P94</f>
        <v>0</v>
      </c>
      <c r="Q15" s="167">
        <f>'Other '!Q94</f>
        <v>0</v>
      </c>
      <c r="R15" s="167">
        <f>'Other '!R94</f>
        <v>0</v>
      </c>
      <c r="S15" s="167">
        <f>'Other '!S94</f>
        <v>0</v>
      </c>
    </row>
    <row r="16" spans="1:23" s="164" customFormat="1" x14ac:dyDescent="0.2">
      <c r="A16" s="159"/>
      <c r="B16" s="165"/>
      <c r="C16" s="43"/>
      <c r="D16" s="25"/>
      <c r="E16" s="97"/>
      <c r="F16" s="25"/>
      <c r="G16" s="25"/>
      <c r="H16" s="25"/>
      <c r="I16" s="25"/>
      <c r="J16" s="25"/>
      <c r="K16" s="25"/>
      <c r="L16" s="25"/>
      <c r="M16" s="25"/>
      <c r="N16" s="25"/>
      <c r="O16" s="25"/>
      <c r="P16" s="25"/>
      <c r="Q16" s="25"/>
      <c r="R16" s="25"/>
      <c r="S16" s="25"/>
    </row>
    <row r="17" spans="1:19" s="164" customFormat="1" x14ac:dyDescent="0.2">
      <c r="A17" s="159"/>
      <c r="B17" s="165" t="s">
        <v>36</v>
      </c>
      <c r="C17" s="168" t="s">
        <v>79</v>
      </c>
      <c r="D17" s="25"/>
      <c r="E17" s="161" t="s">
        <v>192</v>
      </c>
      <c r="F17" s="25"/>
      <c r="G17" s="25"/>
      <c r="H17" s="25"/>
      <c r="I17" s="25"/>
      <c r="J17" s="25"/>
      <c r="K17" s="25"/>
      <c r="L17" s="25"/>
      <c r="M17" s="169">
        <f>'Other '!M14</f>
        <v>1.0352275669181401</v>
      </c>
      <c r="N17" s="170">
        <f>'Other '!N14</f>
        <v>1.0225321432719434</v>
      </c>
      <c r="O17" s="170">
        <f>'Other '!O14</f>
        <v>1.0225321432719434</v>
      </c>
      <c r="P17" s="170">
        <f>'Other '!P14</f>
        <v>1.0225321432719434</v>
      </c>
      <c r="Q17" s="170">
        <f>'Other '!Q14</f>
        <v>1.0225321432719434</v>
      </c>
      <c r="R17" s="170">
        <f>'Other '!R14</f>
        <v>1.0225321432719434</v>
      </c>
      <c r="S17" s="169">
        <f>'Other '!S14</f>
        <v>1.0225321432719434</v>
      </c>
    </row>
    <row r="18" spans="1:19" s="164" customFormat="1" ht="14.25" x14ac:dyDescent="0.2">
      <c r="A18" s="159"/>
      <c r="B18" s="165"/>
      <c r="C18" s="43"/>
      <c r="D18" s="25"/>
      <c r="E18" s="171"/>
      <c r="F18" s="25"/>
      <c r="G18" s="25"/>
      <c r="H18" s="25"/>
      <c r="I18" s="25"/>
      <c r="J18" s="25"/>
      <c r="K18" s="25"/>
      <c r="L18" s="25"/>
      <c r="M18" s="172"/>
      <c r="N18" s="25"/>
      <c r="O18" s="25"/>
      <c r="P18" s="25"/>
      <c r="Q18" s="25"/>
      <c r="R18" s="25"/>
      <c r="S18" s="25"/>
    </row>
    <row r="19" spans="1:19" s="164" customFormat="1" x14ac:dyDescent="0.2">
      <c r="A19" s="159"/>
      <c r="B19" s="165" t="s">
        <v>37</v>
      </c>
      <c r="C19" s="168" t="s">
        <v>79</v>
      </c>
      <c r="D19" s="25"/>
      <c r="E19" s="161" t="s">
        <v>193</v>
      </c>
      <c r="F19" s="25"/>
      <c r="G19" s="25"/>
      <c r="H19" s="25"/>
      <c r="I19" s="25"/>
      <c r="J19" s="25"/>
      <c r="K19" s="25"/>
      <c r="L19" s="25"/>
      <c r="M19" s="169">
        <f>'Other '!M15</f>
        <v>1.0285536205330978</v>
      </c>
      <c r="N19" s="170">
        <f>'Other '!N15</f>
        <v>1.0182846181695255</v>
      </c>
      <c r="O19" s="170">
        <f>'Other '!O15</f>
        <v>1.0182846181695255</v>
      </c>
      <c r="P19" s="170">
        <f>'Other '!P15</f>
        <v>1.0182846181695255</v>
      </c>
      <c r="Q19" s="170">
        <f>'Other '!Q15</f>
        <v>1.0182846181695255</v>
      </c>
      <c r="R19" s="170">
        <f>'Other '!R15</f>
        <v>1.0182846181695255</v>
      </c>
      <c r="S19" s="169">
        <f>'Other '!S15</f>
        <v>1.0182846181695255</v>
      </c>
    </row>
    <row r="20" spans="1:19" s="164" customFormat="1" ht="14.25" x14ac:dyDescent="0.2">
      <c r="A20" s="159"/>
      <c r="B20" s="165"/>
      <c r="C20" s="43"/>
      <c r="D20" s="25"/>
      <c r="E20" s="171"/>
      <c r="F20" s="25"/>
      <c r="G20" s="25"/>
      <c r="H20" s="25"/>
      <c r="I20" s="25"/>
      <c r="J20" s="25"/>
      <c r="K20" s="25"/>
      <c r="L20" s="25"/>
      <c r="M20" s="25"/>
      <c r="N20" s="25"/>
      <c r="O20" s="25"/>
      <c r="P20" s="25"/>
      <c r="Q20" s="25"/>
      <c r="R20" s="25"/>
      <c r="S20" s="25"/>
    </row>
    <row r="21" spans="1:19" s="164" customFormat="1" x14ac:dyDescent="0.2">
      <c r="A21" s="159"/>
      <c r="B21" s="165" t="s">
        <v>38</v>
      </c>
      <c r="C21" s="166" t="s">
        <v>0</v>
      </c>
      <c r="D21" s="25"/>
      <c r="E21" s="161" t="s">
        <v>196</v>
      </c>
      <c r="F21" s="25"/>
      <c r="G21" s="25"/>
      <c r="H21" s="25"/>
      <c r="I21" s="25"/>
      <c r="J21" s="25"/>
      <c r="K21" s="25"/>
      <c r="L21" s="25"/>
      <c r="M21" s="167">
        <f>Other!M29</f>
        <v>47238671.101092651</v>
      </c>
      <c r="N21" s="167">
        <f>Other!N29</f>
        <v>48545458.549571194</v>
      </c>
      <c r="O21" s="167">
        <f>Other!O29</f>
        <v>43031425.231034055</v>
      </c>
      <c r="P21" s="167">
        <f>Other!P29</f>
        <v>45282611.440776832</v>
      </c>
      <c r="Q21" s="167">
        <f>Other!Q29</f>
        <v>42870976.242894933</v>
      </c>
      <c r="R21" s="167">
        <f>Other!R29</f>
        <v>41788917.96792727</v>
      </c>
      <c r="S21" s="167">
        <f>Other!S29</f>
        <v>41952604.68380861</v>
      </c>
    </row>
    <row r="22" spans="1:19" s="164" customFormat="1" ht="14.25" x14ac:dyDescent="0.2">
      <c r="A22" s="159"/>
      <c r="B22" s="165"/>
      <c r="C22" s="43"/>
      <c r="D22" s="25"/>
      <c r="E22" s="171"/>
      <c r="F22" s="25"/>
      <c r="G22" s="25"/>
      <c r="H22" s="25"/>
      <c r="I22" s="25"/>
      <c r="J22" s="25"/>
      <c r="K22" s="25"/>
      <c r="L22" s="25"/>
      <c r="M22" s="25"/>
      <c r="N22" s="25"/>
      <c r="O22" s="25"/>
      <c r="P22" s="25"/>
      <c r="Q22" s="25"/>
      <c r="R22" s="25"/>
      <c r="S22" s="25"/>
    </row>
    <row r="23" spans="1:19" s="164" customFormat="1" x14ac:dyDescent="0.2">
      <c r="A23" s="159"/>
      <c r="B23" s="165" t="s">
        <v>39</v>
      </c>
      <c r="C23" s="43" t="s">
        <v>3</v>
      </c>
      <c r="D23" s="25"/>
      <c r="E23" s="161" t="s">
        <v>207</v>
      </c>
      <c r="F23" s="25"/>
      <c r="G23" s="25"/>
      <c r="H23" s="25"/>
      <c r="I23" s="25"/>
      <c r="J23" s="25"/>
      <c r="K23" s="25"/>
      <c r="L23" s="25"/>
      <c r="M23" s="163">
        <f>'Regulatory tax'!M11</f>
        <v>0.28000000000000003</v>
      </c>
      <c r="N23" s="163">
        <f>'Regulatory tax'!N11</f>
        <v>0.28000000000000003</v>
      </c>
      <c r="O23" s="163">
        <f>'Regulatory tax'!O11</f>
        <v>0.28000000000000003</v>
      </c>
      <c r="P23" s="163">
        <f>'Regulatory tax'!P11</f>
        <v>0.28000000000000003</v>
      </c>
      <c r="Q23" s="163">
        <f>'Regulatory tax'!Q11</f>
        <v>0.28000000000000003</v>
      </c>
      <c r="R23" s="162">
        <f>'Regulatory tax'!R11</f>
        <v>0.28000000000000003</v>
      </c>
      <c r="S23" s="163">
        <f>'Regulatory tax'!S11</f>
        <v>0.28000000000000003</v>
      </c>
    </row>
    <row r="24" spans="1:19" s="164" customFormat="1" ht="14.25" x14ac:dyDescent="0.2">
      <c r="A24" s="159"/>
      <c r="B24" s="165"/>
      <c r="C24" s="43"/>
      <c r="D24" s="25"/>
      <c r="E24" s="171"/>
      <c r="F24" s="25"/>
      <c r="G24" s="25"/>
      <c r="H24" s="25"/>
      <c r="I24" s="25"/>
      <c r="J24" s="25"/>
      <c r="K24" s="25"/>
      <c r="L24" s="25"/>
      <c r="M24" s="25"/>
      <c r="N24" s="25"/>
      <c r="O24" s="25"/>
      <c r="P24" s="25"/>
      <c r="Q24" s="25"/>
      <c r="R24" s="25"/>
      <c r="S24" s="25"/>
    </row>
    <row r="25" spans="1:19" s="164" customFormat="1" x14ac:dyDescent="0.2">
      <c r="A25" s="159"/>
      <c r="B25" s="165" t="s">
        <v>40</v>
      </c>
      <c r="C25" s="166" t="s">
        <v>0</v>
      </c>
      <c r="D25" s="25"/>
      <c r="E25" s="161" t="s">
        <v>208</v>
      </c>
      <c r="F25" s="25"/>
      <c r="G25" s="25"/>
      <c r="H25" s="25"/>
      <c r="I25" s="25"/>
      <c r="J25" s="25"/>
      <c r="K25" s="25"/>
      <c r="L25" s="25"/>
      <c r="M25" s="167">
        <f>'Regulatory tax'!M15</f>
        <v>0</v>
      </c>
      <c r="N25" s="25"/>
      <c r="O25" s="25"/>
      <c r="P25" s="25"/>
      <c r="Q25" s="25"/>
      <c r="R25" s="25"/>
      <c r="S25" s="25"/>
    </row>
    <row r="26" spans="1:19" s="164" customFormat="1" ht="14.25" x14ac:dyDescent="0.2">
      <c r="A26" s="159"/>
      <c r="B26" s="165"/>
      <c r="C26" s="43"/>
      <c r="D26" s="25"/>
      <c r="E26" s="171"/>
      <c r="F26" s="25"/>
      <c r="G26" s="25"/>
      <c r="H26" s="25"/>
      <c r="I26" s="25"/>
      <c r="J26" s="25"/>
      <c r="K26" s="25"/>
      <c r="L26" s="25"/>
      <c r="M26" s="25"/>
      <c r="N26" s="25"/>
      <c r="O26" s="25"/>
      <c r="P26" s="25"/>
      <c r="Q26" s="25"/>
      <c r="R26" s="25"/>
      <c r="S26" s="25"/>
    </row>
    <row r="27" spans="1:19" s="164" customFormat="1" x14ac:dyDescent="0.2">
      <c r="A27" s="159"/>
      <c r="B27" s="165" t="s">
        <v>41</v>
      </c>
      <c r="C27" s="166" t="s">
        <v>0</v>
      </c>
      <c r="D27" s="25"/>
      <c r="E27" s="97" t="s">
        <v>174</v>
      </c>
      <c r="F27" s="25"/>
      <c r="G27" s="25"/>
      <c r="H27" s="25"/>
      <c r="I27" s="25"/>
      <c r="J27" s="25"/>
      <c r="K27" s="25"/>
      <c r="L27" s="25"/>
      <c r="M27" s="167">
        <f>'Regulatory tax '!M13</f>
        <v>15882.009834831513</v>
      </c>
      <c r="N27" s="167">
        <f>'Regulatory tax '!N13</f>
        <v>16202.688849642136</v>
      </c>
      <c r="O27" s="173">
        <f>'Regulatory tax '!O13</f>
        <v>16515.753950121016</v>
      </c>
      <c r="P27" s="173">
        <f>'Regulatory tax '!P13</f>
        <v>16845.0925078656</v>
      </c>
      <c r="Q27" s="173">
        <f>'Regulatory tax '!Q13</f>
        <v>17180.998364078354</v>
      </c>
      <c r="R27" s="167">
        <f>'Regulatory tax '!R13</f>
        <v>17524.618331359921</v>
      </c>
      <c r="S27" s="173">
        <f>'Regulatory tax '!S13</f>
        <v>17875.110697987118</v>
      </c>
    </row>
    <row r="28" spans="1:19" s="164" customFormat="1" x14ac:dyDescent="0.2">
      <c r="A28" s="159"/>
      <c r="B28" s="165"/>
      <c r="C28" s="43"/>
      <c r="D28" s="25"/>
      <c r="E28" s="97"/>
      <c r="F28" s="25"/>
      <c r="G28" s="25"/>
      <c r="H28" s="25"/>
      <c r="I28" s="25"/>
      <c r="J28" s="25"/>
      <c r="K28" s="25"/>
      <c r="L28" s="25"/>
      <c r="M28" s="25"/>
      <c r="N28" s="25"/>
      <c r="O28" s="25"/>
      <c r="P28" s="25"/>
      <c r="Q28" s="25"/>
      <c r="R28" s="25"/>
      <c r="S28" s="25"/>
    </row>
    <row r="29" spans="1:19" s="164" customFormat="1" x14ac:dyDescent="0.2">
      <c r="A29" s="159"/>
      <c r="B29" s="95" t="s">
        <v>186</v>
      </c>
      <c r="C29" s="166" t="s">
        <v>0</v>
      </c>
      <c r="D29" s="25"/>
      <c r="E29" s="97" t="s">
        <v>197</v>
      </c>
      <c r="F29" s="25"/>
      <c r="G29" s="25"/>
      <c r="H29" s="25"/>
      <c r="I29" s="25"/>
      <c r="J29" s="25"/>
      <c r="K29" s="25"/>
      <c r="L29" s="25"/>
      <c r="M29" s="174">
        <f>'Regulatory tax '!M15</f>
        <v>0</v>
      </c>
      <c r="N29" s="174">
        <f>'Regulatory tax '!N15</f>
        <v>0</v>
      </c>
      <c r="O29" s="174">
        <f>'Regulatory tax '!O15</f>
        <v>0</v>
      </c>
      <c r="P29" s="174">
        <f>'Regulatory tax '!P15</f>
        <v>0</v>
      </c>
      <c r="Q29" s="174">
        <f>'Regulatory tax '!Q15</f>
        <v>0</v>
      </c>
      <c r="R29" s="174">
        <f>'Regulatory tax '!R15</f>
        <v>0</v>
      </c>
      <c r="S29" s="174">
        <f>'Regulatory tax '!S15</f>
        <v>0</v>
      </c>
    </row>
    <row r="30" spans="1:19" s="164" customFormat="1" x14ac:dyDescent="0.2">
      <c r="A30" s="159"/>
      <c r="B30" s="165"/>
      <c r="C30" s="43"/>
      <c r="D30" s="25"/>
      <c r="E30" s="97"/>
      <c r="F30" s="25"/>
      <c r="G30" s="25"/>
      <c r="H30" s="25"/>
      <c r="I30" s="25"/>
      <c r="J30" s="25"/>
      <c r="K30" s="25"/>
      <c r="L30" s="25"/>
      <c r="M30" s="25"/>
      <c r="N30" s="25"/>
      <c r="O30" s="25"/>
      <c r="P30" s="25"/>
      <c r="Q30" s="25"/>
      <c r="R30" s="25"/>
      <c r="S30" s="25"/>
    </row>
    <row r="31" spans="1:19" s="164" customFormat="1" x14ac:dyDescent="0.2">
      <c r="A31" s="159"/>
      <c r="B31" s="165" t="s">
        <v>42</v>
      </c>
      <c r="C31" s="166" t="s">
        <v>0</v>
      </c>
      <c r="D31" s="25"/>
      <c r="E31" s="97" t="s">
        <v>175</v>
      </c>
      <c r="F31" s="25"/>
      <c r="G31" s="25"/>
      <c r="H31" s="25"/>
      <c r="I31" s="25"/>
      <c r="J31" s="25"/>
      <c r="K31" s="25"/>
      <c r="L31" s="25"/>
      <c r="M31" s="167">
        <f>'Regulatory tax '!M14</f>
        <v>1525499.1126027396</v>
      </c>
      <c r="N31" s="167">
        <f>'Regulatory tax '!N14</f>
        <v>1194217.8289982302</v>
      </c>
      <c r="O31" s="173">
        <f>'Regulatory tax '!O14</f>
        <v>1147801.4628067468</v>
      </c>
      <c r="P31" s="173">
        <f>'Regulatory tax '!P14</f>
        <v>1104235.743392484</v>
      </c>
      <c r="Q31" s="173">
        <f>'Regulatory tax '!Q14</f>
        <v>835827.45416147076</v>
      </c>
      <c r="R31" s="167">
        <f>'Regulatory tax '!R14</f>
        <v>504987.65806602477</v>
      </c>
      <c r="S31" s="173">
        <f>'Regulatory tax '!S14</f>
        <v>477165.12095375417</v>
      </c>
    </row>
    <row r="32" spans="1:19" s="164" customFormat="1" x14ac:dyDescent="0.2">
      <c r="A32" s="159"/>
      <c r="B32" s="165"/>
      <c r="C32" s="43"/>
      <c r="D32" s="25"/>
      <c r="E32" s="97"/>
      <c r="F32" s="25"/>
      <c r="G32" s="25"/>
      <c r="H32" s="25"/>
      <c r="I32" s="25"/>
      <c r="J32" s="25"/>
      <c r="K32" s="25"/>
      <c r="L32" s="25"/>
      <c r="M32" s="25"/>
      <c r="N32" s="25"/>
      <c r="O32" s="25"/>
      <c r="P32" s="25"/>
      <c r="Q32" s="25"/>
      <c r="R32" s="25"/>
      <c r="S32" s="25"/>
    </row>
    <row r="33" spans="1:19" s="164" customFormat="1" ht="13.35" customHeight="1" x14ac:dyDescent="0.2">
      <c r="A33" s="159"/>
      <c r="B33" s="165" t="s">
        <v>43</v>
      </c>
      <c r="C33" s="43" t="s">
        <v>3</v>
      </c>
      <c r="D33" s="25"/>
      <c r="E33" s="97" t="s">
        <v>261</v>
      </c>
      <c r="F33" s="25"/>
      <c r="G33" s="25"/>
      <c r="H33" s="25"/>
      <c r="I33" s="25"/>
      <c r="J33" s="25"/>
      <c r="K33" s="25"/>
      <c r="L33" s="25"/>
      <c r="M33" s="175">
        <f>'Cost of capital '!M38</f>
        <v>0.44</v>
      </c>
      <c r="N33" s="175">
        <f>'Cost of capital '!N38</f>
        <v>0.42</v>
      </c>
      <c r="O33" s="175">
        <f>'Cost of capital '!O38</f>
        <v>0.42</v>
      </c>
      <c r="P33" s="175">
        <f>'Cost of capital '!P38</f>
        <v>0.42</v>
      </c>
      <c r="Q33" s="175">
        <f>'Cost of capital '!Q38</f>
        <v>0.42</v>
      </c>
      <c r="R33" s="175">
        <f>'Cost of capital '!R38</f>
        <v>0.42</v>
      </c>
      <c r="S33" s="175">
        <f>'Cost of capital '!S38</f>
        <v>0.42</v>
      </c>
    </row>
    <row r="34" spans="1:19" s="164" customFormat="1" x14ac:dyDescent="0.2">
      <c r="A34" s="159"/>
      <c r="B34" s="165"/>
      <c r="C34" s="43"/>
      <c r="D34" s="25"/>
      <c r="E34" s="97"/>
      <c r="F34" s="25"/>
      <c r="G34" s="25"/>
      <c r="H34" s="25"/>
      <c r="I34" s="25"/>
      <c r="J34" s="25"/>
      <c r="K34" s="25"/>
      <c r="L34" s="25"/>
      <c r="M34" s="25"/>
      <c r="N34" s="25"/>
      <c r="O34" s="25"/>
      <c r="P34" s="25"/>
      <c r="Q34" s="25"/>
      <c r="R34" s="25"/>
      <c r="S34" s="25"/>
    </row>
    <row r="35" spans="1:19" s="164" customFormat="1" x14ac:dyDescent="0.2">
      <c r="A35" s="159"/>
      <c r="B35" s="165" t="s">
        <v>44</v>
      </c>
      <c r="C35" s="43" t="s">
        <v>3</v>
      </c>
      <c r="D35" s="25"/>
      <c r="E35" s="97" t="s">
        <v>262</v>
      </c>
      <c r="F35" s="25"/>
      <c r="G35" s="25"/>
      <c r="H35" s="25"/>
      <c r="I35" s="25"/>
      <c r="J35" s="25"/>
      <c r="K35" s="25"/>
      <c r="L35" s="25"/>
      <c r="M35" s="162">
        <f>'Cost of capital '!M39</f>
        <v>6.0900000000000003E-2</v>
      </c>
      <c r="N35" s="162">
        <f>'Cost of capital '!N39</f>
        <v>2.9200000000000004E-2</v>
      </c>
      <c r="O35" s="162">
        <f>'Cost of capital '!O39</f>
        <v>2.9200000000000004E-2</v>
      </c>
      <c r="P35" s="162">
        <f>'Cost of capital '!P39</f>
        <v>2.9200000000000004E-2</v>
      </c>
      <c r="Q35" s="162">
        <f>'Cost of capital '!Q39</f>
        <v>2.9200000000000004E-2</v>
      </c>
      <c r="R35" s="162">
        <f>'Cost of capital '!R39</f>
        <v>2.9200000000000004E-2</v>
      </c>
      <c r="S35" s="162">
        <f>'Cost of capital '!S39</f>
        <v>2.9200000000000004E-2</v>
      </c>
    </row>
    <row r="36" spans="1:19" s="164" customFormat="1" x14ac:dyDescent="0.2">
      <c r="A36" s="159"/>
      <c r="B36" s="165"/>
      <c r="C36" s="43"/>
      <c r="D36" s="25"/>
      <c r="E36" s="97"/>
      <c r="F36" s="25"/>
      <c r="G36" s="25"/>
      <c r="H36" s="25"/>
      <c r="I36" s="25"/>
      <c r="J36" s="25"/>
      <c r="K36" s="25"/>
      <c r="L36" s="25"/>
      <c r="M36" s="25"/>
      <c r="N36" s="25"/>
      <c r="O36" s="25"/>
      <c r="P36" s="25"/>
      <c r="Q36" s="25"/>
      <c r="R36" s="25"/>
      <c r="S36" s="25"/>
    </row>
    <row r="37" spans="1:19" s="164" customFormat="1" ht="14.85" customHeight="1" x14ac:dyDescent="0.2">
      <c r="A37" s="159"/>
      <c r="B37" s="176" t="s">
        <v>371</v>
      </c>
      <c r="C37" s="166" t="s">
        <v>0</v>
      </c>
      <c r="D37" s="25"/>
      <c r="E37" s="137" t="s">
        <v>231</v>
      </c>
      <c r="F37" s="25"/>
      <c r="G37" s="25"/>
      <c r="H37" s="25"/>
      <c r="I37" s="25"/>
      <c r="J37" s="25"/>
      <c r="K37" s="25"/>
      <c r="L37" s="25"/>
      <c r="M37" s="167">
        <f>Other!L50</f>
        <v>89221047.593865678</v>
      </c>
      <c r="N37" s="25"/>
      <c r="O37" s="25"/>
      <c r="P37" s="25"/>
      <c r="Q37" s="25"/>
      <c r="R37" s="25"/>
      <c r="S37" s="25"/>
    </row>
    <row r="38" spans="1:19" s="164" customFormat="1" x14ac:dyDescent="0.2">
      <c r="A38" s="159"/>
      <c r="B38" s="165"/>
      <c r="C38" s="43"/>
      <c r="D38" s="25"/>
      <c r="E38" s="97"/>
      <c r="F38" s="25"/>
      <c r="G38" s="25"/>
      <c r="H38" s="25"/>
      <c r="I38" s="25"/>
      <c r="J38" s="25"/>
      <c r="K38" s="25"/>
      <c r="L38" s="25"/>
      <c r="M38" s="25"/>
      <c r="N38" s="25"/>
      <c r="O38" s="25"/>
      <c r="P38" s="25"/>
      <c r="Q38" s="25"/>
      <c r="R38" s="25"/>
      <c r="S38" s="25"/>
    </row>
    <row r="39" spans="1:19" s="164" customFormat="1" ht="25.5" x14ac:dyDescent="0.2">
      <c r="A39" s="159"/>
      <c r="B39" s="160" t="s">
        <v>45</v>
      </c>
      <c r="C39" s="166" t="s">
        <v>0</v>
      </c>
      <c r="D39" s="25"/>
      <c r="E39" s="137" t="s">
        <v>234</v>
      </c>
      <c r="F39" s="25"/>
      <c r="G39" s="25"/>
      <c r="H39" s="25"/>
      <c r="I39" s="25"/>
      <c r="J39" s="25"/>
      <c r="K39" s="25"/>
      <c r="L39" s="25"/>
      <c r="M39" s="167">
        <f>Other!M56+Other!M57</f>
        <v>-152842.53802462705</v>
      </c>
      <c r="N39" s="167">
        <f>Other!N56+Other!N57</f>
        <v>-121627.50977655606</v>
      </c>
      <c r="O39" s="167">
        <f>Other!O56+Other!O57</f>
        <v>-94134.875356744917</v>
      </c>
      <c r="P39" s="167">
        <f>Other!P56+Other!P57</f>
        <v>-71040.716387663444</v>
      </c>
      <c r="Q39" s="167">
        <f>Other!Q56+Other!Q57</f>
        <v>-56389.030702085089</v>
      </c>
      <c r="R39" s="167">
        <f>Other!R56+Other!R57</f>
        <v>-52832.729761362578</v>
      </c>
      <c r="S39" s="167">
        <f>Other!S56+Other!S57</f>
        <v>-50021.798299608789</v>
      </c>
    </row>
    <row r="40" spans="1:19" s="164" customFormat="1" x14ac:dyDescent="0.2">
      <c r="A40" s="159"/>
      <c r="B40" s="160"/>
      <c r="C40" s="43"/>
      <c r="D40" s="25"/>
      <c r="E40" s="97"/>
      <c r="F40" s="25"/>
      <c r="G40" s="25"/>
      <c r="H40" s="25"/>
      <c r="I40" s="25"/>
      <c r="J40" s="25"/>
      <c r="K40" s="25"/>
      <c r="L40" s="25"/>
      <c r="M40" s="25"/>
      <c r="N40" s="25"/>
      <c r="O40" s="25"/>
      <c r="P40" s="25"/>
      <c r="Q40" s="25"/>
      <c r="R40" s="25"/>
      <c r="S40" s="25"/>
    </row>
    <row r="41" spans="1:19" s="164" customFormat="1" x14ac:dyDescent="0.2">
      <c r="A41" s="159"/>
      <c r="B41" s="160" t="s">
        <v>46</v>
      </c>
      <c r="C41" s="166" t="s">
        <v>5</v>
      </c>
      <c r="D41" s="25"/>
      <c r="E41" s="137" t="s">
        <v>232</v>
      </c>
      <c r="F41" s="25"/>
      <c r="G41" s="25"/>
      <c r="H41" s="25"/>
      <c r="I41" s="25"/>
      <c r="J41" s="25"/>
      <c r="K41" s="25"/>
      <c r="L41" s="25"/>
      <c r="M41" s="344">
        <f>IF(Other!L45&gt;0,Other!L45-1,L41-1)</f>
        <v>17.91</v>
      </c>
      <c r="N41" s="344">
        <f>IF(Other!M45&gt;0,Other!M45-1,M41-1)</f>
        <v>16.91</v>
      </c>
      <c r="O41" s="344">
        <f>IF(Other!N45&gt;0,Other!N45-1,N41-1)</f>
        <v>15.91</v>
      </c>
      <c r="P41" s="344">
        <f>IF(Other!O45&gt;0,Other!O45-1,O41-1)</f>
        <v>14.91</v>
      </c>
      <c r="Q41" s="344">
        <f>IF(Other!P45&gt;0,Other!P45-1,P41-1)</f>
        <v>13.91</v>
      </c>
      <c r="R41" s="344">
        <f>IF(Other!Q45&gt;0,Other!Q45-1,Q41-1)</f>
        <v>12.91</v>
      </c>
      <c r="S41" s="344">
        <f>IF(Other!R45&gt;0,Other!R45-1,R41-1)</f>
        <v>11.91</v>
      </c>
    </row>
    <row r="42" spans="1:19" s="164" customFormat="1" x14ac:dyDescent="0.2">
      <c r="A42" s="159"/>
      <c r="B42" s="165"/>
      <c r="C42" s="43"/>
      <c r="D42" s="25"/>
      <c r="E42" s="97"/>
      <c r="F42" s="25"/>
      <c r="G42" s="25"/>
      <c r="H42" s="25"/>
      <c r="I42" s="25"/>
      <c r="J42" s="25"/>
      <c r="K42" s="25"/>
      <c r="L42" s="25"/>
      <c r="M42" s="25"/>
      <c r="N42" s="25"/>
      <c r="O42" s="25"/>
      <c r="P42" s="25"/>
      <c r="Q42" s="25"/>
      <c r="R42" s="25"/>
      <c r="S42" s="25"/>
    </row>
    <row r="43" spans="1:19" s="164" customFormat="1" x14ac:dyDescent="0.2">
      <c r="A43" s="159"/>
      <c r="B43" s="165" t="s">
        <v>413</v>
      </c>
      <c r="C43" s="166" t="s">
        <v>0</v>
      </c>
      <c r="D43" s="25"/>
      <c r="E43" s="97" t="s">
        <v>181</v>
      </c>
      <c r="F43" s="25"/>
      <c r="G43" s="25"/>
      <c r="H43" s="25"/>
      <c r="I43" s="25"/>
      <c r="J43" s="25"/>
      <c r="K43" s="25"/>
      <c r="L43" s="25"/>
      <c r="M43" s="167">
        <f>'Regulatory tax'!L82</f>
        <v>-20258920.483705156</v>
      </c>
      <c r="N43" s="25"/>
      <c r="O43" s="25"/>
      <c r="P43" s="25"/>
      <c r="Q43" s="25"/>
      <c r="R43" s="25"/>
      <c r="S43" s="25"/>
    </row>
    <row r="44" spans="1:19" s="164" customFormat="1" x14ac:dyDescent="0.2">
      <c r="A44" s="159"/>
      <c r="B44" s="165"/>
      <c r="C44" s="43"/>
      <c r="D44" s="25"/>
      <c r="E44" s="97"/>
      <c r="F44" s="25"/>
      <c r="G44" s="25"/>
      <c r="H44" s="25"/>
      <c r="I44" s="25"/>
      <c r="J44" s="25"/>
      <c r="K44" s="25"/>
      <c r="L44" s="25"/>
      <c r="M44" s="25"/>
      <c r="N44" s="25"/>
      <c r="O44" s="25"/>
      <c r="P44" s="25"/>
      <c r="Q44" s="25"/>
      <c r="R44" s="25"/>
      <c r="S44" s="25"/>
    </row>
    <row r="45" spans="1:19" s="164" customFormat="1" x14ac:dyDescent="0.2">
      <c r="A45" s="159"/>
      <c r="B45" s="165" t="s">
        <v>7</v>
      </c>
      <c r="C45" s="166" t="s">
        <v>0</v>
      </c>
      <c r="D45" s="25"/>
      <c r="E45" s="97" t="s">
        <v>182</v>
      </c>
      <c r="F45" s="25"/>
      <c r="G45" s="25"/>
      <c r="H45" s="25"/>
      <c r="I45" s="25"/>
      <c r="J45" s="25"/>
      <c r="K45" s="25"/>
      <c r="L45" s="25"/>
      <c r="M45" s="167">
        <f>RTAV!M27</f>
        <v>25113817.5597337</v>
      </c>
      <c r="N45" s="167">
        <f>RTAV!N27</f>
        <v>29430406.507418562</v>
      </c>
      <c r="O45" s="167">
        <f>RTAV!O27</f>
        <v>34915900.164816424</v>
      </c>
      <c r="P45" s="167">
        <f>RTAV!P27</f>
        <v>38620260.823061071</v>
      </c>
      <c r="Q45" s="167">
        <f>RTAV!Q27</f>
        <v>40218097.168539003</v>
      </c>
      <c r="R45" s="167">
        <f>RTAV!R27</f>
        <v>42288869.503696479</v>
      </c>
      <c r="S45" s="167">
        <f>RTAV!S27</f>
        <v>44492799.641090162</v>
      </c>
    </row>
    <row r="46" spans="1:19" s="164" customFormat="1" x14ac:dyDescent="0.2">
      <c r="A46" s="159"/>
      <c r="B46" s="165"/>
      <c r="C46" s="43"/>
      <c r="D46" s="25"/>
      <c r="E46" s="97"/>
      <c r="F46" s="25"/>
      <c r="G46" s="25"/>
      <c r="H46" s="25"/>
      <c r="I46" s="25"/>
      <c r="J46" s="25"/>
      <c r="K46" s="25"/>
      <c r="L46" s="25"/>
      <c r="M46" s="25"/>
      <c r="N46" s="25"/>
      <c r="O46" s="25"/>
      <c r="P46" s="25"/>
      <c r="Q46" s="25"/>
      <c r="R46" s="25"/>
      <c r="S46" s="25"/>
    </row>
    <row r="47" spans="1:19" s="164" customFormat="1" x14ac:dyDescent="0.2">
      <c r="A47" s="159"/>
      <c r="B47" s="165" t="s">
        <v>47</v>
      </c>
      <c r="C47" s="166" t="s">
        <v>0</v>
      </c>
      <c r="D47" s="25"/>
      <c r="E47" s="97" t="s">
        <v>184</v>
      </c>
      <c r="F47" s="25"/>
      <c r="G47" s="25"/>
      <c r="H47" s="25"/>
      <c r="I47" s="25"/>
      <c r="J47" s="25"/>
      <c r="K47" s="25"/>
      <c r="L47" s="25"/>
      <c r="M47" s="167">
        <f>'Regulatory tax '!M16</f>
        <v>4816024.2290265504</v>
      </c>
      <c r="N47" s="167">
        <f>'Regulatory tax '!N16</f>
        <v>5055141.9022359094</v>
      </c>
      <c r="O47" s="167">
        <f>'Regulatory tax '!O16</f>
        <v>5220917.6736403722</v>
      </c>
      <c r="P47" s="167">
        <f>'Regulatory tax '!P16</f>
        <v>5479634.0154407676</v>
      </c>
      <c r="Q47" s="167">
        <f>'Regulatory tax '!Q16</f>
        <v>5814183.7034664964</v>
      </c>
      <c r="R47" s="167">
        <f>'Regulatory tax '!R16</f>
        <v>6226831.1825210415</v>
      </c>
      <c r="S47" s="167">
        <f>'Regulatory tax '!S16</f>
        <v>6621510.5445595635</v>
      </c>
    </row>
    <row r="48" spans="1:19" s="164" customFormat="1" x14ac:dyDescent="0.2">
      <c r="A48" s="159"/>
      <c r="B48" s="165"/>
      <c r="C48" s="166"/>
      <c r="D48" s="25"/>
      <c r="E48" s="97"/>
      <c r="F48" s="25"/>
      <c r="G48" s="25"/>
      <c r="H48" s="25"/>
      <c r="I48" s="25"/>
      <c r="J48" s="25"/>
      <c r="K48" s="25"/>
      <c r="L48" s="25"/>
      <c r="M48" s="167"/>
      <c r="N48" s="167"/>
      <c r="O48" s="167"/>
      <c r="P48" s="167"/>
      <c r="Q48" s="167"/>
      <c r="R48" s="167"/>
      <c r="S48" s="167"/>
    </row>
    <row r="49" spans="1:19" s="164" customFormat="1" x14ac:dyDescent="0.2">
      <c r="A49" s="159"/>
      <c r="B49" s="165" t="s">
        <v>48</v>
      </c>
      <c r="C49" s="166" t="s">
        <v>0</v>
      </c>
      <c r="D49" s="25"/>
      <c r="E49" s="97" t="s">
        <v>198</v>
      </c>
      <c r="F49" s="25"/>
      <c r="G49" s="25"/>
      <c r="H49" s="25"/>
      <c r="I49" s="25"/>
      <c r="J49" s="25"/>
      <c r="K49" s="25"/>
      <c r="L49" s="25"/>
      <c r="M49" s="167">
        <f>'Regulatory tax '!M17</f>
        <v>0</v>
      </c>
      <c r="N49" s="167">
        <f>'Regulatory tax '!N17</f>
        <v>0</v>
      </c>
      <c r="O49" s="167">
        <f>'Regulatory tax '!O17</f>
        <v>0</v>
      </c>
      <c r="P49" s="167">
        <f>'Regulatory tax '!P17</f>
        <v>0</v>
      </c>
      <c r="Q49" s="167">
        <f>'Regulatory tax '!Q17</f>
        <v>0</v>
      </c>
      <c r="R49" s="167">
        <f>'Regulatory tax '!R17</f>
        <v>0</v>
      </c>
      <c r="S49" s="167">
        <f>'Regulatory tax '!S17</f>
        <v>0</v>
      </c>
    </row>
    <row r="50" spans="1:19" s="164" customFormat="1" x14ac:dyDescent="0.2">
      <c r="A50" s="159"/>
      <c r="B50" s="165"/>
      <c r="C50" s="166"/>
      <c r="D50" s="25"/>
      <c r="E50" s="97"/>
      <c r="F50" s="25"/>
      <c r="G50" s="25"/>
      <c r="H50" s="25"/>
      <c r="I50" s="25"/>
      <c r="J50" s="25"/>
      <c r="K50" s="25"/>
      <c r="L50" s="25"/>
      <c r="M50" s="167"/>
      <c r="N50" s="167"/>
      <c r="O50" s="167"/>
      <c r="P50" s="167"/>
      <c r="Q50" s="167"/>
      <c r="R50" s="167"/>
      <c r="S50" s="167"/>
    </row>
    <row r="51" spans="1:19" s="164" customFormat="1" x14ac:dyDescent="0.2">
      <c r="A51" s="159"/>
      <c r="B51" s="165" t="s">
        <v>49</v>
      </c>
      <c r="C51" s="166" t="s">
        <v>0</v>
      </c>
      <c r="D51" s="63"/>
      <c r="E51" s="98" t="s">
        <v>179</v>
      </c>
      <c r="F51" s="25"/>
      <c r="G51" s="25"/>
      <c r="H51" s="25"/>
      <c r="I51" s="25"/>
      <c r="J51" s="25"/>
      <c r="K51" s="25"/>
      <c r="L51" s="25"/>
      <c r="M51" s="167">
        <f>'Regulatory tax'!M90</f>
        <v>0</v>
      </c>
      <c r="N51" s="167">
        <f>'Regulatory tax'!N90</f>
        <v>0</v>
      </c>
      <c r="O51" s="167">
        <f>'Regulatory tax'!O90</f>
        <v>0</v>
      </c>
      <c r="P51" s="167">
        <f>'Regulatory tax'!P90</f>
        <v>0</v>
      </c>
      <c r="Q51" s="167">
        <f>'Regulatory tax'!Q90</f>
        <v>0</v>
      </c>
      <c r="R51" s="167">
        <f>'Regulatory tax'!R90</f>
        <v>0</v>
      </c>
      <c r="S51" s="167">
        <f>'Regulatory tax'!S90</f>
        <v>0</v>
      </c>
    </row>
    <row r="52" spans="1:19" s="178" customFormat="1" x14ac:dyDescent="0.2">
      <c r="A52" s="159"/>
      <c r="B52" s="160"/>
      <c r="C52" s="168"/>
      <c r="D52" s="63"/>
      <c r="E52" s="98"/>
      <c r="F52" s="25"/>
      <c r="G52" s="25"/>
      <c r="H52" s="25"/>
      <c r="I52" s="25"/>
      <c r="J52" s="25"/>
      <c r="K52" s="25"/>
      <c r="L52" s="25"/>
      <c r="M52" s="167"/>
      <c r="N52" s="167"/>
      <c r="O52" s="167"/>
      <c r="P52" s="167"/>
      <c r="Q52" s="167"/>
      <c r="R52" s="167"/>
      <c r="S52" s="167"/>
    </row>
    <row r="53" spans="1:19" s="164" customFormat="1" x14ac:dyDescent="0.2">
      <c r="A53" s="159"/>
      <c r="B53" s="165" t="s">
        <v>50</v>
      </c>
      <c r="C53" s="166" t="s">
        <v>0</v>
      </c>
      <c r="D53" s="25"/>
      <c r="E53" s="97" t="s">
        <v>178</v>
      </c>
      <c r="F53" s="25"/>
      <c r="G53" s="25"/>
      <c r="H53" s="25"/>
      <c r="I53" s="25"/>
      <c r="J53" s="25"/>
      <c r="K53" s="25"/>
      <c r="L53" s="25"/>
      <c r="M53" s="167">
        <f>'Regulatory tax'!M92</f>
        <v>0</v>
      </c>
      <c r="N53" s="167">
        <f>'Regulatory tax'!N92</f>
        <v>0</v>
      </c>
      <c r="O53" s="167">
        <f>'Regulatory tax'!O92</f>
        <v>0</v>
      </c>
      <c r="P53" s="167">
        <f>'Regulatory tax'!P92</f>
        <v>0</v>
      </c>
      <c r="Q53" s="167">
        <f>'Regulatory tax'!Q92</f>
        <v>0</v>
      </c>
      <c r="R53" s="167">
        <f>'Regulatory tax'!R92</f>
        <v>0</v>
      </c>
      <c r="S53" s="167">
        <f>'Regulatory tax'!S92</f>
        <v>0</v>
      </c>
    </row>
    <row r="54" spans="1:19" s="164" customFormat="1" x14ac:dyDescent="0.2">
      <c r="A54" s="159"/>
      <c r="B54" s="165"/>
      <c r="C54" s="166"/>
      <c r="D54" s="25"/>
      <c r="E54" s="97"/>
      <c r="F54" s="25"/>
      <c r="G54" s="25"/>
      <c r="H54" s="25"/>
      <c r="I54" s="25"/>
      <c r="J54" s="25"/>
      <c r="K54" s="25"/>
      <c r="L54" s="25"/>
      <c r="M54" s="167"/>
      <c r="N54" s="167"/>
      <c r="O54" s="167"/>
      <c r="P54" s="167"/>
      <c r="Q54" s="167"/>
      <c r="R54" s="167"/>
      <c r="S54" s="167"/>
    </row>
    <row r="55" spans="1:19" s="137" customFormat="1" ht="13.5" customHeight="1" x14ac:dyDescent="0.2">
      <c r="B55" s="127" t="s">
        <v>411</v>
      </c>
      <c r="C55" s="179" t="s">
        <v>0</v>
      </c>
      <c r="D55" s="180"/>
      <c r="E55" s="130" t="s">
        <v>325</v>
      </c>
      <c r="H55" s="129"/>
      <c r="I55" s="129"/>
      <c r="J55" s="129"/>
      <c r="K55" s="129"/>
      <c r="L55" s="129"/>
      <c r="M55" s="129">
        <f>'Regulatory tax'!M$93</f>
        <v>-1377971.5722043533</v>
      </c>
      <c r="N55" s="129">
        <f>'Regulatory tax'!N$93</f>
        <v>-40763.9311181257</v>
      </c>
      <c r="O55" s="129">
        <f>'Regulatory tax'!O$93</f>
        <v>-133503.23006713769</v>
      </c>
      <c r="P55" s="129">
        <f>'Regulatory tax'!P$93</f>
        <v>-74792.423455280339</v>
      </c>
      <c r="Q55" s="129">
        <f>'Regulatory tax'!Q$93</f>
        <v>-138596.46590052976</v>
      </c>
      <c r="R55" s="129">
        <f>'Regulatory tax'!R$93</f>
        <v>-38178.83835863875</v>
      </c>
      <c r="S55" s="129">
        <f>'Regulatory tax'!S$93</f>
        <v>0</v>
      </c>
    </row>
    <row r="56" spans="1:19" s="137" customFormat="1" ht="13.5" customHeight="1" x14ac:dyDescent="0.2">
      <c r="B56" s="161"/>
      <c r="C56" s="181"/>
      <c r="E56" s="128"/>
    </row>
    <row r="57" spans="1:19" s="164" customFormat="1" x14ac:dyDescent="0.2">
      <c r="A57" s="159"/>
      <c r="B57" s="165" t="s">
        <v>51</v>
      </c>
      <c r="C57" s="166" t="s">
        <v>0</v>
      </c>
      <c r="D57" s="25"/>
      <c r="E57" s="97" t="s">
        <v>264</v>
      </c>
      <c r="F57" s="25"/>
      <c r="G57" s="25"/>
      <c r="H57" s="25"/>
      <c r="I57" s="25"/>
      <c r="J57" s="25"/>
      <c r="K57" s="25"/>
      <c r="L57" s="25"/>
      <c r="M57" s="167">
        <f>RAB!M35</f>
        <v>447072181.50474483</v>
      </c>
      <c r="N57" s="25"/>
      <c r="O57" s="25"/>
      <c r="P57" s="25"/>
      <c r="Q57" s="25"/>
      <c r="R57" s="25"/>
      <c r="S57" s="25"/>
    </row>
    <row r="58" spans="1:19" s="164" customFormat="1" x14ac:dyDescent="0.2">
      <c r="A58" s="159"/>
      <c r="B58" s="165"/>
      <c r="C58" s="166"/>
      <c r="D58" s="25"/>
      <c r="E58" s="97"/>
      <c r="F58" s="25"/>
      <c r="G58" s="25"/>
      <c r="H58" s="25"/>
      <c r="I58" s="25"/>
      <c r="J58" s="25"/>
      <c r="K58" s="25"/>
      <c r="L58" s="25"/>
      <c r="M58" s="167"/>
      <c r="N58" s="25"/>
      <c r="O58" s="25"/>
      <c r="P58" s="25"/>
      <c r="Q58" s="25"/>
      <c r="R58" s="25"/>
      <c r="S58" s="25"/>
    </row>
    <row r="59" spans="1:19" s="164" customFormat="1" x14ac:dyDescent="0.2">
      <c r="A59" s="159"/>
      <c r="B59" s="165" t="s">
        <v>12</v>
      </c>
      <c r="C59" s="166" t="s">
        <v>0</v>
      </c>
      <c r="D59" s="25"/>
      <c r="E59" s="97" t="s">
        <v>270</v>
      </c>
      <c r="F59" s="25"/>
      <c r="G59" s="25"/>
      <c r="H59" s="25"/>
      <c r="I59" s="25"/>
      <c r="J59" s="25"/>
      <c r="K59" s="25"/>
      <c r="L59" s="25"/>
      <c r="M59" s="167">
        <f>RAB!M39</f>
        <v>765869.13899999997</v>
      </c>
      <c r="N59" s="167">
        <f>RAB!N39</f>
        <v>678520.65264099988</v>
      </c>
      <c r="O59" s="167">
        <f>RAB!O39</f>
        <v>590091.0656938199</v>
      </c>
      <c r="P59" s="167">
        <f>RAB!P39</f>
        <v>499892.88700769632</v>
      </c>
      <c r="Q59" s="167">
        <f>RAB!Q39</f>
        <v>432548.38080000004</v>
      </c>
      <c r="R59" s="167">
        <f>RAB!R39</f>
        <v>441199.34841600008</v>
      </c>
      <c r="S59" s="167">
        <f>RAB!S39</f>
        <v>450023.33538432006</v>
      </c>
    </row>
    <row r="60" spans="1:19" s="164" customFormat="1" x14ac:dyDescent="0.2">
      <c r="A60" s="159"/>
      <c r="B60" s="165"/>
      <c r="C60" s="166"/>
      <c r="D60" s="25"/>
      <c r="E60" s="97"/>
      <c r="F60" s="25"/>
      <c r="G60" s="25"/>
      <c r="H60" s="25"/>
      <c r="I60" s="25"/>
      <c r="J60" s="25"/>
      <c r="K60" s="25"/>
      <c r="L60" s="25"/>
      <c r="M60" s="167"/>
      <c r="N60" s="167"/>
      <c r="O60" s="167"/>
      <c r="P60" s="167"/>
      <c r="Q60" s="167"/>
      <c r="R60" s="167"/>
      <c r="S60" s="167"/>
    </row>
    <row r="61" spans="1:19" s="164" customFormat="1" x14ac:dyDescent="0.2">
      <c r="A61" s="159"/>
      <c r="B61" s="165" t="s">
        <v>52</v>
      </c>
      <c r="C61" s="166" t="s">
        <v>0</v>
      </c>
      <c r="D61" s="25"/>
      <c r="E61" s="97" t="s">
        <v>268</v>
      </c>
      <c r="F61" s="25"/>
      <c r="G61" s="25"/>
      <c r="H61" s="25"/>
      <c r="I61" s="25"/>
      <c r="J61" s="25"/>
      <c r="K61" s="25"/>
      <c r="L61" s="25"/>
      <c r="M61" s="167">
        <f>RAB!M38</f>
        <v>60692968.202980123</v>
      </c>
      <c r="N61" s="167">
        <f>RAB!N38</f>
        <v>71595985.121933058</v>
      </c>
      <c r="O61" s="167">
        <f>RAB!O38</f>
        <v>78674335.553086504</v>
      </c>
      <c r="P61" s="167">
        <f>RAB!P38</f>
        <v>67520351.067333221</v>
      </c>
      <c r="Q61" s="167">
        <f>RAB!Q38</f>
        <v>72186819.594274342</v>
      </c>
      <c r="R61" s="167">
        <f>RAB!R38</f>
        <v>69938140.502375692</v>
      </c>
      <c r="S61" s="167">
        <f>RAB!S38</f>
        <v>65667779.558910623</v>
      </c>
    </row>
    <row r="62" spans="1:19" s="164" customFormat="1" x14ac:dyDescent="0.2">
      <c r="A62" s="159"/>
      <c r="B62" s="165"/>
      <c r="C62" s="166"/>
      <c r="D62" s="25"/>
      <c r="E62" s="97"/>
      <c r="F62" s="25"/>
      <c r="G62" s="25"/>
      <c r="H62" s="25"/>
      <c r="I62" s="25"/>
      <c r="J62" s="25"/>
      <c r="K62" s="25"/>
      <c r="L62" s="25"/>
      <c r="M62" s="167"/>
      <c r="N62" s="167"/>
      <c r="O62" s="167"/>
      <c r="P62" s="167"/>
      <c r="Q62" s="167"/>
      <c r="R62" s="167"/>
      <c r="S62" s="167"/>
    </row>
    <row r="63" spans="1:19" s="164" customFormat="1" x14ac:dyDescent="0.2">
      <c r="A63" s="159"/>
      <c r="B63" s="165" t="s">
        <v>53</v>
      </c>
      <c r="C63" s="168" t="s">
        <v>0</v>
      </c>
      <c r="D63" s="25"/>
      <c r="E63" s="97" t="s">
        <v>194</v>
      </c>
      <c r="F63" s="25"/>
      <c r="G63" s="25"/>
      <c r="H63" s="25"/>
      <c r="I63" s="25"/>
      <c r="J63" s="25"/>
      <c r="K63" s="25"/>
      <c r="L63" s="25"/>
      <c r="M63" s="167">
        <f>'Other '!M17</f>
        <v>58616506.95196487</v>
      </c>
      <c r="N63" s="167">
        <f>'Other '!N17</f>
        <v>70009750.517735854</v>
      </c>
      <c r="O63" s="167">
        <f>'Other '!O17</f>
        <v>76931277.56870383</v>
      </c>
      <c r="P63" s="167">
        <f>'Other '!P17</f>
        <v>66024413.590278558</v>
      </c>
      <c r="Q63" s="167">
        <f>'Other '!Q17</f>
        <v>70587494.841463566</v>
      </c>
      <c r="R63" s="167">
        <f>'Other '!R17</f>
        <v>68388636.037437633</v>
      </c>
      <c r="S63" s="167">
        <f>'Other '!S17</f>
        <v>64212886.464839235</v>
      </c>
    </row>
    <row r="64" spans="1:19" s="164" customFormat="1" x14ac:dyDescent="0.2">
      <c r="A64" s="159"/>
      <c r="B64" s="165"/>
      <c r="C64" s="168"/>
      <c r="D64" s="25"/>
      <c r="E64" s="97"/>
      <c r="F64" s="25"/>
      <c r="G64" s="25"/>
      <c r="H64" s="25"/>
      <c r="I64" s="25"/>
      <c r="J64" s="25"/>
      <c r="K64" s="25"/>
      <c r="L64" s="25"/>
      <c r="M64" s="167"/>
      <c r="N64" s="167"/>
      <c r="O64" s="167"/>
      <c r="P64" s="167"/>
      <c r="Q64" s="167"/>
      <c r="R64" s="167"/>
      <c r="S64" s="167"/>
    </row>
    <row r="65" spans="1:20" s="164" customFormat="1" x14ac:dyDescent="0.2">
      <c r="A65" s="159"/>
      <c r="B65" s="165" t="s">
        <v>54</v>
      </c>
      <c r="C65" s="43" t="s">
        <v>3</v>
      </c>
      <c r="D65" s="25"/>
      <c r="E65" s="137" t="s">
        <v>267</v>
      </c>
      <c r="F65" s="25"/>
      <c r="G65" s="25"/>
      <c r="H65" s="25"/>
      <c r="I65" s="25"/>
      <c r="J65" s="25"/>
      <c r="K65" s="25"/>
      <c r="L65" s="25"/>
      <c r="M65" s="162">
        <f>RAB!M13</f>
        <v>1.6999999999999904E-2</v>
      </c>
      <c r="N65" s="162">
        <f>RAB!N13</f>
        <v>1.8999999999999906E-2</v>
      </c>
      <c r="O65" s="162">
        <f>RAB!O13</f>
        <v>2.0000000000000018E-2</v>
      </c>
      <c r="P65" s="162">
        <f>RAB!P13</f>
        <v>2.0000000000000018E-2</v>
      </c>
      <c r="Q65" s="162">
        <f>RAB!Q13</f>
        <v>2.0000000000000018E-2</v>
      </c>
      <c r="R65" s="162">
        <f>RAB!R13</f>
        <v>2.0000000000000018E-2</v>
      </c>
      <c r="S65" s="162">
        <f>RAB!S13</f>
        <v>2.0000000000000018E-2</v>
      </c>
    </row>
    <row r="66" spans="1:20" s="164" customFormat="1" x14ac:dyDescent="0.2">
      <c r="A66" s="159"/>
      <c r="B66" s="165"/>
      <c r="C66" s="43"/>
      <c r="D66" s="25"/>
      <c r="E66" s="97"/>
      <c r="F66" s="25"/>
      <c r="G66" s="25"/>
      <c r="H66" s="25"/>
      <c r="I66" s="25"/>
      <c r="J66" s="25"/>
      <c r="K66" s="25"/>
      <c r="L66" s="25"/>
      <c r="M66" s="162"/>
      <c r="N66" s="162"/>
      <c r="O66" s="162"/>
      <c r="P66" s="162"/>
      <c r="Q66" s="162"/>
      <c r="R66" s="162"/>
      <c r="S66" s="162"/>
    </row>
    <row r="67" spans="1:20" s="164" customFormat="1" x14ac:dyDescent="0.2">
      <c r="A67" s="159"/>
      <c r="B67" s="165" t="s">
        <v>55</v>
      </c>
      <c r="C67" s="166" t="s">
        <v>5</v>
      </c>
      <c r="D67" s="25"/>
      <c r="E67" s="97" t="s">
        <v>271</v>
      </c>
      <c r="F67" s="25"/>
      <c r="G67" s="25"/>
      <c r="H67" s="25"/>
      <c r="I67" s="25"/>
      <c r="J67" s="25"/>
      <c r="K67" s="25"/>
      <c r="L67" s="25"/>
      <c r="M67" s="177">
        <f>RAB!M34</f>
        <v>26.562129624839294</v>
      </c>
      <c r="N67" s="177">
        <f>RAB!N34</f>
        <v>26.494426897348987</v>
      </c>
      <c r="O67" s="177">
        <f>RAB!O34</f>
        <v>27.01980775041153</v>
      </c>
      <c r="P67" s="177">
        <f>RAB!P34</f>
        <v>27.334314513128394</v>
      </c>
      <c r="Q67" s="177">
        <f>RAB!Q34</f>
        <v>27.671888583796399</v>
      </c>
      <c r="R67" s="177">
        <f>RAB!R34</f>
        <v>27.844581982540475</v>
      </c>
      <c r="S67" s="177">
        <f>RAB!S34</f>
        <v>27.943057930351014</v>
      </c>
    </row>
    <row r="68" spans="1:20" s="164" customFormat="1" x14ac:dyDescent="0.2">
      <c r="A68" s="159"/>
      <c r="B68" s="165"/>
      <c r="C68" s="166"/>
      <c r="D68" s="25"/>
      <c r="E68" s="97"/>
      <c r="F68" s="25"/>
      <c r="G68" s="25"/>
      <c r="H68" s="25"/>
      <c r="I68" s="25"/>
      <c r="J68" s="25"/>
      <c r="K68" s="25"/>
      <c r="L68" s="25"/>
      <c r="M68" s="177"/>
      <c r="N68" s="177"/>
      <c r="O68" s="177"/>
      <c r="P68" s="177"/>
      <c r="Q68" s="177"/>
      <c r="R68" s="177"/>
      <c r="S68" s="177"/>
    </row>
    <row r="69" spans="1:20" s="164" customFormat="1" x14ac:dyDescent="0.2">
      <c r="A69" s="159"/>
      <c r="B69" s="165" t="s">
        <v>56</v>
      </c>
      <c r="C69" s="166" t="s">
        <v>0</v>
      </c>
      <c r="D69" s="25"/>
      <c r="E69" s="97" t="s">
        <v>264</v>
      </c>
      <c r="F69" s="25"/>
      <c r="G69" s="25"/>
      <c r="H69" s="25"/>
      <c r="I69" s="25"/>
      <c r="J69" s="25"/>
      <c r="K69" s="25"/>
      <c r="L69" s="25"/>
      <c r="M69" s="167">
        <f>'Adjusted RAB'!M35</f>
        <v>410128234.41980636</v>
      </c>
      <c r="N69" s="25"/>
      <c r="O69" s="25"/>
      <c r="P69" s="25"/>
      <c r="Q69" s="25"/>
      <c r="R69" s="25"/>
      <c r="S69" s="25"/>
    </row>
    <row r="70" spans="1:20" s="164" customFormat="1" x14ac:dyDescent="0.2">
      <c r="A70" s="159"/>
      <c r="B70" s="165"/>
      <c r="C70" s="166"/>
      <c r="D70" s="25"/>
      <c r="E70" s="97"/>
      <c r="F70" s="25"/>
      <c r="G70" s="25"/>
      <c r="H70" s="25"/>
      <c r="I70" s="25"/>
      <c r="J70" s="25"/>
      <c r="K70" s="25"/>
      <c r="L70" s="25"/>
      <c r="M70" s="167"/>
      <c r="N70" s="25"/>
      <c r="O70" s="25"/>
      <c r="P70" s="25"/>
      <c r="Q70" s="25"/>
      <c r="R70" s="25"/>
      <c r="S70" s="25"/>
    </row>
    <row r="71" spans="1:20" s="164" customFormat="1" x14ac:dyDescent="0.2">
      <c r="A71" s="159"/>
      <c r="B71" s="165" t="s">
        <v>57</v>
      </c>
      <c r="C71" s="166" t="s">
        <v>0</v>
      </c>
      <c r="D71" s="25"/>
      <c r="E71" s="137" t="s">
        <v>276</v>
      </c>
      <c r="F71" s="25"/>
      <c r="G71" s="25"/>
      <c r="H71" s="25"/>
      <c r="I71" s="25"/>
      <c r="J71" s="25"/>
      <c r="K71" s="25"/>
      <c r="L71" s="25"/>
      <c r="M71" s="167">
        <f>'Other '!M28</f>
        <v>30045641.448516063</v>
      </c>
      <c r="N71" s="167">
        <f>'Other '!N28</f>
        <v>35555879.446247801</v>
      </c>
      <c r="O71" s="167">
        <f>'Other '!O28</f>
        <v>39149086.962172233</v>
      </c>
      <c r="P71" s="167">
        <f>'Other '!P28</f>
        <v>33602037.936985128</v>
      </c>
      <c r="Q71" s="167">
        <f>'Other '!Q28</f>
        <v>35975429.128947414</v>
      </c>
      <c r="R71" s="167">
        <f>'Other '!R28</f>
        <v>34843671.866231851</v>
      </c>
      <c r="S71" s="167">
        <f>'Other '!S28</f>
        <v>32698217.503850177</v>
      </c>
      <c r="T71" s="178"/>
    </row>
    <row r="72" spans="1:20" s="178" customFormat="1" x14ac:dyDescent="0.2">
      <c r="A72" s="159"/>
      <c r="B72" s="160"/>
      <c r="C72" s="168"/>
      <c r="D72" s="25"/>
      <c r="E72" s="97"/>
      <c r="F72" s="25"/>
      <c r="G72" s="25"/>
      <c r="H72" s="25"/>
      <c r="I72" s="25"/>
      <c r="J72" s="25"/>
      <c r="K72" s="25"/>
      <c r="L72" s="25"/>
      <c r="M72" s="167"/>
      <c r="N72" s="167"/>
      <c r="O72" s="167"/>
      <c r="P72" s="167"/>
      <c r="Q72" s="167"/>
      <c r="R72" s="167"/>
      <c r="S72" s="167"/>
    </row>
    <row r="73" spans="1:20" s="164" customFormat="1" x14ac:dyDescent="0.2">
      <c r="A73" s="159"/>
      <c r="B73" s="165" t="s">
        <v>58</v>
      </c>
      <c r="C73" s="166" t="s">
        <v>0</v>
      </c>
      <c r="D73" s="25"/>
      <c r="E73" s="97" t="s">
        <v>270</v>
      </c>
      <c r="F73" s="25"/>
      <c r="G73" s="25"/>
      <c r="H73" s="25"/>
      <c r="I73" s="25"/>
      <c r="J73" s="25"/>
      <c r="K73" s="25"/>
      <c r="L73" s="25"/>
      <c r="M73" s="167">
        <f>'Adjusted RAB'!M39</f>
        <v>714865</v>
      </c>
      <c r="N73" s="167">
        <f>'Adjusted RAB'!N39</f>
        <v>614865</v>
      </c>
      <c r="O73" s="167">
        <f>'Adjusted RAB'!O39</f>
        <v>514865</v>
      </c>
      <c r="P73" s="167">
        <f>'Adjusted RAB'!P39</f>
        <v>414865</v>
      </c>
      <c r="Q73" s="167">
        <f>'Adjusted RAB'!Q39</f>
        <v>400000</v>
      </c>
      <c r="R73" s="167">
        <f>'Adjusted RAB'!R39</f>
        <v>400000</v>
      </c>
      <c r="S73" s="167">
        <f>'Adjusted RAB'!S39</f>
        <v>400000</v>
      </c>
    </row>
    <row r="74" spans="1:20" s="164" customFormat="1" x14ac:dyDescent="0.2">
      <c r="A74" s="159"/>
      <c r="B74" s="165"/>
      <c r="C74" s="166"/>
      <c r="D74" s="25"/>
      <c r="E74" s="97"/>
      <c r="F74" s="25"/>
      <c r="G74" s="25"/>
      <c r="H74" s="25"/>
      <c r="I74" s="25"/>
      <c r="J74" s="25"/>
      <c r="K74" s="25"/>
      <c r="L74" s="25"/>
      <c r="M74" s="167"/>
      <c r="N74" s="167"/>
      <c r="O74" s="167"/>
      <c r="P74" s="167"/>
      <c r="Q74" s="167"/>
      <c r="R74" s="167"/>
      <c r="S74" s="167"/>
    </row>
    <row r="75" spans="1:20" s="164" customFormat="1" x14ac:dyDescent="0.2">
      <c r="A75" s="159"/>
      <c r="B75" s="160" t="s">
        <v>401</v>
      </c>
      <c r="C75" s="166" t="s">
        <v>0</v>
      </c>
      <c r="D75" s="25"/>
      <c r="E75" s="97"/>
      <c r="F75" s="25"/>
      <c r="G75" s="25"/>
      <c r="H75" s="25"/>
      <c r="I75" s="25"/>
      <c r="J75" s="25"/>
      <c r="K75" s="25"/>
      <c r="L75" s="25"/>
      <c r="M75" s="167">
        <f>Assets!M113</f>
        <v>1167611.44</v>
      </c>
      <c r="N75" s="167">
        <f>Assets!N113</f>
        <v>1167611.44</v>
      </c>
      <c r="O75" s="167">
        <f>Assets!O113</f>
        <v>1240286.2712308874</v>
      </c>
      <c r="P75" s="167">
        <f>Assets!P113</f>
        <v>1267272.6764097062</v>
      </c>
      <c r="Q75" s="167">
        <f>Assets!Q113</f>
        <v>1167611.44</v>
      </c>
      <c r="R75" s="167">
        <f>Assets!R113</f>
        <v>1184441.246066629</v>
      </c>
      <c r="S75" s="167">
        <f>Assets!S113</f>
        <v>1328397.7475459306</v>
      </c>
    </row>
    <row r="76" spans="1:20" s="178" customFormat="1" x14ac:dyDescent="0.2">
      <c r="A76" s="159"/>
      <c r="B76" s="160"/>
      <c r="C76" s="168"/>
      <c r="D76" s="25"/>
      <c r="E76" s="97"/>
      <c r="F76" s="25"/>
      <c r="G76" s="25"/>
      <c r="H76" s="25"/>
      <c r="I76" s="25"/>
      <c r="J76" s="25"/>
      <c r="K76" s="25"/>
      <c r="L76" s="25"/>
      <c r="M76" s="167"/>
      <c r="N76" s="167"/>
      <c r="O76" s="167"/>
      <c r="P76" s="167"/>
      <c r="Q76" s="167"/>
      <c r="R76" s="167"/>
      <c r="S76" s="167"/>
    </row>
    <row r="77" spans="1:20" s="164" customFormat="1" ht="25.5" x14ac:dyDescent="0.2">
      <c r="A77" s="159"/>
      <c r="B77" s="165" t="s">
        <v>59</v>
      </c>
      <c r="C77" s="166" t="s">
        <v>5</v>
      </c>
      <c r="D77" s="25"/>
      <c r="E77" s="137" t="s">
        <v>271</v>
      </c>
      <c r="F77" s="25"/>
      <c r="G77" s="25"/>
      <c r="H77" s="25"/>
      <c r="I77" s="25"/>
      <c r="J77" s="25"/>
      <c r="K77" s="25"/>
      <c r="L77" s="25"/>
      <c r="M77" s="177">
        <f>'Adjusted RAB'!M34</f>
        <v>27.032348146375419</v>
      </c>
      <c r="N77" s="177">
        <f>'Adjusted RAB'!N34</f>
        <v>27.031742083379747</v>
      </c>
      <c r="O77" s="177">
        <f>'Adjusted RAB'!O34</f>
        <v>27.71287264889812</v>
      </c>
      <c r="P77" s="177">
        <f>'Adjusted RAB'!P34</f>
        <v>28.14177539527255</v>
      </c>
      <c r="Q77" s="177">
        <f>'Adjusted RAB'!Q34</f>
        <v>28.624706052730453</v>
      </c>
      <c r="R77" s="177">
        <f>'Adjusted RAB'!R34</f>
        <v>28.94151495747623</v>
      </c>
      <c r="S77" s="177">
        <f>'Adjusted RAB'!S34</f>
        <v>29.175566443382735</v>
      </c>
    </row>
    <row r="78" spans="1:20" s="164" customFormat="1" x14ac:dyDescent="0.2">
      <c r="A78" s="159"/>
      <c r="B78" s="165"/>
      <c r="C78" s="166"/>
      <c r="D78" s="25"/>
      <c r="E78" s="97"/>
      <c r="F78" s="25"/>
      <c r="G78" s="25"/>
      <c r="H78" s="25"/>
      <c r="I78" s="25"/>
      <c r="J78" s="25"/>
      <c r="K78" s="25"/>
      <c r="L78" s="25"/>
      <c r="M78" s="177"/>
      <c r="N78" s="177"/>
      <c r="O78" s="177"/>
      <c r="P78" s="177"/>
      <c r="Q78" s="177"/>
      <c r="R78" s="177"/>
      <c r="S78" s="177"/>
    </row>
    <row r="79" spans="1:20" s="164" customFormat="1" ht="25.5" x14ac:dyDescent="0.2">
      <c r="A79" s="159"/>
      <c r="B79" s="165" t="s">
        <v>60</v>
      </c>
      <c r="C79" s="166" t="s">
        <v>0</v>
      </c>
      <c r="D79" s="25"/>
      <c r="E79" s="135" t="s">
        <v>180</v>
      </c>
      <c r="F79" s="25"/>
      <c r="G79" s="25"/>
      <c r="H79" s="25"/>
      <c r="I79" s="25"/>
      <c r="J79" s="25"/>
      <c r="K79" s="25"/>
      <c r="L79" s="25"/>
      <c r="M79" s="167">
        <f>'Regulatory tax'!M91</f>
        <v>-34705.093785308716</v>
      </c>
      <c r="N79" s="167">
        <f>'Regulatory tax'!N91</f>
        <v>-27617.273229189635</v>
      </c>
      <c r="O79" s="167">
        <f>'Regulatory tax'!O91</f>
        <v>-21374.675662594556</v>
      </c>
      <c r="P79" s="167">
        <f>'Regulatory tax'!P91</f>
        <v>-16130.815129568991</v>
      </c>
      <c r="Q79" s="167">
        <f>'Regulatory tax'!Q91</f>
        <v>-12803.939428584943</v>
      </c>
      <c r="R79" s="167">
        <f>'Regulatory tax'!R91</f>
        <v>-11996.430215039498</v>
      </c>
      <c r="S79" s="167">
        <f>'Regulatory tax'!S91</f>
        <v>-11358.167848652192</v>
      </c>
    </row>
    <row r="80" spans="1:20" s="164" customFormat="1" x14ac:dyDescent="0.2">
      <c r="B80" s="182"/>
      <c r="C80" s="182"/>
      <c r="D80" s="165"/>
      <c r="E80" s="183"/>
      <c r="F80" s="165"/>
      <c r="G80" s="165"/>
      <c r="H80" s="184"/>
      <c r="I80" s="184"/>
      <c r="J80" s="184"/>
      <c r="K80" s="184"/>
      <c r="L80" s="185"/>
      <c r="M80" s="185"/>
      <c r="N80" s="185"/>
      <c r="O80" s="185"/>
      <c r="P80" s="185"/>
      <c r="Q80" s="185"/>
    </row>
    <row r="81" spans="2:17" s="189" customFormat="1" x14ac:dyDescent="0.2">
      <c r="B81" s="186"/>
      <c r="C81" s="186"/>
      <c r="D81" s="186"/>
      <c r="E81" s="187"/>
      <c r="F81" s="186"/>
      <c r="G81" s="186"/>
      <c r="H81" s="188"/>
      <c r="I81" s="188"/>
      <c r="J81" s="188"/>
      <c r="K81" s="188"/>
      <c r="L81" s="188"/>
      <c r="M81" s="188"/>
      <c r="N81" s="188"/>
      <c r="O81" s="188"/>
      <c r="P81" s="188"/>
      <c r="Q81" s="188"/>
    </row>
    <row r="82" spans="2:17" x14ac:dyDescent="0.2">
      <c r="B82" s="186"/>
      <c r="C82" s="190"/>
      <c r="D82" s="190"/>
      <c r="E82" s="191"/>
      <c r="F82" s="190"/>
      <c r="G82" s="190"/>
      <c r="H82" s="188"/>
      <c r="I82" s="188"/>
      <c r="J82" s="188"/>
      <c r="K82" s="188"/>
      <c r="L82" s="188"/>
      <c r="M82" s="188"/>
      <c r="N82" s="188"/>
      <c r="O82" s="188"/>
      <c r="P82" s="188"/>
      <c r="Q82" s="188"/>
    </row>
    <row r="83" spans="2:17" x14ac:dyDescent="0.2">
      <c r="B83" s="186"/>
      <c r="C83" s="190"/>
      <c r="D83" s="190"/>
      <c r="E83" s="190"/>
      <c r="F83" s="190"/>
      <c r="G83" s="190"/>
      <c r="H83" s="188"/>
      <c r="I83" s="188"/>
      <c r="J83" s="188"/>
      <c r="K83" s="188"/>
      <c r="L83" s="188"/>
      <c r="M83" s="188"/>
      <c r="N83" s="188"/>
      <c r="O83" s="188"/>
      <c r="P83" s="188"/>
      <c r="Q83" s="188"/>
    </row>
    <row r="84" spans="2:17" x14ac:dyDescent="0.2">
      <c r="B84" s="186"/>
      <c r="C84" s="190"/>
      <c r="D84" s="190"/>
      <c r="E84" s="190"/>
      <c r="F84" s="190"/>
      <c r="G84" s="190"/>
      <c r="H84" s="188"/>
      <c r="I84" s="188"/>
      <c r="J84" s="188"/>
      <c r="K84" s="188"/>
      <c r="L84" s="188"/>
      <c r="M84" s="188"/>
      <c r="N84" s="188"/>
      <c r="O84" s="188"/>
      <c r="P84" s="188"/>
      <c r="Q84" s="188"/>
    </row>
    <row r="85" spans="2:17" x14ac:dyDescent="0.2">
      <c r="B85" s="186"/>
      <c r="C85" s="190"/>
      <c r="D85" s="190"/>
      <c r="E85" s="190"/>
      <c r="F85" s="190"/>
      <c r="G85" s="190"/>
      <c r="H85" s="188"/>
      <c r="I85" s="188"/>
      <c r="J85" s="188"/>
      <c r="K85" s="188"/>
      <c r="L85" s="188"/>
      <c r="M85" s="188"/>
      <c r="N85" s="188"/>
      <c r="O85" s="188"/>
      <c r="P85" s="188"/>
      <c r="Q85" s="188"/>
    </row>
    <row r="86" spans="2:17" x14ac:dyDescent="0.2">
      <c r="B86" s="186"/>
      <c r="C86" s="190"/>
      <c r="D86" s="190"/>
      <c r="E86" s="190"/>
      <c r="F86" s="190"/>
      <c r="G86" s="190"/>
      <c r="H86" s="188"/>
      <c r="I86" s="188"/>
      <c r="J86" s="188"/>
      <c r="K86" s="188"/>
      <c r="L86" s="188"/>
      <c r="M86" s="188"/>
      <c r="N86" s="188"/>
      <c r="O86" s="188"/>
      <c r="P86" s="188"/>
      <c r="Q86" s="188"/>
    </row>
    <row r="87" spans="2:17" x14ac:dyDescent="0.2">
      <c r="B87" s="186"/>
      <c r="C87" s="190"/>
      <c r="D87" s="190"/>
      <c r="E87" s="190"/>
      <c r="F87" s="190"/>
      <c r="G87" s="190"/>
      <c r="H87" s="188"/>
      <c r="I87" s="188"/>
      <c r="J87" s="188"/>
      <c r="K87" s="188"/>
      <c r="L87" s="188"/>
      <c r="M87" s="188"/>
      <c r="N87" s="188"/>
      <c r="O87" s="188"/>
      <c r="P87" s="188"/>
      <c r="Q87" s="188"/>
    </row>
    <row r="88" spans="2:17" x14ac:dyDescent="0.2">
      <c r="B88" s="186"/>
      <c r="C88" s="190"/>
      <c r="D88" s="190"/>
      <c r="E88" s="190"/>
      <c r="F88" s="190"/>
      <c r="G88" s="190"/>
      <c r="H88" s="188"/>
      <c r="I88" s="188"/>
      <c r="J88" s="188"/>
      <c r="K88" s="188"/>
      <c r="L88" s="188"/>
      <c r="M88" s="188"/>
      <c r="N88" s="188"/>
      <c r="O88" s="188"/>
      <c r="P88" s="188"/>
      <c r="Q88" s="188"/>
    </row>
    <row r="89" spans="2:17" x14ac:dyDescent="0.2">
      <c r="B89" s="186"/>
      <c r="C89" s="190"/>
      <c r="D89" s="190"/>
      <c r="E89" s="190"/>
      <c r="F89" s="190"/>
      <c r="G89" s="190"/>
      <c r="H89" s="188"/>
      <c r="I89" s="188"/>
      <c r="J89" s="188"/>
      <c r="K89" s="188"/>
      <c r="L89" s="188"/>
      <c r="M89" s="188"/>
      <c r="N89" s="188"/>
      <c r="O89" s="188"/>
      <c r="P89" s="188"/>
      <c r="Q89" s="188"/>
    </row>
    <row r="90" spans="2:17" x14ac:dyDescent="0.2">
      <c r="B90" s="193"/>
      <c r="C90" s="194"/>
      <c r="D90" s="194"/>
      <c r="E90" s="194"/>
      <c r="F90" s="194"/>
      <c r="G90" s="194"/>
      <c r="H90" s="195"/>
      <c r="I90" s="195"/>
      <c r="J90" s="195"/>
      <c r="K90" s="195"/>
      <c r="L90" s="195"/>
      <c r="M90" s="195"/>
      <c r="N90" s="195"/>
      <c r="O90" s="195"/>
      <c r="P90" s="195"/>
      <c r="Q90" s="195"/>
    </row>
    <row r="91" spans="2:17" x14ac:dyDescent="0.2">
      <c r="B91" s="193"/>
      <c r="C91" s="194"/>
      <c r="D91" s="194"/>
      <c r="E91" s="194"/>
      <c r="F91" s="194"/>
      <c r="G91" s="194"/>
      <c r="H91" s="195"/>
      <c r="I91" s="195"/>
      <c r="J91" s="195"/>
      <c r="K91" s="195"/>
      <c r="L91" s="195"/>
      <c r="M91" s="195"/>
      <c r="N91" s="195"/>
      <c r="O91" s="195"/>
      <c r="P91" s="195"/>
      <c r="Q91" s="195"/>
    </row>
    <row r="92" spans="2:17" x14ac:dyDescent="0.2">
      <c r="B92" s="193"/>
      <c r="C92" s="194"/>
      <c r="D92" s="194"/>
      <c r="E92" s="194"/>
      <c r="F92" s="194"/>
      <c r="G92" s="194"/>
      <c r="H92" s="195"/>
      <c r="I92" s="195"/>
      <c r="J92" s="195"/>
      <c r="K92" s="195"/>
      <c r="L92" s="195"/>
      <c r="M92" s="195"/>
      <c r="N92" s="195"/>
      <c r="O92" s="195"/>
      <c r="P92" s="195"/>
      <c r="Q92" s="195"/>
    </row>
    <row r="93" spans="2:17" x14ac:dyDescent="0.2">
      <c r="B93" s="193"/>
      <c r="C93" s="194"/>
      <c r="D93" s="194"/>
      <c r="E93" s="194"/>
      <c r="F93" s="194"/>
      <c r="G93" s="194"/>
      <c r="H93" s="194"/>
      <c r="I93" s="194"/>
      <c r="J93" s="194"/>
      <c r="K93" s="194"/>
      <c r="L93" s="194"/>
      <c r="M93" s="194"/>
      <c r="N93" s="194"/>
      <c r="O93" s="194"/>
      <c r="P93" s="194"/>
      <c r="Q93" s="194"/>
    </row>
    <row r="94" spans="2:17" x14ac:dyDescent="0.2">
      <c r="B94" s="193"/>
      <c r="C94" s="194"/>
      <c r="D94" s="194"/>
      <c r="E94" s="194"/>
      <c r="F94" s="194"/>
      <c r="G94" s="194"/>
      <c r="H94" s="194"/>
      <c r="I94" s="194"/>
      <c r="J94" s="194"/>
      <c r="K94" s="194"/>
      <c r="L94" s="194"/>
      <c r="M94" s="194"/>
      <c r="N94" s="194"/>
      <c r="O94" s="194"/>
      <c r="P94" s="194"/>
      <c r="Q94" s="194"/>
    </row>
    <row r="95" spans="2:17" x14ac:dyDescent="0.2">
      <c r="B95" s="193"/>
      <c r="C95" s="194"/>
      <c r="D95" s="194"/>
      <c r="E95" s="194"/>
      <c r="F95" s="194"/>
      <c r="G95" s="194"/>
      <c r="H95" s="194"/>
      <c r="I95" s="194"/>
      <c r="J95" s="194"/>
      <c r="K95" s="194"/>
      <c r="L95" s="194"/>
      <c r="M95" s="194"/>
      <c r="N95" s="194"/>
      <c r="O95" s="194"/>
      <c r="P95" s="194"/>
      <c r="Q95" s="194"/>
    </row>
    <row r="96" spans="2:17" x14ac:dyDescent="0.2">
      <c r="B96" s="193"/>
      <c r="C96" s="194"/>
      <c r="D96" s="194"/>
      <c r="E96" s="194"/>
      <c r="F96" s="194"/>
      <c r="G96" s="194"/>
      <c r="H96" s="194"/>
      <c r="I96" s="194"/>
      <c r="J96" s="194"/>
      <c r="K96" s="194"/>
      <c r="L96" s="194"/>
      <c r="M96" s="194"/>
      <c r="N96" s="194"/>
      <c r="O96" s="194"/>
      <c r="P96" s="194"/>
      <c r="Q96" s="194"/>
    </row>
    <row r="97" spans="2:17" x14ac:dyDescent="0.2">
      <c r="B97" s="193"/>
      <c r="C97" s="194"/>
      <c r="D97" s="194"/>
      <c r="E97" s="194"/>
      <c r="F97" s="194"/>
      <c r="G97" s="194"/>
      <c r="H97" s="194"/>
      <c r="I97" s="194"/>
      <c r="J97" s="194"/>
      <c r="K97" s="194"/>
      <c r="L97" s="194"/>
      <c r="M97" s="194"/>
      <c r="N97" s="194"/>
      <c r="O97" s="194"/>
      <c r="P97" s="194"/>
      <c r="Q97" s="194"/>
    </row>
    <row r="98" spans="2:17" x14ac:dyDescent="0.2">
      <c r="B98" s="193"/>
      <c r="C98" s="194"/>
      <c r="D98" s="194"/>
      <c r="E98" s="194"/>
      <c r="F98" s="194"/>
      <c r="G98" s="194"/>
      <c r="H98" s="194"/>
      <c r="I98" s="194"/>
      <c r="J98" s="194"/>
      <c r="K98" s="194"/>
      <c r="L98" s="194"/>
      <c r="M98" s="194"/>
      <c r="N98" s="194"/>
      <c r="O98" s="194"/>
      <c r="P98" s="194"/>
      <c r="Q98" s="194"/>
    </row>
  </sheetData>
  <sheetProtection algorithmName="SHA-512" hashValue="lkvuwYkZYO1Tn5amZpjA5CZGs0fHq1VgkL3/VRNmGOiaPZWAC+fkAwdHVARByt1cYweUbNTmBQ3nJn6FFHrVLA==" saltValue="+Xsq1tm6KlUlyYV/ybp8/A==" spinCount="100000" sheet="1" objects="1" scenarios="1"/>
  <conditionalFormatting sqref="C2">
    <cfRule type="expression" dxfId="18" priority="1">
      <formula>Model_check&lt;&gt;0</formula>
    </cfRule>
    <cfRule type="expression" dxfId="17" priority="2">
      <formula>Model_check=0</formula>
    </cfRule>
  </conditionalFormatting>
  <pageMargins left="0.70866141732283472" right="0.70866141732283472" top="0.74803149606299213" bottom="0.74803149606299213" header="0.31496062992125984" footer="0.31496062992125984"/>
  <pageSetup paperSize="9" scale="51" fitToHeight="0" orientation="landscape"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8" id="{64FAB4BC-1476-45D1-A3E6-0BD1160BCA3F}">
            <xm:f>'Global inputs'!$A1="MODEL ERROR"</xm:f>
            <x14:dxf>
              <fill>
                <patternFill>
                  <bgColor theme="1"/>
                </patternFill>
              </fill>
            </x14:dxf>
          </x14:cfRule>
          <xm:sqref>A1:XFD1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05884-4F4B-41AA-8117-EF5971481FB3}">
  <sheetPr codeName="Sheet6"/>
  <dimension ref="A1:I45"/>
  <sheetViews>
    <sheetView showGridLines="0" zoomScale="85" zoomScaleNormal="85" workbookViewId="0">
      <selection sqref="A1:E1"/>
    </sheetView>
  </sheetViews>
  <sheetFormatPr defaultColWidth="0" defaultRowHeight="14.25" x14ac:dyDescent="0.2"/>
  <cols>
    <col min="1" max="1" width="2.75" style="346" customWidth="1"/>
    <col min="2" max="2" width="5.75" style="346" customWidth="1"/>
    <col min="3" max="4" width="6.5" style="346" customWidth="1"/>
    <col min="5" max="5" width="28.125" style="346" customWidth="1"/>
    <col min="6" max="6" width="9.5" style="346" customWidth="1"/>
    <col min="7" max="7" width="16.375" style="346" customWidth="1"/>
    <col min="8" max="8" width="11.25" style="346" customWidth="1"/>
    <col min="9" max="9" width="2.75" style="346" customWidth="1"/>
    <col min="10" max="16384" width="8.75" style="346" hidden="1"/>
  </cols>
  <sheetData>
    <row r="1" spans="1:9" x14ac:dyDescent="0.2">
      <c r="A1" s="430"/>
      <c r="B1" s="430"/>
      <c r="C1" s="430"/>
      <c r="D1" s="430"/>
      <c r="E1" s="430"/>
      <c r="F1" s="431" t="s">
        <v>423</v>
      </c>
      <c r="G1" s="431"/>
      <c r="H1" s="431"/>
      <c r="I1" s="345"/>
    </row>
    <row r="2" spans="1:9" ht="18" x14ac:dyDescent="0.25">
      <c r="A2" s="345"/>
      <c r="B2" s="347" t="s">
        <v>327</v>
      </c>
      <c r="C2" s="345"/>
      <c r="D2" s="345"/>
      <c r="E2" s="345"/>
      <c r="F2" s="345"/>
      <c r="G2" s="345"/>
      <c r="H2" s="345"/>
      <c r="I2" s="345"/>
    </row>
    <row r="3" spans="1:9" ht="25.5" x14ac:dyDescent="0.2">
      <c r="A3" s="345"/>
      <c r="B3" s="430"/>
      <c r="C3" s="430"/>
      <c r="D3" s="430"/>
      <c r="E3" s="430"/>
      <c r="F3" s="348"/>
      <c r="G3" s="349" t="s">
        <v>328</v>
      </c>
      <c r="H3" s="348"/>
      <c r="I3" s="345"/>
    </row>
    <row r="4" spans="1:9" ht="38.25" x14ac:dyDescent="0.2">
      <c r="A4" s="345"/>
      <c r="B4" s="430"/>
      <c r="C4" s="430"/>
      <c r="D4" s="430"/>
      <c r="E4" s="430"/>
      <c r="F4" s="345"/>
      <c r="G4" s="350" t="s">
        <v>329</v>
      </c>
      <c r="H4" s="351"/>
      <c r="I4" s="345"/>
    </row>
    <row r="5" spans="1:9" ht="15.75" x14ac:dyDescent="0.25">
      <c r="A5" s="345"/>
      <c r="B5" s="351"/>
      <c r="C5" s="352" t="s">
        <v>29</v>
      </c>
      <c r="D5" s="351"/>
      <c r="E5" s="351"/>
      <c r="F5" s="345"/>
      <c r="G5" s="345"/>
      <c r="H5" s="345"/>
      <c r="I5" s="345"/>
    </row>
    <row r="6" spans="1:9" x14ac:dyDescent="0.2">
      <c r="A6" s="345"/>
      <c r="B6" s="353"/>
      <c r="C6" s="345"/>
      <c r="D6" s="351"/>
      <c r="E6" s="354" t="s">
        <v>330</v>
      </c>
      <c r="F6" s="345"/>
      <c r="G6" s="355">
        <f>Assets!L19/1000</f>
        <v>15821.744013699017</v>
      </c>
      <c r="H6" s="351"/>
      <c r="I6" s="345"/>
    </row>
    <row r="7" spans="1:9" x14ac:dyDescent="0.2">
      <c r="A7" s="345"/>
      <c r="B7" s="353"/>
      <c r="C7" s="345"/>
      <c r="D7" s="351"/>
      <c r="E7" s="354" t="s">
        <v>331</v>
      </c>
      <c r="F7" s="345"/>
      <c r="G7" s="356">
        <v>0</v>
      </c>
      <c r="H7" s="351"/>
      <c r="I7" s="345"/>
    </row>
    <row r="8" spans="1:9" x14ac:dyDescent="0.2">
      <c r="A8" s="345"/>
      <c r="B8" s="353"/>
      <c r="C8" s="345"/>
      <c r="D8" s="357" t="s">
        <v>332</v>
      </c>
      <c r="E8" s="351"/>
      <c r="F8" s="345"/>
      <c r="G8" s="358">
        <f>SUM(G6:G7)</f>
        <v>15821.744013699017</v>
      </c>
      <c r="H8" s="351"/>
      <c r="I8" s="345"/>
    </row>
    <row r="9" spans="1:9" ht="15.75" x14ac:dyDescent="0.25">
      <c r="A9" s="345"/>
      <c r="B9" s="353"/>
      <c r="C9" s="352" t="s">
        <v>28</v>
      </c>
      <c r="D9" s="351"/>
      <c r="E9" s="351"/>
      <c r="F9" s="345"/>
      <c r="G9" s="359"/>
      <c r="H9" s="351"/>
      <c r="I9" s="345"/>
    </row>
    <row r="10" spans="1:9" x14ac:dyDescent="0.2">
      <c r="A10" s="345"/>
      <c r="B10" s="353"/>
      <c r="C10" s="345"/>
      <c r="D10" s="351"/>
      <c r="E10" s="354" t="s">
        <v>330</v>
      </c>
      <c r="F10" s="345"/>
      <c r="G10" s="355">
        <f>Assets!L30/1000</f>
        <v>15438.423625188321</v>
      </c>
      <c r="H10" s="351"/>
      <c r="I10" s="345"/>
    </row>
    <row r="11" spans="1:9" x14ac:dyDescent="0.2">
      <c r="A11" s="345"/>
      <c r="B11" s="353"/>
      <c r="C11" s="345"/>
      <c r="D11" s="351"/>
      <c r="E11" s="354" t="s">
        <v>331</v>
      </c>
      <c r="F11" s="345"/>
      <c r="G11" s="356">
        <v>0</v>
      </c>
      <c r="H11" s="351"/>
      <c r="I11" s="345"/>
    </row>
    <row r="12" spans="1:9" x14ac:dyDescent="0.2">
      <c r="A12" s="345"/>
      <c r="B12" s="353"/>
      <c r="C12" s="345"/>
      <c r="D12" s="357" t="s">
        <v>332</v>
      </c>
      <c r="E12" s="351"/>
      <c r="F12" s="345"/>
      <c r="G12" s="358">
        <f>SUM(G10:G11)</f>
        <v>15438.423625188321</v>
      </c>
      <c r="H12" s="351"/>
      <c r="I12" s="345"/>
    </row>
    <row r="13" spans="1:9" ht="15.75" x14ac:dyDescent="0.25">
      <c r="A13" s="345"/>
      <c r="B13" s="351"/>
      <c r="C13" s="352" t="s">
        <v>27</v>
      </c>
      <c r="D13" s="351"/>
      <c r="E13" s="351"/>
      <c r="F13" s="345"/>
      <c r="G13" s="345"/>
      <c r="H13" s="351"/>
      <c r="I13" s="345"/>
    </row>
    <row r="14" spans="1:9" x14ac:dyDescent="0.2">
      <c r="A14" s="345"/>
      <c r="B14" s="353"/>
      <c r="C14" s="345"/>
      <c r="D14" s="351"/>
      <c r="E14" s="354" t="s">
        <v>330</v>
      </c>
      <c r="F14" s="345"/>
      <c r="G14" s="355">
        <f>Assets!L41/1000</f>
        <v>82445.916797952435</v>
      </c>
      <c r="H14" s="351"/>
      <c r="I14" s="345"/>
    </row>
    <row r="15" spans="1:9" x14ac:dyDescent="0.2">
      <c r="A15" s="345"/>
      <c r="B15" s="353"/>
      <c r="C15" s="345"/>
      <c r="D15" s="351"/>
      <c r="E15" s="354" t="s">
        <v>331</v>
      </c>
      <c r="F15" s="345"/>
      <c r="G15" s="356">
        <v>0</v>
      </c>
      <c r="H15" s="351"/>
      <c r="I15" s="345"/>
    </row>
    <row r="16" spans="1:9" x14ac:dyDescent="0.2">
      <c r="A16" s="345"/>
      <c r="B16" s="353"/>
      <c r="C16" s="345"/>
      <c r="D16" s="357" t="s">
        <v>332</v>
      </c>
      <c r="E16" s="353"/>
      <c r="F16" s="345"/>
      <c r="G16" s="358">
        <f>SUM(G14:G15)</f>
        <v>82445.916797952435</v>
      </c>
      <c r="H16" s="351"/>
      <c r="I16" s="345"/>
    </row>
    <row r="17" spans="1:9" ht="15.75" x14ac:dyDescent="0.25">
      <c r="A17" s="345"/>
      <c r="B17" s="351"/>
      <c r="C17" s="352" t="s">
        <v>26</v>
      </c>
      <c r="D17" s="351"/>
      <c r="E17" s="351"/>
      <c r="F17" s="345"/>
      <c r="G17" s="345"/>
      <c r="H17" s="351"/>
      <c r="I17" s="345"/>
    </row>
    <row r="18" spans="1:9" x14ac:dyDescent="0.2">
      <c r="A18" s="345"/>
      <c r="B18" s="353"/>
      <c r="C18" s="345"/>
      <c r="D18" s="351"/>
      <c r="E18" s="354" t="s">
        <v>330</v>
      </c>
      <c r="F18" s="345"/>
      <c r="G18" s="355">
        <f>Assets!L52/1000</f>
        <v>111374.69461985536</v>
      </c>
      <c r="H18" s="351"/>
      <c r="I18" s="345"/>
    </row>
    <row r="19" spans="1:9" x14ac:dyDescent="0.2">
      <c r="A19" s="345"/>
      <c r="B19" s="353"/>
      <c r="C19" s="345"/>
      <c r="D19" s="351"/>
      <c r="E19" s="354" t="s">
        <v>331</v>
      </c>
      <c r="F19" s="345"/>
      <c r="G19" s="356">
        <v>0</v>
      </c>
      <c r="H19" s="351"/>
      <c r="I19" s="345"/>
    </row>
    <row r="20" spans="1:9" x14ac:dyDescent="0.2">
      <c r="A20" s="345"/>
      <c r="B20" s="353"/>
      <c r="C20" s="345"/>
      <c r="D20" s="357" t="s">
        <v>332</v>
      </c>
      <c r="E20" s="353"/>
      <c r="F20" s="345"/>
      <c r="G20" s="358">
        <f>SUM(G18:G19)</f>
        <v>111374.69461985536</v>
      </c>
      <c r="H20" s="351"/>
      <c r="I20" s="345"/>
    </row>
    <row r="21" spans="1:9" ht="15.75" x14ac:dyDescent="0.25">
      <c r="A21" s="345"/>
      <c r="B21" s="351"/>
      <c r="C21" s="352" t="s">
        <v>25</v>
      </c>
      <c r="D21" s="351"/>
      <c r="E21" s="351"/>
      <c r="F21" s="345"/>
      <c r="G21" s="345"/>
      <c r="H21" s="351"/>
      <c r="I21" s="345"/>
    </row>
    <row r="22" spans="1:9" x14ac:dyDescent="0.2">
      <c r="A22" s="345"/>
      <c r="B22" s="353"/>
      <c r="C22" s="345"/>
      <c r="D22" s="351"/>
      <c r="E22" s="354" t="s">
        <v>330</v>
      </c>
      <c r="F22" s="345"/>
      <c r="G22" s="355">
        <f>Assets!L63/1000</f>
        <v>133323.88233475931</v>
      </c>
      <c r="H22" s="351"/>
      <c r="I22" s="345"/>
    </row>
    <row r="23" spans="1:9" x14ac:dyDescent="0.2">
      <c r="A23" s="345"/>
      <c r="B23" s="353"/>
      <c r="C23" s="345"/>
      <c r="D23" s="351"/>
      <c r="E23" s="354" t="s">
        <v>331</v>
      </c>
      <c r="F23" s="345"/>
      <c r="G23" s="356">
        <v>0</v>
      </c>
      <c r="H23" s="351"/>
      <c r="I23" s="345"/>
    </row>
    <row r="24" spans="1:9" x14ac:dyDescent="0.2">
      <c r="A24" s="345"/>
      <c r="B24" s="353"/>
      <c r="C24" s="345"/>
      <c r="D24" s="357" t="s">
        <v>332</v>
      </c>
      <c r="E24" s="353"/>
      <c r="F24" s="345"/>
      <c r="G24" s="358">
        <f>SUM(G22:G23)</f>
        <v>133323.88233475931</v>
      </c>
      <c r="H24" s="351"/>
      <c r="I24" s="345"/>
    </row>
    <row r="25" spans="1:9" ht="15.75" x14ac:dyDescent="0.25">
      <c r="A25" s="345"/>
      <c r="B25" s="351"/>
      <c r="C25" s="352" t="s">
        <v>24</v>
      </c>
      <c r="D25" s="351"/>
      <c r="E25" s="351"/>
      <c r="F25" s="345"/>
      <c r="G25" s="345"/>
      <c r="H25" s="351"/>
      <c r="I25" s="345"/>
    </row>
    <row r="26" spans="1:9" x14ac:dyDescent="0.2">
      <c r="A26" s="345"/>
      <c r="B26" s="353"/>
      <c r="C26" s="345"/>
      <c r="D26" s="351"/>
      <c r="E26" s="354" t="s">
        <v>330</v>
      </c>
      <c r="F26" s="345"/>
      <c r="G26" s="355">
        <f>Assets!L74/1000</f>
        <v>54936.822296779159</v>
      </c>
      <c r="H26" s="351"/>
      <c r="I26" s="345"/>
    </row>
    <row r="27" spans="1:9" x14ac:dyDescent="0.2">
      <c r="A27" s="345"/>
      <c r="B27" s="353"/>
      <c r="C27" s="345"/>
      <c r="D27" s="351"/>
      <c r="E27" s="354" t="s">
        <v>331</v>
      </c>
      <c r="F27" s="345"/>
      <c r="G27" s="356">
        <v>0</v>
      </c>
      <c r="H27" s="351"/>
      <c r="I27" s="345"/>
    </row>
    <row r="28" spans="1:9" x14ac:dyDescent="0.2">
      <c r="A28" s="345"/>
      <c r="B28" s="353"/>
      <c r="C28" s="345"/>
      <c r="D28" s="357" t="s">
        <v>332</v>
      </c>
      <c r="E28" s="353"/>
      <c r="F28" s="345"/>
      <c r="G28" s="358">
        <f>SUM(G26:G27)</f>
        <v>54936.822296779159</v>
      </c>
      <c r="H28" s="351"/>
      <c r="I28" s="345"/>
    </row>
    <row r="29" spans="1:9" ht="15.75" x14ac:dyDescent="0.25">
      <c r="A29" s="345"/>
      <c r="B29" s="351"/>
      <c r="C29" s="352" t="s">
        <v>23</v>
      </c>
      <c r="D29" s="351"/>
      <c r="E29" s="351"/>
      <c r="F29" s="345"/>
      <c r="G29" s="345"/>
      <c r="H29" s="351"/>
      <c r="I29" s="345"/>
    </row>
    <row r="30" spans="1:9" x14ac:dyDescent="0.2">
      <c r="A30" s="345"/>
      <c r="B30" s="353"/>
      <c r="C30" s="345"/>
      <c r="D30" s="351"/>
      <c r="E30" s="354" t="s">
        <v>330</v>
      </c>
      <c r="F30" s="345"/>
      <c r="G30" s="355">
        <f>Assets!L85/1000</f>
        <v>22915.461113501045</v>
      </c>
      <c r="H30" s="351"/>
      <c r="I30" s="345"/>
    </row>
    <row r="31" spans="1:9" x14ac:dyDescent="0.2">
      <c r="A31" s="345"/>
      <c r="B31" s="353"/>
      <c r="C31" s="345"/>
      <c r="D31" s="351"/>
      <c r="E31" s="354" t="s">
        <v>331</v>
      </c>
      <c r="F31" s="345"/>
      <c r="G31" s="356">
        <v>0</v>
      </c>
      <c r="H31" s="351"/>
      <c r="I31" s="345"/>
    </row>
    <row r="32" spans="1:9" x14ac:dyDescent="0.2">
      <c r="A32" s="345"/>
      <c r="B32" s="353"/>
      <c r="C32" s="345"/>
      <c r="D32" s="357" t="s">
        <v>332</v>
      </c>
      <c r="E32" s="353"/>
      <c r="F32" s="345"/>
      <c r="G32" s="358">
        <f>SUM(G30:G31)</f>
        <v>22915.461113501045</v>
      </c>
      <c r="H32" s="351"/>
      <c r="I32" s="345"/>
    </row>
    <row r="33" spans="1:9" ht="15.75" x14ac:dyDescent="0.25">
      <c r="A33" s="345"/>
      <c r="B33" s="351"/>
      <c r="C33" s="352" t="s">
        <v>22</v>
      </c>
      <c r="D33" s="351"/>
      <c r="E33" s="351"/>
      <c r="F33" s="345"/>
      <c r="G33" s="345"/>
      <c r="H33" s="351"/>
      <c r="I33" s="345"/>
    </row>
    <row r="34" spans="1:9" x14ac:dyDescent="0.2">
      <c r="A34" s="345"/>
      <c r="B34" s="353"/>
      <c r="C34" s="353"/>
      <c r="D34" s="351"/>
      <c r="E34" s="354" t="s">
        <v>330</v>
      </c>
      <c r="F34" s="345"/>
      <c r="G34" s="355">
        <f>Assets!L96/1000</f>
        <v>9686.1461398279698</v>
      </c>
      <c r="H34" s="351"/>
      <c r="I34" s="345"/>
    </row>
    <row r="35" spans="1:9" x14ac:dyDescent="0.2">
      <c r="A35" s="345"/>
      <c r="B35" s="353"/>
      <c r="C35" s="353"/>
      <c r="D35" s="351"/>
      <c r="E35" s="354" t="s">
        <v>331</v>
      </c>
      <c r="F35" s="345"/>
      <c r="G35" s="356">
        <v>0</v>
      </c>
      <c r="H35" s="351"/>
      <c r="I35" s="345"/>
    </row>
    <row r="36" spans="1:9" x14ac:dyDescent="0.2">
      <c r="A36" s="345"/>
      <c r="B36" s="353"/>
      <c r="C36" s="353"/>
      <c r="D36" s="357" t="s">
        <v>332</v>
      </c>
      <c r="E36" s="353"/>
      <c r="F36" s="345"/>
      <c r="G36" s="358">
        <f>SUM(G34:G35)</f>
        <v>9686.1461398279698</v>
      </c>
      <c r="H36" s="351"/>
      <c r="I36" s="345"/>
    </row>
    <row r="37" spans="1:9" ht="15.75" x14ac:dyDescent="0.25">
      <c r="A37" s="345"/>
      <c r="B37" s="351"/>
      <c r="C37" s="352" t="s">
        <v>21</v>
      </c>
      <c r="D37" s="351"/>
      <c r="E37" s="351"/>
      <c r="F37" s="345"/>
      <c r="G37" s="345"/>
      <c r="H37" s="351"/>
      <c r="I37" s="345"/>
    </row>
    <row r="38" spans="1:9" x14ac:dyDescent="0.2">
      <c r="A38" s="345"/>
      <c r="B38" s="353"/>
      <c r="C38" s="353"/>
      <c r="D38" s="351"/>
      <c r="E38" s="354" t="s">
        <v>330</v>
      </c>
      <c r="F38" s="345"/>
      <c r="G38" s="360">
        <v>481.47131999999999</v>
      </c>
      <c r="H38" s="351"/>
      <c r="I38" s="345"/>
    </row>
    <row r="39" spans="1:9" x14ac:dyDescent="0.2">
      <c r="A39" s="345"/>
      <c r="B39" s="353"/>
      <c r="C39" s="353"/>
      <c r="D39" s="351"/>
      <c r="E39" s="354" t="s">
        <v>331</v>
      </c>
      <c r="F39" s="345"/>
      <c r="G39" s="360">
        <v>647.61924318219883</v>
      </c>
      <c r="H39" s="351"/>
      <c r="I39" s="345"/>
    </row>
    <row r="40" spans="1:9" x14ac:dyDescent="0.2">
      <c r="A40" s="345"/>
      <c r="B40" s="353"/>
      <c r="C40" s="353"/>
      <c r="D40" s="357" t="s">
        <v>332</v>
      </c>
      <c r="E40" s="353"/>
      <c r="F40" s="345"/>
      <c r="G40" s="358">
        <f>SUM(G38:G39)</f>
        <v>1129.0905631821988</v>
      </c>
      <c r="H40" s="351"/>
      <c r="I40" s="345"/>
    </row>
    <row r="41" spans="1:9" ht="15" thickBot="1" x14ac:dyDescent="0.25">
      <c r="A41" s="345"/>
      <c r="B41" s="345"/>
      <c r="C41" s="345"/>
      <c r="D41" s="351"/>
      <c r="E41" s="345"/>
      <c r="F41" s="345"/>
      <c r="G41" s="345"/>
      <c r="H41" s="351"/>
      <c r="I41" s="345"/>
    </row>
    <row r="42" spans="1:9" ht="15" thickBot="1" x14ac:dyDescent="0.25">
      <c r="A42" s="345"/>
      <c r="B42" s="345"/>
      <c r="C42" s="357" t="s">
        <v>333</v>
      </c>
      <c r="D42" s="345"/>
      <c r="E42" s="345"/>
      <c r="F42" s="345"/>
      <c r="G42" s="361">
        <f>G38+G34+G30+G26+G22+G18+G14+G10+G6</f>
        <v>446424.56226156262</v>
      </c>
      <c r="H42" s="351"/>
      <c r="I42" s="345"/>
    </row>
    <row r="43" spans="1:9" ht="15" thickBot="1" x14ac:dyDescent="0.25">
      <c r="A43" s="345"/>
      <c r="B43" s="345"/>
      <c r="C43" s="357" t="s">
        <v>334</v>
      </c>
      <c r="D43" s="345"/>
      <c r="E43" s="345"/>
      <c r="F43" s="345"/>
      <c r="G43" s="361">
        <f>G39+G35+G31+G27+G23+G19+G15+G11+G7</f>
        <v>647.61924318219883</v>
      </c>
      <c r="H43" s="351"/>
      <c r="I43" s="345"/>
    </row>
    <row r="44" spans="1:9" ht="15" thickBot="1" x14ac:dyDescent="0.25">
      <c r="A44" s="345"/>
      <c r="B44" s="345"/>
      <c r="C44" s="357" t="s">
        <v>335</v>
      </c>
      <c r="D44" s="345"/>
      <c r="E44" s="345"/>
      <c r="F44" s="345"/>
      <c r="G44" s="361">
        <f>SUM(G42:G43)</f>
        <v>447072.1815047448</v>
      </c>
      <c r="H44" s="345"/>
      <c r="I44" s="345"/>
    </row>
    <row r="45" spans="1:9" x14ac:dyDescent="0.2">
      <c r="A45" s="345"/>
      <c r="B45" s="345"/>
      <c r="C45" s="345"/>
      <c r="D45" s="345"/>
      <c r="E45" s="345"/>
      <c r="F45" s="345"/>
      <c r="G45" s="345"/>
      <c r="H45" s="345"/>
      <c r="I45" s="345"/>
    </row>
  </sheetData>
  <sheetProtection algorithmName="SHA-512" hashValue="NnKC/CwtHCSY/3OfYMLHFkBU4nEiaJ9a5KJOOBxrUsiH0yp4gbMdFRWqwv4dbEjGZp6FrGgC6AHy9hzQ9D9Qow==" saltValue="a4AcYvV49nyB1ppe89SelQ==" spinCount="100000" sheet="1" objects="1" scenarios="1"/>
  <mergeCells count="3">
    <mergeCell ref="A1:E1"/>
    <mergeCell ref="F1:H1"/>
    <mergeCell ref="B3:E4"/>
  </mergeCells>
  <pageMargins left="0.70866141732283472" right="0.70866141732283472" top="0.74803149606299213" bottom="0.74803149606299213" header="0.31496062992125984" footer="0.31496062992125984"/>
  <pageSetup paperSize="9" scale="72" orientation="landscape"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AB9D-CA24-4A4C-8134-8DFB85C132B3}">
  <sheetPr codeName="Sheet7"/>
  <dimension ref="A1:O66"/>
  <sheetViews>
    <sheetView showGridLines="0" zoomScale="85" zoomScaleNormal="85" workbookViewId="0"/>
  </sheetViews>
  <sheetFormatPr defaultColWidth="0" defaultRowHeight="14.25" x14ac:dyDescent="0.2"/>
  <cols>
    <col min="1" max="1" width="2.75" style="346" customWidth="1"/>
    <col min="2" max="2" width="7.875" style="346" customWidth="1"/>
    <col min="3" max="3" width="32.625" style="346" customWidth="1"/>
    <col min="4" max="4" width="12.375" style="346" customWidth="1"/>
    <col min="5" max="5" width="10.625" style="346" customWidth="1"/>
    <col min="6" max="6" width="8.75" style="346" customWidth="1"/>
    <col min="7" max="7" width="10.125" style="346" customWidth="1"/>
    <col min="8" max="8" width="10.25" style="346" customWidth="1"/>
    <col min="9" max="9" width="8.75" style="346" customWidth="1"/>
    <col min="10" max="10" width="10.625" style="346" customWidth="1"/>
    <col min="11" max="11" width="10.75" style="346" customWidth="1"/>
    <col min="12" max="13" width="8.75" style="346" customWidth="1"/>
    <col min="14" max="14" width="3.625" style="346" customWidth="1"/>
    <col min="15" max="15" width="2.75" style="346" customWidth="1"/>
    <col min="16" max="16384" width="8.75" style="346" hidden="1"/>
  </cols>
  <sheetData>
    <row r="1" spans="1:15" x14ac:dyDescent="0.2">
      <c r="A1" s="362"/>
      <c r="B1" s="362"/>
      <c r="C1" s="362"/>
      <c r="D1" s="362"/>
      <c r="E1" s="362"/>
      <c r="F1" s="362"/>
      <c r="G1" s="362"/>
      <c r="H1" s="362"/>
      <c r="I1" s="362"/>
      <c r="J1" s="362"/>
      <c r="K1" s="432" t="s">
        <v>423</v>
      </c>
      <c r="L1" s="432"/>
      <c r="M1" s="432"/>
      <c r="N1" s="432"/>
      <c r="O1" s="362"/>
    </row>
    <row r="2" spans="1:15" ht="27.75" customHeight="1" x14ac:dyDescent="0.2">
      <c r="A2" s="362"/>
      <c r="B2" s="363" t="s">
        <v>336</v>
      </c>
      <c r="C2" s="362"/>
      <c r="D2" s="362"/>
      <c r="E2" s="362"/>
      <c r="F2" s="362"/>
      <c r="G2" s="362"/>
      <c r="H2" s="362"/>
      <c r="I2" s="362"/>
      <c r="J2" s="362"/>
      <c r="K2" s="362"/>
      <c r="L2" s="362"/>
      <c r="M2" s="362"/>
      <c r="N2" s="362"/>
      <c r="O2" s="362"/>
    </row>
    <row r="3" spans="1:15" ht="27.75" customHeight="1" x14ac:dyDescent="0.2">
      <c r="A3" s="362"/>
      <c r="B3" s="433" t="s">
        <v>337</v>
      </c>
      <c r="C3" s="433"/>
      <c r="D3" s="433"/>
      <c r="E3" s="433"/>
      <c r="F3" s="433"/>
      <c r="G3" s="433"/>
      <c r="H3" s="433"/>
      <c r="I3" s="433"/>
      <c r="J3" s="433"/>
      <c r="K3" s="433"/>
      <c r="L3" s="433"/>
      <c r="M3" s="433"/>
      <c r="N3" s="362"/>
      <c r="O3" s="362"/>
    </row>
    <row r="4" spans="1:15" ht="15" x14ac:dyDescent="0.2">
      <c r="A4" s="362"/>
      <c r="B4" s="364"/>
      <c r="C4" s="362"/>
      <c r="D4" s="362"/>
      <c r="E4" s="362"/>
      <c r="F4" s="362"/>
      <c r="G4" s="362"/>
      <c r="H4" s="362"/>
      <c r="I4" s="362"/>
      <c r="J4" s="362"/>
      <c r="K4" s="362"/>
      <c r="L4" s="362"/>
      <c r="M4" s="362"/>
      <c r="N4" s="365"/>
      <c r="O4" s="362"/>
    </row>
    <row r="5" spans="1:15" ht="15" x14ac:dyDescent="0.2">
      <c r="A5" s="362"/>
      <c r="B5" s="364"/>
      <c r="C5" s="434" t="s">
        <v>338</v>
      </c>
      <c r="D5" s="436" t="s">
        <v>339</v>
      </c>
      <c r="E5" s="436" t="s">
        <v>340</v>
      </c>
      <c r="F5" s="436" t="s">
        <v>341</v>
      </c>
      <c r="G5" s="437" t="s">
        <v>342</v>
      </c>
      <c r="H5" s="438"/>
      <c r="I5" s="437" t="s">
        <v>343</v>
      </c>
      <c r="J5" s="438"/>
      <c r="K5" s="438"/>
      <c r="L5" s="438"/>
      <c r="M5" s="436" t="s">
        <v>344</v>
      </c>
      <c r="N5" s="365"/>
      <c r="O5" s="362"/>
    </row>
    <row r="6" spans="1:15" ht="51" x14ac:dyDescent="0.2">
      <c r="A6" s="362"/>
      <c r="B6" s="364"/>
      <c r="C6" s="435"/>
      <c r="D6" s="436"/>
      <c r="E6" s="436"/>
      <c r="F6" s="436"/>
      <c r="G6" s="366" t="s">
        <v>329</v>
      </c>
      <c r="H6" s="366" t="s">
        <v>345</v>
      </c>
      <c r="I6" s="366" t="s">
        <v>346</v>
      </c>
      <c r="J6" s="366" t="s">
        <v>329</v>
      </c>
      <c r="K6" s="366" t="s">
        <v>345</v>
      </c>
      <c r="L6" s="366" t="s">
        <v>1</v>
      </c>
      <c r="M6" s="436"/>
      <c r="N6" s="365"/>
      <c r="O6" s="362"/>
    </row>
    <row r="7" spans="1:15" ht="15.75" x14ac:dyDescent="0.25">
      <c r="A7" s="362"/>
      <c r="B7" s="367" t="s">
        <v>29</v>
      </c>
      <c r="C7" s="368"/>
      <c r="D7" s="362"/>
      <c r="E7" s="362"/>
      <c r="F7" s="362"/>
      <c r="G7" s="362"/>
      <c r="H7" s="362"/>
      <c r="I7" s="362"/>
      <c r="J7" s="362"/>
      <c r="K7" s="362"/>
      <c r="L7" s="362"/>
      <c r="M7" s="362"/>
      <c r="N7" s="365"/>
      <c r="O7" s="362"/>
    </row>
    <row r="8" spans="1:15" ht="15" x14ac:dyDescent="0.2">
      <c r="A8" s="362"/>
      <c r="B8" s="364"/>
      <c r="C8" s="369"/>
      <c r="D8" s="370"/>
      <c r="E8" s="370"/>
      <c r="F8" s="370"/>
      <c r="G8" s="371"/>
      <c r="H8" s="371"/>
      <c r="I8" s="372"/>
      <c r="J8" s="373"/>
      <c r="K8" s="372"/>
      <c r="L8" s="374">
        <f>SUM(I8:K8)</f>
        <v>0</v>
      </c>
      <c r="M8" s="375"/>
      <c r="N8" s="365"/>
      <c r="O8" s="362"/>
    </row>
    <row r="9" spans="1:15" ht="15" x14ac:dyDescent="0.2">
      <c r="A9" s="362"/>
      <c r="B9" s="364"/>
      <c r="C9" s="369"/>
      <c r="D9" s="370"/>
      <c r="E9" s="370"/>
      <c r="F9" s="370"/>
      <c r="G9" s="371"/>
      <c r="H9" s="371"/>
      <c r="I9" s="372"/>
      <c r="J9" s="372"/>
      <c r="K9" s="372"/>
      <c r="L9" s="374">
        <f>SUM(I9:K9)</f>
        <v>0</v>
      </c>
      <c r="M9" s="375"/>
      <c r="N9" s="365"/>
      <c r="O9" s="362"/>
    </row>
    <row r="10" spans="1:15" ht="15" x14ac:dyDescent="0.2">
      <c r="A10" s="362"/>
      <c r="B10" s="364"/>
      <c r="C10" s="369"/>
      <c r="D10" s="370"/>
      <c r="E10" s="370"/>
      <c r="F10" s="370"/>
      <c r="G10" s="371"/>
      <c r="H10" s="371"/>
      <c r="I10" s="372"/>
      <c r="J10" s="372"/>
      <c r="K10" s="372"/>
      <c r="L10" s="374">
        <f>SUM(I10:K10)</f>
        <v>0</v>
      </c>
      <c r="M10" s="375"/>
      <c r="N10" s="365"/>
      <c r="O10" s="362"/>
    </row>
    <row r="11" spans="1:15" ht="15" x14ac:dyDescent="0.2">
      <c r="A11" s="362"/>
      <c r="B11" s="364"/>
      <c r="C11" s="369"/>
      <c r="D11" s="370"/>
      <c r="E11" s="370"/>
      <c r="F11" s="370"/>
      <c r="G11" s="371"/>
      <c r="H11" s="371"/>
      <c r="I11" s="372"/>
      <c r="J11" s="372"/>
      <c r="K11" s="372"/>
      <c r="L11" s="374">
        <f>SUM(I11:K11)</f>
        <v>0</v>
      </c>
      <c r="M11" s="375"/>
      <c r="N11" s="365"/>
      <c r="O11" s="362"/>
    </row>
    <row r="12" spans="1:15" ht="15" x14ac:dyDescent="0.2">
      <c r="A12" s="362"/>
      <c r="B12" s="364"/>
      <c r="C12" s="376" t="s">
        <v>347</v>
      </c>
      <c r="D12" s="362"/>
      <c r="E12" s="362"/>
      <c r="F12" s="362"/>
      <c r="G12" s="377"/>
      <c r="H12" s="377"/>
      <c r="I12" s="378">
        <f>SUM(I8:I11)</f>
        <v>0</v>
      </c>
      <c r="J12" s="378">
        <f>SUM(J8:J11)</f>
        <v>0</v>
      </c>
      <c r="K12" s="378">
        <f>SUM(K8:K11)</f>
        <v>0</v>
      </c>
      <c r="L12" s="378">
        <f>SUM(L8:L11)</f>
        <v>0</v>
      </c>
      <c r="M12" s="378">
        <f>SUM(M8:M11)</f>
        <v>0</v>
      </c>
      <c r="N12" s="365"/>
      <c r="O12" s="362"/>
    </row>
    <row r="13" spans="1:15" ht="20.85" customHeight="1" x14ac:dyDescent="0.25">
      <c r="A13" s="362"/>
      <c r="B13" s="367" t="s">
        <v>28</v>
      </c>
      <c r="C13" s="368"/>
      <c r="D13" s="362"/>
      <c r="E13" s="362"/>
      <c r="F13" s="362"/>
      <c r="G13" s="377"/>
      <c r="H13" s="377"/>
      <c r="I13" s="377"/>
      <c r="J13" s="377"/>
      <c r="K13" s="377"/>
      <c r="L13" s="377"/>
      <c r="M13" s="377"/>
      <c r="N13" s="365"/>
      <c r="O13" s="362"/>
    </row>
    <row r="14" spans="1:15" ht="15" x14ac:dyDescent="0.2">
      <c r="A14" s="362"/>
      <c r="B14" s="364"/>
      <c r="C14" s="369"/>
      <c r="D14" s="370"/>
      <c r="E14" s="370"/>
      <c r="F14" s="370"/>
      <c r="G14" s="371"/>
      <c r="H14" s="371"/>
      <c r="I14" s="372"/>
      <c r="J14" s="373"/>
      <c r="K14" s="372"/>
      <c r="L14" s="374">
        <f>SUM(I14:K14)</f>
        <v>0</v>
      </c>
      <c r="M14" s="375"/>
      <c r="N14" s="365"/>
      <c r="O14" s="362"/>
    </row>
    <row r="15" spans="1:15" ht="15" x14ac:dyDescent="0.2">
      <c r="A15" s="362"/>
      <c r="B15" s="364"/>
      <c r="C15" s="369"/>
      <c r="D15" s="370"/>
      <c r="E15" s="370"/>
      <c r="F15" s="370"/>
      <c r="G15" s="371"/>
      <c r="H15" s="371"/>
      <c r="I15" s="372"/>
      <c r="J15" s="372"/>
      <c r="K15" s="372"/>
      <c r="L15" s="374">
        <f>SUM(I15:K15)</f>
        <v>0</v>
      </c>
      <c r="M15" s="375"/>
      <c r="N15" s="365"/>
      <c r="O15" s="362"/>
    </row>
    <row r="16" spans="1:15" ht="15" x14ac:dyDescent="0.2">
      <c r="A16" s="362"/>
      <c r="B16" s="364"/>
      <c r="C16" s="369"/>
      <c r="D16" s="370"/>
      <c r="E16" s="370"/>
      <c r="F16" s="370"/>
      <c r="G16" s="371"/>
      <c r="H16" s="371"/>
      <c r="I16" s="372"/>
      <c r="J16" s="372"/>
      <c r="K16" s="372"/>
      <c r="L16" s="374">
        <f>SUM(I16:K16)</f>
        <v>0</v>
      </c>
      <c r="M16" s="375"/>
      <c r="N16" s="365"/>
      <c r="O16" s="362"/>
    </row>
    <row r="17" spans="1:15" ht="15" x14ac:dyDescent="0.2">
      <c r="A17" s="362"/>
      <c r="B17" s="364"/>
      <c r="C17" s="369"/>
      <c r="D17" s="370"/>
      <c r="E17" s="370"/>
      <c r="F17" s="370"/>
      <c r="G17" s="371"/>
      <c r="H17" s="371"/>
      <c r="I17" s="372"/>
      <c r="J17" s="372"/>
      <c r="K17" s="372"/>
      <c r="L17" s="374">
        <f>SUM(I17:K17)</f>
        <v>0</v>
      </c>
      <c r="M17" s="375"/>
      <c r="N17" s="365"/>
      <c r="O17" s="362"/>
    </row>
    <row r="18" spans="1:15" ht="15" x14ac:dyDescent="0.2">
      <c r="A18" s="362"/>
      <c r="B18" s="364"/>
      <c r="C18" s="376" t="s">
        <v>347</v>
      </c>
      <c r="D18" s="362"/>
      <c r="E18" s="362"/>
      <c r="F18" s="362"/>
      <c r="G18" s="377"/>
      <c r="H18" s="377"/>
      <c r="I18" s="378">
        <f>SUM(I14:I17)</f>
        <v>0</v>
      </c>
      <c r="J18" s="378">
        <f>SUM(J14:J17)</f>
        <v>0</v>
      </c>
      <c r="K18" s="378">
        <f>SUM(K14:K17)</f>
        <v>0</v>
      </c>
      <c r="L18" s="378">
        <f>SUM(L14:L17)</f>
        <v>0</v>
      </c>
      <c r="M18" s="378">
        <f>SUM(M14:M17)</f>
        <v>0</v>
      </c>
      <c r="N18" s="365"/>
      <c r="O18" s="362"/>
    </row>
    <row r="19" spans="1:15" ht="21" customHeight="1" x14ac:dyDescent="0.25">
      <c r="A19" s="362"/>
      <c r="B19" s="367" t="s">
        <v>27</v>
      </c>
      <c r="C19" s="368"/>
      <c r="D19" s="362"/>
      <c r="E19" s="362"/>
      <c r="F19" s="362"/>
      <c r="G19" s="377"/>
      <c r="H19" s="377"/>
      <c r="I19" s="377"/>
      <c r="J19" s="379"/>
      <c r="K19" s="377"/>
      <c r="L19" s="377"/>
      <c r="M19" s="377"/>
      <c r="N19" s="365"/>
      <c r="O19" s="362"/>
    </row>
    <row r="20" spans="1:15" ht="15" x14ac:dyDescent="0.2">
      <c r="A20" s="362"/>
      <c r="B20" s="364"/>
      <c r="C20" s="369"/>
      <c r="D20" s="370"/>
      <c r="E20" s="370"/>
      <c r="F20" s="370"/>
      <c r="G20" s="371"/>
      <c r="H20" s="371"/>
      <c r="I20" s="372"/>
      <c r="J20" s="373"/>
      <c r="K20" s="372"/>
      <c r="L20" s="374">
        <f>SUM(I20:K20)</f>
        <v>0</v>
      </c>
      <c r="M20" s="375"/>
      <c r="N20" s="365"/>
      <c r="O20" s="362"/>
    </row>
    <row r="21" spans="1:15" ht="15" x14ac:dyDescent="0.2">
      <c r="A21" s="362"/>
      <c r="B21" s="364"/>
      <c r="C21" s="369"/>
      <c r="D21" s="370"/>
      <c r="E21" s="370"/>
      <c r="F21" s="370"/>
      <c r="G21" s="371"/>
      <c r="H21" s="371"/>
      <c r="I21" s="372"/>
      <c r="J21" s="372"/>
      <c r="K21" s="372"/>
      <c r="L21" s="374">
        <f>SUM(I21:K21)</f>
        <v>0</v>
      </c>
      <c r="M21" s="375"/>
      <c r="N21" s="365"/>
      <c r="O21" s="362"/>
    </row>
    <row r="22" spans="1:15" ht="15" x14ac:dyDescent="0.2">
      <c r="A22" s="362"/>
      <c r="B22" s="364"/>
      <c r="C22" s="369"/>
      <c r="D22" s="370"/>
      <c r="E22" s="370"/>
      <c r="F22" s="370"/>
      <c r="G22" s="371"/>
      <c r="H22" s="371"/>
      <c r="I22" s="372"/>
      <c r="J22" s="372"/>
      <c r="K22" s="372"/>
      <c r="L22" s="374">
        <f>SUM(I22:K22)</f>
        <v>0</v>
      </c>
      <c r="M22" s="375"/>
      <c r="N22" s="365"/>
      <c r="O22" s="362"/>
    </row>
    <row r="23" spans="1:15" ht="15" x14ac:dyDescent="0.2">
      <c r="A23" s="362"/>
      <c r="B23" s="364"/>
      <c r="C23" s="369"/>
      <c r="D23" s="370"/>
      <c r="E23" s="370"/>
      <c r="F23" s="370"/>
      <c r="G23" s="371"/>
      <c r="H23" s="371"/>
      <c r="I23" s="372"/>
      <c r="J23" s="372"/>
      <c r="K23" s="372"/>
      <c r="L23" s="374">
        <f>SUM(I23:K23)</f>
        <v>0</v>
      </c>
      <c r="M23" s="375"/>
      <c r="N23" s="365"/>
      <c r="O23" s="362"/>
    </row>
    <row r="24" spans="1:15" ht="15" x14ac:dyDescent="0.2">
      <c r="A24" s="362"/>
      <c r="B24" s="364"/>
      <c r="C24" s="376" t="s">
        <v>347</v>
      </c>
      <c r="D24" s="362"/>
      <c r="E24" s="362"/>
      <c r="F24" s="362"/>
      <c r="G24" s="377"/>
      <c r="H24" s="377"/>
      <c r="I24" s="378">
        <f>SUM(I20:I23)</f>
        <v>0</v>
      </c>
      <c r="J24" s="378">
        <f>SUM(J20:J23)</f>
        <v>0</v>
      </c>
      <c r="K24" s="378">
        <f>SUM(K20:K23)</f>
        <v>0</v>
      </c>
      <c r="L24" s="378">
        <f>SUM(L20:L23)</f>
        <v>0</v>
      </c>
      <c r="M24" s="378">
        <f>SUM(M20:M23)</f>
        <v>0</v>
      </c>
      <c r="N24" s="365"/>
      <c r="O24" s="362"/>
    </row>
    <row r="25" spans="1:15" ht="15.75" x14ac:dyDescent="0.25">
      <c r="A25" s="362"/>
      <c r="B25" s="367" t="s">
        <v>26</v>
      </c>
      <c r="C25" s="368"/>
      <c r="D25" s="362"/>
      <c r="E25" s="362"/>
      <c r="F25" s="362"/>
      <c r="G25" s="377"/>
      <c r="H25" s="377"/>
      <c r="I25" s="377"/>
      <c r="J25" s="379"/>
      <c r="K25" s="377"/>
      <c r="L25" s="377"/>
      <c r="M25" s="377"/>
      <c r="N25" s="365"/>
      <c r="O25" s="362"/>
    </row>
    <row r="26" spans="1:15" ht="15" x14ac:dyDescent="0.2">
      <c r="A26" s="362"/>
      <c r="B26" s="364"/>
      <c r="C26" s="369"/>
      <c r="D26" s="370"/>
      <c r="E26" s="370"/>
      <c r="F26" s="370"/>
      <c r="G26" s="371"/>
      <c r="H26" s="371"/>
      <c r="I26" s="372"/>
      <c r="J26" s="373"/>
      <c r="K26" s="372"/>
      <c r="L26" s="374">
        <f>SUM(I26:K26)</f>
        <v>0</v>
      </c>
      <c r="M26" s="375"/>
      <c r="N26" s="365"/>
      <c r="O26" s="362"/>
    </row>
    <row r="27" spans="1:15" ht="15" x14ac:dyDescent="0.2">
      <c r="A27" s="362"/>
      <c r="B27" s="364"/>
      <c r="C27" s="369"/>
      <c r="D27" s="370"/>
      <c r="E27" s="370"/>
      <c r="F27" s="370"/>
      <c r="G27" s="371"/>
      <c r="H27" s="371"/>
      <c r="I27" s="372"/>
      <c r="J27" s="372"/>
      <c r="K27" s="372"/>
      <c r="L27" s="374">
        <f>SUM(I27:K27)</f>
        <v>0</v>
      </c>
      <c r="M27" s="375"/>
      <c r="N27" s="365"/>
      <c r="O27" s="362"/>
    </row>
    <row r="28" spans="1:15" ht="15" x14ac:dyDescent="0.2">
      <c r="A28" s="362"/>
      <c r="B28" s="364"/>
      <c r="C28" s="369"/>
      <c r="D28" s="370"/>
      <c r="E28" s="370"/>
      <c r="F28" s="370"/>
      <c r="G28" s="371"/>
      <c r="H28" s="371"/>
      <c r="I28" s="372"/>
      <c r="J28" s="372"/>
      <c r="K28" s="372"/>
      <c r="L28" s="374">
        <f>SUM(I28:K28)</f>
        <v>0</v>
      </c>
      <c r="M28" s="375"/>
      <c r="N28" s="365"/>
      <c r="O28" s="362"/>
    </row>
    <row r="29" spans="1:15" ht="15" x14ac:dyDescent="0.2">
      <c r="A29" s="362"/>
      <c r="B29" s="364"/>
      <c r="C29" s="369"/>
      <c r="D29" s="370"/>
      <c r="E29" s="370"/>
      <c r="F29" s="370"/>
      <c r="G29" s="371"/>
      <c r="H29" s="371"/>
      <c r="I29" s="372"/>
      <c r="J29" s="372"/>
      <c r="K29" s="372"/>
      <c r="L29" s="374">
        <f>SUM(I29:K29)</f>
        <v>0</v>
      </c>
      <c r="M29" s="375"/>
      <c r="N29" s="365"/>
      <c r="O29" s="362"/>
    </row>
    <row r="30" spans="1:15" ht="15" x14ac:dyDescent="0.2">
      <c r="A30" s="362"/>
      <c r="B30" s="364"/>
      <c r="C30" s="376" t="s">
        <v>347</v>
      </c>
      <c r="D30" s="362"/>
      <c r="E30" s="362"/>
      <c r="F30" s="362"/>
      <c r="G30" s="377"/>
      <c r="H30" s="377"/>
      <c r="I30" s="378">
        <f>SUM(I26:I29)</f>
        <v>0</v>
      </c>
      <c r="J30" s="378">
        <f>SUM(J26:J29)</f>
        <v>0</v>
      </c>
      <c r="K30" s="378">
        <f>SUM(K26:K29)</f>
        <v>0</v>
      </c>
      <c r="L30" s="378">
        <f>SUM(L26:L29)</f>
        <v>0</v>
      </c>
      <c r="M30" s="378">
        <f>SUM(M26:M29)</f>
        <v>0</v>
      </c>
      <c r="N30" s="365"/>
      <c r="O30" s="362"/>
    </row>
    <row r="31" spans="1:15" ht="15.75" x14ac:dyDescent="0.25">
      <c r="A31" s="362"/>
      <c r="B31" s="367" t="s">
        <v>25</v>
      </c>
      <c r="C31" s="368"/>
      <c r="D31" s="362"/>
      <c r="E31" s="362"/>
      <c r="F31" s="362"/>
      <c r="G31" s="377"/>
      <c r="H31" s="377"/>
      <c r="I31" s="377"/>
      <c r="J31" s="379"/>
      <c r="K31" s="377"/>
      <c r="L31" s="377"/>
      <c r="M31" s="377"/>
      <c r="N31" s="365"/>
      <c r="O31" s="362"/>
    </row>
    <row r="32" spans="1:15" ht="15" x14ac:dyDescent="0.2">
      <c r="A32" s="362"/>
      <c r="B32" s="364"/>
      <c r="C32" s="369"/>
      <c r="D32" s="370"/>
      <c r="E32" s="370"/>
      <c r="F32" s="370"/>
      <c r="G32" s="371"/>
      <c r="H32" s="371"/>
      <c r="I32" s="372"/>
      <c r="J32" s="373"/>
      <c r="K32" s="372"/>
      <c r="L32" s="374">
        <f>SUM(I32:K32)</f>
        <v>0</v>
      </c>
      <c r="M32" s="375"/>
      <c r="N32" s="365"/>
      <c r="O32" s="362"/>
    </row>
    <row r="33" spans="1:15" ht="15" x14ac:dyDescent="0.2">
      <c r="A33" s="362"/>
      <c r="B33" s="364"/>
      <c r="C33" s="369"/>
      <c r="D33" s="370"/>
      <c r="E33" s="370"/>
      <c r="F33" s="370"/>
      <c r="G33" s="371"/>
      <c r="H33" s="371"/>
      <c r="I33" s="372"/>
      <c r="J33" s="372"/>
      <c r="K33" s="372"/>
      <c r="L33" s="374">
        <f>SUM(I33:K33)</f>
        <v>0</v>
      </c>
      <c r="M33" s="375"/>
      <c r="N33" s="365"/>
      <c r="O33" s="362"/>
    </row>
    <row r="34" spans="1:15" ht="15" x14ac:dyDescent="0.2">
      <c r="A34" s="362"/>
      <c r="B34" s="364"/>
      <c r="C34" s="369"/>
      <c r="D34" s="370"/>
      <c r="E34" s="370"/>
      <c r="F34" s="370"/>
      <c r="G34" s="371"/>
      <c r="H34" s="371"/>
      <c r="I34" s="372"/>
      <c r="J34" s="372"/>
      <c r="K34" s="372"/>
      <c r="L34" s="374">
        <f>SUM(I34:K34)</f>
        <v>0</v>
      </c>
      <c r="M34" s="375"/>
      <c r="N34" s="365"/>
      <c r="O34" s="362"/>
    </row>
    <row r="35" spans="1:15" ht="15" x14ac:dyDescent="0.2">
      <c r="A35" s="362"/>
      <c r="B35" s="364"/>
      <c r="C35" s="369"/>
      <c r="D35" s="370"/>
      <c r="E35" s="370"/>
      <c r="F35" s="370"/>
      <c r="G35" s="371"/>
      <c r="H35" s="371"/>
      <c r="I35" s="372"/>
      <c r="J35" s="372"/>
      <c r="K35" s="372"/>
      <c r="L35" s="374">
        <f>SUM(I35:K35)</f>
        <v>0</v>
      </c>
      <c r="M35" s="375"/>
      <c r="N35" s="365"/>
      <c r="O35" s="362"/>
    </row>
    <row r="36" spans="1:15" ht="15" x14ac:dyDescent="0.2">
      <c r="A36" s="362"/>
      <c r="B36" s="364"/>
      <c r="C36" s="376" t="s">
        <v>347</v>
      </c>
      <c r="D36" s="362"/>
      <c r="E36" s="362"/>
      <c r="F36" s="362"/>
      <c r="G36" s="377"/>
      <c r="H36" s="377"/>
      <c r="I36" s="378">
        <f>SUM(I32:I35)</f>
        <v>0</v>
      </c>
      <c r="J36" s="378">
        <f>SUM(J32:J35)</f>
        <v>0</v>
      </c>
      <c r="K36" s="378">
        <f>SUM(K32:K35)</f>
        <v>0</v>
      </c>
      <c r="L36" s="378">
        <f>SUM(L32:L35)</f>
        <v>0</v>
      </c>
      <c r="M36" s="378">
        <f>SUM(M32:M35)</f>
        <v>0</v>
      </c>
      <c r="N36" s="365"/>
      <c r="O36" s="362"/>
    </row>
    <row r="37" spans="1:15" ht="15" x14ac:dyDescent="0.2">
      <c r="A37" s="362"/>
      <c r="B37" s="364"/>
      <c r="C37" s="368"/>
      <c r="D37" s="362"/>
      <c r="E37" s="362"/>
      <c r="F37" s="362"/>
      <c r="G37" s="377"/>
      <c r="H37" s="377"/>
      <c r="I37" s="380"/>
      <c r="J37" s="380"/>
      <c r="K37" s="380"/>
      <c r="L37" s="380"/>
      <c r="M37" s="380"/>
      <c r="N37" s="365"/>
      <c r="O37" s="362"/>
    </row>
    <row r="38" spans="1:15" ht="15.75" x14ac:dyDescent="0.25">
      <c r="A38" s="381"/>
      <c r="B38" s="367" t="s">
        <v>24</v>
      </c>
      <c r="C38" s="368"/>
      <c r="D38" s="362"/>
      <c r="E38" s="362"/>
      <c r="F38" s="362"/>
      <c r="G38" s="377"/>
      <c r="H38" s="377"/>
      <c r="I38" s="377"/>
      <c r="J38" s="379"/>
      <c r="K38" s="377"/>
      <c r="L38" s="377"/>
      <c r="M38" s="377"/>
      <c r="N38" s="381"/>
      <c r="O38" s="381"/>
    </row>
    <row r="39" spans="1:15" x14ac:dyDescent="0.2">
      <c r="A39" s="381"/>
      <c r="B39" s="364"/>
      <c r="C39" s="369"/>
      <c r="D39" s="370"/>
      <c r="E39" s="370"/>
      <c r="F39" s="370"/>
      <c r="G39" s="371"/>
      <c r="H39" s="371"/>
      <c r="I39" s="372"/>
      <c r="J39" s="373"/>
      <c r="K39" s="372"/>
      <c r="L39" s="374">
        <f>SUM(I39:K39)</f>
        <v>0</v>
      </c>
      <c r="M39" s="375">
        <v>0</v>
      </c>
      <c r="N39" s="381"/>
      <c r="O39" s="381"/>
    </row>
    <row r="40" spans="1:15" x14ac:dyDescent="0.2">
      <c r="A40" s="381"/>
      <c r="B40" s="364"/>
      <c r="C40" s="369"/>
      <c r="D40" s="370"/>
      <c r="E40" s="370"/>
      <c r="F40" s="370"/>
      <c r="G40" s="371"/>
      <c r="H40" s="371"/>
      <c r="I40" s="372"/>
      <c r="J40" s="372"/>
      <c r="K40" s="372"/>
      <c r="L40" s="374">
        <f>SUM(I40:K40)</f>
        <v>0</v>
      </c>
      <c r="M40" s="375"/>
      <c r="N40" s="381"/>
      <c r="O40" s="381"/>
    </row>
    <row r="41" spans="1:15" x14ac:dyDescent="0.2">
      <c r="A41" s="381"/>
      <c r="B41" s="364"/>
      <c r="C41" s="369"/>
      <c r="D41" s="370"/>
      <c r="E41" s="370"/>
      <c r="F41" s="370"/>
      <c r="G41" s="371"/>
      <c r="H41" s="371"/>
      <c r="I41" s="372"/>
      <c r="J41" s="372"/>
      <c r="K41" s="372"/>
      <c r="L41" s="374">
        <f>SUM(I41:K41)</f>
        <v>0</v>
      </c>
      <c r="M41" s="375"/>
      <c r="N41" s="381"/>
      <c r="O41" s="381"/>
    </row>
    <row r="42" spans="1:15" x14ac:dyDescent="0.2">
      <c r="A42" s="381"/>
      <c r="B42" s="364"/>
      <c r="C42" s="369"/>
      <c r="D42" s="370"/>
      <c r="E42" s="370"/>
      <c r="F42" s="370"/>
      <c r="G42" s="371"/>
      <c r="H42" s="371"/>
      <c r="I42" s="372"/>
      <c r="J42" s="372"/>
      <c r="K42" s="372"/>
      <c r="L42" s="374">
        <f>SUM(I42:K42)</f>
        <v>0</v>
      </c>
      <c r="M42" s="375"/>
      <c r="N42" s="381"/>
      <c r="O42" s="381"/>
    </row>
    <row r="43" spans="1:15" x14ac:dyDescent="0.2">
      <c r="A43" s="381"/>
      <c r="B43" s="364"/>
      <c r="C43" s="376" t="s">
        <v>347</v>
      </c>
      <c r="D43" s="362"/>
      <c r="E43" s="362"/>
      <c r="F43" s="362"/>
      <c r="G43" s="377"/>
      <c r="H43" s="377"/>
      <c r="I43" s="378">
        <f>SUM(I39:I42)</f>
        <v>0</v>
      </c>
      <c r="J43" s="378">
        <f>SUM(J39:J42)</f>
        <v>0</v>
      </c>
      <c r="K43" s="378">
        <f>SUM(K39:K42)</f>
        <v>0</v>
      </c>
      <c r="L43" s="378">
        <f>SUM(L39:L42)</f>
        <v>0</v>
      </c>
      <c r="M43" s="378">
        <f>SUM(M39:M42)</f>
        <v>0</v>
      </c>
      <c r="N43" s="381"/>
      <c r="O43" s="381"/>
    </row>
    <row r="44" spans="1:15" ht="16.350000000000001" customHeight="1" x14ac:dyDescent="0.2">
      <c r="A44" s="381"/>
      <c r="B44" s="364"/>
      <c r="C44" s="368"/>
      <c r="D44" s="362"/>
      <c r="E44" s="362"/>
      <c r="F44" s="362"/>
      <c r="G44" s="377"/>
      <c r="H44" s="377"/>
      <c r="I44" s="380"/>
      <c r="J44" s="380"/>
      <c r="K44" s="380"/>
      <c r="L44" s="380"/>
      <c r="M44" s="380"/>
      <c r="N44" s="381"/>
      <c r="O44" s="381"/>
    </row>
    <row r="45" spans="1:15" ht="15.75" x14ac:dyDescent="0.25">
      <c r="A45" s="381"/>
      <c r="B45" s="367" t="s">
        <v>23</v>
      </c>
      <c r="C45" s="368"/>
      <c r="D45" s="362"/>
      <c r="E45" s="362"/>
      <c r="F45" s="362"/>
      <c r="G45" s="377"/>
      <c r="H45" s="377"/>
      <c r="I45" s="377"/>
      <c r="J45" s="379"/>
      <c r="K45" s="377"/>
      <c r="L45" s="377"/>
      <c r="M45" s="377"/>
      <c r="N45" s="381"/>
      <c r="O45" s="381"/>
    </row>
    <row r="46" spans="1:15" x14ac:dyDescent="0.2">
      <c r="A46" s="381"/>
      <c r="B46" s="364"/>
      <c r="C46" s="369"/>
      <c r="D46" s="370"/>
      <c r="E46" s="370"/>
      <c r="F46" s="370"/>
      <c r="G46" s="371"/>
      <c r="H46" s="371"/>
      <c r="I46" s="372"/>
      <c r="J46" s="373"/>
      <c r="K46" s="372"/>
      <c r="L46" s="374">
        <f>SUM(I46:K46)</f>
        <v>0</v>
      </c>
      <c r="M46" s="375"/>
      <c r="N46" s="381"/>
      <c r="O46" s="381"/>
    </row>
    <row r="47" spans="1:15" x14ac:dyDescent="0.2">
      <c r="A47" s="381"/>
      <c r="B47" s="364"/>
      <c r="C47" s="369"/>
      <c r="D47" s="370"/>
      <c r="E47" s="370"/>
      <c r="F47" s="370"/>
      <c r="G47" s="371"/>
      <c r="H47" s="371"/>
      <c r="I47" s="372"/>
      <c r="J47" s="372"/>
      <c r="K47" s="372"/>
      <c r="L47" s="374">
        <f>SUM(I47:K47)</f>
        <v>0</v>
      </c>
      <c r="M47" s="375"/>
      <c r="N47" s="381"/>
      <c r="O47" s="381"/>
    </row>
    <row r="48" spans="1:15" x14ac:dyDescent="0.2">
      <c r="A48" s="381"/>
      <c r="B48" s="364"/>
      <c r="C48" s="369"/>
      <c r="D48" s="370"/>
      <c r="E48" s="370"/>
      <c r="F48" s="370"/>
      <c r="G48" s="371"/>
      <c r="H48" s="371"/>
      <c r="I48" s="372"/>
      <c r="J48" s="372"/>
      <c r="K48" s="372"/>
      <c r="L48" s="374">
        <f>SUM(I48:K48)</f>
        <v>0</v>
      </c>
      <c r="M48" s="375"/>
      <c r="N48" s="381"/>
      <c r="O48" s="381"/>
    </row>
    <row r="49" spans="1:15" x14ac:dyDescent="0.2">
      <c r="A49" s="381"/>
      <c r="B49" s="364"/>
      <c r="C49" s="369"/>
      <c r="D49" s="370"/>
      <c r="E49" s="370"/>
      <c r="F49" s="370"/>
      <c r="G49" s="371"/>
      <c r="H49" s="371"/>
      <c r="I49" s="372"/>
      <c r="J49" s="372"/>
      <c r="K49" s="372"/>
      <c r="L49" s="374">
        <f>SUM(I49:K49)</f>
        <v>0</v>
      </c>
      <c r="M49" s="375"/>
      <c r="N49" s="381"/>
      <c r="O49" s="381"/>
    </row>
    <row r="50" spans="1:15" x14ac:dyDescent="0.2">
      <c r="A50" s="381"/>
      <c r="B50" s="364"/>
      <c r="C50" s="376" t="s">
        <v>347</v>
      </c>
      <c r="D50" s="362"/>
      <c r="E50" s="362"/>
      <c r="F50" s="362"/>
      <c r="G50" s="377"/>
      <c r="H50" s="377"/>
      <c r="I50" s="378">
        <f>SUM(I46:I49)</f>
        <v>0</v>
      </c>
      <c r="J50" s="378">
        <f>SUM(J46:J49)</f>
        <v>0</v>
      </c>
      <c r="K50" s="378">
        <f>SUM(K46:K49)</f>
        <v>0</v>
      </c>
      <c r="L50" s="378">
        <f>SUM(L46:L49)</f>
        <v>0</v>
      </c>
      <c r="M50" s="378">
        <f>SUM(M46:M49)</f>
        <v>0</v>
      </c>
      <c r="N50" s="381"/>
      <c r="O50" s="381"/>
    </row>
    <row r="51" spans="1:15" ht="26.1" customHeight="1" x14ac:dyDescent="0.25">
      <c r="A51" s="381"/>
      <c r="B51" s="367" t="s">
        <v>22</v>
      </c>
      <c r="C51" s="368"/>
      <c r="D51" s="362"/>
      <c r="E51" s="362"/>
      <c r="F51" s="362"/>
      <c r="G51" s="377"/>
      <c r="H51" s="377"/>
      <c r="I51" s="377"/>
      <c r="J51" s="379"/>
      <c r="K51" s="377"/>
      <c r="L51" s="377"/>
      <c r="M51" s="377"/>
      <c r="N51" s="381"/>
      <c r="O51" s="381"/>
    </row>
    <row r="52" spans="1:15" x14ac:dyDescent="0.2">
      <c r="A52" s="381"/>
      <c r="B52" s="364"/>
      <c r="C52" s="369"/>
      <c r="D52" s="370"/>
      <c r="E52" s="370"/>
      <c r="F52" s="370"/>
      <c r="G52" s="371"/>
      <c r="H52" s="371"/>
      <c r="I52" s="372"/>
      <c r="J52" s="373"/>
      <c r="K52" s="372"/>
      <c r="L52" s="374">
        <f>SUM(I52:K52)</f>
        <v>0</v>
      </c>
      <c r="M52" s="375"/>
      <c r="N52" s="381"/>
      <c r="O52" s="381"/>
    </row>
    <row r="53" spans="1:15" x14ac:dyDescent="0.2">
      <c r="A53" s="381"/>
      <c r="B53" s="364"/>
      <c r="C53" s="369"/>
      <c r="D53" s="370"/>
      <c r="E53" s="370"/>
      <c r="F53" s="370"/>
      <c r="G53" s="371"/>
      <c r="H53" s="371"/>
      <c r="I53" s="372"/>
      <c r="J53" s="372"/>
      <c r="K53" s="372"/>
      <c r="L53" s="374">
        <f>SUM(I53:K53)</f>
        <v>0</v>
      </c>
      <c r="M53" s="375"/>
      <c r="N53" s="381"/>
      <c r="O53" s="381"/>
    </row>
    <row r="54" spans="1:15" x14ac:dyDescent="0.2">
      <c r="A54" s="381"/>
      <c r="B54" s="364"/>
      <c r="C54" s="369"/>
      <c r="D54" s="370"/>
      <c r="E54" s="370"/>
      <c r="F54" s="370"/>
      <c r="G54" s="371"/>
      <c r="H54" s="371"/>
      <c r="I54" s="372"/>
      <c r="J54" s="372"/>
      <c r="K54" s="372"/>
      <c r="L54" s="374">
        <f>SUM(I54:K54)</f>
        <v>0</v>
      </c>
      <c r="M54" s="375"/>
      <c r="N54" s="381"/>
      <c r="O54" s="381"/>
    </row>
    <row r="55" spans="1:15" x14ac:dyDescent="0.2">
      <c r="A55" s="381"/>
      <c r="B55" s="364"/>
      <c r="C55" s="369"/>
      <c r="D55" s="370"/>
      <c r="E55" s="370"/>
      <c r="F55" s="370"/>
      <c r="G55" s="371"/>
      <c r="H55" s="371"/>
      <c r="I55" s="372"/>
      <c r="J55" s="372"/>
      <c r="K55" s="372"/>
      <c r="L55" s="374">
        <f>SUM(I55:K55)</f>
        <v>0</v>
      </c>
      <c r="M55" s="375"/>
      <c r="N55" s="381"/>
      <c r="O55" s="381"/>
    </row>
    <row r="56" spans="1:15" x14ac:dyDescent="0.2">
      <c r="A56" s="381"/>
      <c r="B56" s="364"/>
      <c r="C56" s="376" t="s">
        <v>347</v>
      </c>
      <c r="D56" s="362"/>
      <c r="E56" s="362"/>
      <c r="F56" s="362"/>
      <c r="G56" s="377"/>
      <c r="H56" s="377"/>
      <c r="I56" s="378">
        <f>SUM(I52:I55)</f>
        <v>0</v>
      </c>
      <c r="J56" s="378">
        <f>SUM(J52:J55)</f>
        <v>0</v>
      </c>
      <c r="K56" s="378">
        <f>SUM(K52:K55)</f>
        <v>0</v>
      </c>
      <c r="L56" s="378">
        <f>SUM(L52:L55)</f>
        <v>0</v>
      </c>
      <c r="M56" s="378">
        <f>SUM(M52:M55)</f>
        <v>0</v>
      </c>
      <c r="N56" s="381"/>
      <c r="O56" s="381"/>
    </row>
    <row r="57" spans="1:15" ht="24.75" customHeight="1" x14ac:dyDescent="0.25">
      <c r="A57" s="381"/>
      <c r="B57" s="367" t="s">
        <v>21</v>
      </c>
      <c r="C57" s="368"/>
      <c r="D57" s="362"/>
      <c r="E57" s="362"/>
      <c r="F57" s="362"/>
      <c r="G57" s="377"/>
      <c r="H57" s="377"/>
      <c r="I57" s="377"/>
      <c r="J57" s="379"/>
      <c r="K57" s="382"/>
      <c r="L57" s="377"/>
      <c r="M57" s="377"/>
      <c r="N57" s="381"/>
      <c r="O57" s="381"/>
    </row>
    <row r="58" spans="1:15" x14ac:dyDescent="0.2">
      <c r="A58" s="381"/>
      <c r="B58" s="364"/>
      <c r="C58" s="369" t="s">
        <v>438</v>
      </c>
      <c r="D58" s="370" t="s">
        <v>421</v>
      </c>
      <c r="E58" s="383" t="s">
        <v>439</v>
      </c>
      <c r="F58" s="370" t="s">
        <v>422</v>
      </c>
      <c r="G58" s="384">
        <f>Assets!L130</f>
        <v>0.92727272727272725</v>
      </c>
      <c r="H58" s="371">
        <f>1-G58</f>
        <v>7.2727272727272751E-2</v>
      </c>
      <c r="I58" s="372"/>
      <c r="J58" s="373">
        <f>'Sch B table 1'!G39</f>
        <v>647.61924318219883</v>
      </c>
      <c r="K58" s="373">
        <f xml:space="preserve"> RAB!L$870/1000</f>
        <v>50.793642562757668</v>
      </c>
      <c r="L58" s="374">
        <f>SUM(I58:K58)</f>
        <v>698.4128857449565</v>
      </c>
      <c r="M58" s="375">
        <v>0</v>
      </c>
      <c r="N58" s="381"/>
      <c r="O58" s="381"/>
    </row>
    <row r="59" spans="1:15" x14ac:dyDescent="0.2">
      <c r="A59" s="381"/>
      <c r="B59" s="364"/>
      <c r="C59" s="369"/>
      <c r="D59" s="370"/>
      <c r="E59" s="370"/>
      <c r="F59" s="370"/>
      <c r="G59" s="371"/>
      <c r="H59" s="371"/>
      <c r="I59" s="372"/>
      <c r="J59" s="372"/>
      <c r="K59" s="372"/>
      <c r="L59" s="374">
        <f>SUM(I59:K59)</f>
        <v>0</v>
      </c>
      <c r="M59" s="375"/>
      <c r="N59" s="381"/>
      <c r="O59" s="381"/>
    </row>
    <row r="60" spans="1:15" x14ac:dyDescent="0.2">
      <c r="A60" s="381"/>
      <c r="B60" s="364"/>
      <c r="C60" s="369"/>
      <c r="D60" s="370"/>
      <c r="E60" s="370"/>
      <c r="F60" s="370"/>
      <c r="G60" s="371"/>
      <c r="H60" s="371"/>
      <c r="I60" s="372"/>
      <c r="J60" s="372"/>
      <c r="K60" s="372"/>
      <c r="L60" s="374">
        <f>SUM(I60:K60)</f>
        <v>0</v>
      </c>
      <c r="M60" s="375"/>
      <c r="N60" s="381"/>
      <c r="O60" s="381"/>
    </row>
    <row r="61" spans="1:15" x14ac:dyDescent="0.2">
      <c r="A61" s="381"/>
      <c r="B61" s="364"/>
      <c r="C61" s="369"/>
      <c r="D61" s="370"/>
      <c r="E61" s="370"/>
      <c r="F61" s="370"/>
      <c r="G61" s="371"/>
      <c r="H61" s="371"/>
      <c r="I61" s="372"/>
      <c r="J61" s="372"/>
      <c r="K61" s="372"/>
      <c r="L61" s="374">
        <f>SUM(I61:K61)</f>
        <v>0</v>
      </c>
      <c r="M61" s="375"/>
      <c r="N61" s="381"/>
      <c r="O61" s="381"/>
    </row>
    <row r="62" spans="1:15" x14ac:dyDescent="0.2">
      <c r="A62" s="381"/>
      <c r="B62" s="364"/>
      <c r="C62" s="376" t="s">
        <v>347</v>
      </c>
      <c r="D62" s="362"/>
      <c r="E62" s="362"/>
      <c r="F62" s="362"/>
      <c r="G62" s="377"/>
      <c r="H62" s="377"/>
      <c r="I62" s="378">
        <f>SUM(I58:I61)</f>
        <v>0</v>
      </c>
      <c r="J62" s="378">
        <f>SUM(J58:J61)</f>
        <v>647.61924318219883</v>
      </c>
      <c r="K62" s="378">
        <f>SUM(K58:K61)</f>
        <v>50.793642562757668</v>
      </c>
      <c r="L62" s="378">
        <f>SUM(L58:L61)</f>
        <v>698.4128857449565</v>
      </c>
      <c r="M62" s="378">
        <f>SUM(M58:M61)</f>
        <v>0</v>
      </c>
      <c r="N62" s="381"/>
      <c r="O62" s="381"/>
    </row>
    <row r="63" spans="1:15" x14ac:dyDescent="0.2">
      <c r="A63" s="381"/>
      <c r="B63" s="364"/>
      <c r="C63" s="368"/>
      <c r="D63" s="362"/>
      <c r="E63" s="362"/>
      <c r="F63" s="362"/>
      <c r="G63" s="377"/>
      <c r="H63" s="377"/>
      <c r="I63" s="377"/>
      <c r="J63" s="379"/>
      <c r="K63" s="377"/>
      <c r="L63" s="377"/>
      <c r="M63" s="377"/>
      <c r="N63" s="381"/>
      <c r="O63" s="381"/>
    </row>
    <row r="64" spans="1:15" x14ac:dyDescent="0.2">
      <c r="A64" s="381"/>
      <c r="B64" s="364"/>
      <c r="C64" s="368" t="s">
        <v>348</v>
      </c>
      <c r="D64" s="362"/>
      <c r="E64" s="362"/>
      <c r="F64" s="362"/>
      <c r="G64" s="377"/>
      <c r="H64" s="377"/>
      <c r="I64" s="374">
        <f>I62+I56+I50+I43+I36+I30+I24+I18+I12</f>
        <v>0</v>
      </c>
      <c r="J64" s="374">
        <f>J62+J56+J50+J43+J36+J30+J24+J18+J12</f>
        <v>647.61924318219883</v>
      </c>
      <c r="K64" s="374">
        <f>K62+K56+K50+K43+K36+K30+K24+K18+K12</f>
        <v>50.793642562757668</v>
      </c>
      <c r="L64" s="374">
        <f>L62+L56+L50+L43+L36+L30+L24+L18+L12</f>
        <v>698.4128857449565</v>
      </c>
      <c r="M64" s="374">
        <f>M62+M56+M50+M43+M36+M30+M24+M18+M12</f>
        <v>0</v>
      </c>
      <c r="N64" s="381"/>
      <c r="O64" s="381"/>
    </row>
    <row r="65" spans="1:15" x14ac:dyDescent="0.2">
      <c r="A65" s="381"/>
      <c r="B65" s="385" t="s">
        <v>349</v>
      </c>
      <c r="C65" s="386"/>
      <c r="D65" s="362"/>
      <c r="E65" s="362"/>
      <c r="F65" s="362"/>
      <c r="G65" s="377"/>
      <c r="H65" s="377"/>
      <c r="I65" s="362"/>
      <c r="J65" s="377"/>
      <c r="K65" s="362"/>
      <c r="L65" s="377"/>
      <c r="M65" s="377"/>
      <c r="N65" s="381"/>
      <c r="O65" s="381"/>
    </row>
    <row r="66" spans="1:15" ht="15.75" x14ac:dyDescent="0.25">
      <c r="A66" s="381"/>
      <c r="B66" s="387"/>
      <c r="C66" s="381"/>
      <c r="D66" s="381"/>
      <c r="E66" s="381"/>
      <c r="F66" s="381"/>
      <c r="G66" s="381"/>
      <c r="H66" s="381"/>
      <c r="I66" s="381"/>
      <c r="J66" s="381"/>
      <c r="K66" s="381"/>
      <c r="L66" s="381"/>
      <c r="M66" s="381"/>
      <c r="N66" s="381"/>
      <c r="O66" s="381"/>
    </row>
  </sheetData>
  <sheetProtection algorithmName="SHA-512" hashValue="sKJM0hrbEyNNPIqMKJIVQNBZkN9PTAy17PU4GhcW3dy/vEZxa0mQCU3oDjfFVOYITHEI0bgc4GM03oXMqtABvg==" saltValue="KGnCHMJ8UqyPns7t6d5b4Q==" spinCount="100000" sheet="1" objects="1" scenarios="1"/>
  <mergeCells count="9">
    <mergeCell ref="K1:N1"/>
    <mergeCell ref="B3:M3"/>
    <mergeCell ref="C5:C6"/>
    <mergeCell ref="D5:D6"/>
    <mergeCell ref="E5:E6"/>
    <mergeCell ref="F5:F6"/>
    <mergeCell ref="G5:H5"/>
    <mergeCell ref="I5:L5"/>
    <mergeCell ref="M5:M6"/>
  </mergeCells>
  <pageMargins left="0.70866141732283472" right="0.70866141732283472" top="0.74803149606299213" bottom="0.74803149606299213" header="0.31496062992125984" footer="0.31496062992125984"/>
  <pageSetup paperSize="9" scale="80" orientation="landscape" r:id="rId1"/>
  <headerFooter>
    <oddFooter>&amp;A</oddFooter>
  </headerFooter>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52A2-5B7B-47F9-B60F-D7C628478EC7}">
  <sheetPr codeName="Sheet9"/>
  <dimension ref="A1:N288"/>
  <sheetViews>
    <sheetView showGridLines="0" zoomScale="85" zoomScaleNormal="85" workbookViewId="0"/>
  </sheetViews>
  <sheetFormatPr defaultColWidth="0" defaultRowHeight="14.25" x14ac:dyDescent="0.2"/>
  <cols>
    <col min="1" max="1" width="2.75" style="346" customWidth="1"/>
    <col min="2" max="2" width="4.125" style="346" customWidth="1"/>
    <col min="3" max="3" width="5.25" style="346" customWidth="1"/>
    <col min="4" max="7" width="8.75" style="346" customWidth="1"/>
    <col min="8" max="8" width="9.25" style="346" customWidth="1"/>
    <col min="9" max="10" width="10.25" style="346" customWidth="1"/>
    <col min="11" max="12" width="8.75" style="346" customWidth="1"/>
    <col min="13" max="13" width="4.75" style="346" customWidth="1"/>
    <col min="14" max="14" width="2.75" style="346" customWidth="1"/>
    <col min="15" max="16384" width="8.75" style="346" hidden="1"/>
  </cols>
  <sheetData>
    <row r="1" spans="1:14" x14ac:dyDescent="0.2">
      <c r="A1" s="388"/>
      <c r="B1" s="388"/>
      <c r="C1" s="388"/>
      <c r="D1" s="388"/>
      <c r="E1" s="388"/>
      <c r="F1" s="388"/>
      <c r="G1" s="388"/>
      <c r="H1" s="388"/>
      <c r="I1" s="388"/>
      <c r="J1" s="432" t="s">
        <v>423</v>
      </c>
      <c r="K1" s="432"/>
      <c r="L1" s="432"/>
      <c r="M1" s="432"/>
      <c r="N1" s="388"/>
    </row>
    <row r="2" spans="1:14" ht="18.75" customHeight="1" x14ac:dyDescent="0.2">
      <c r="A2" s="345"/>
      <c r="B2" s="442" t="s">
        <v>350</v>
      </c>
      <c r="C2" s="442"/>
      <c r="D2" s="442"/>
      <c r="E2" s="442"/>
      <c r="F2" s="442"/>
      <c r="G2" s="442"/>
      <c r="H2" s="442"/>
      <c r="I2" s="442"/>
      <c r="J2" s="442"/>
      <c r="K2" s="442"/>
      <c r="L2" s="388"/>
      <c r="M2" s="388"/>
      <c r="N2" s="345"/>
    </row>
    <row r="3" spans="1:14" ht="15" thickBot="1" x14ac:dyDescent="0.25">
      <c r="A3" s="353"/>
      <c r="B3" s="345"/>
      <c r="C3" s="345"/>
      <c r="D3" s="345"/>
      <c r="E3" s="345"/>
      <c r="F3" s="345"/>
      <c r="G3" s="345"/>
      <c r="H3" s="389"/>
      <c r="I3" s="389"/>
      <c r="J3" s="389"/>
      <c r="K3" s="389"/>
      <c r="L3" s="389"/>
      <c r="M3" s="345"/>
      <c r="N3" s="353"/>
    </row>
    <row r="4" spans="1:14" ht="16.350000000000001" customHeight="1" thickBot="1" x14ac:dyDescent="0.25">
      <c r="A4" s="345"/>
      <c r="B4" s="390"/>
      <c r="C4" s="430" t="s">
        <v>351</v>
      </c>
      <c r="D4" s="430"/>
      <c r="E4" s="430"/>
      <c r="F4" s="430"/>
      <c r="G4" s="388"/>
      <c r="H4" s="439" t="s">
        <v>328</v>
      </c>
      <c r="I4" s="440"/>
      <c r="J4" s="440"/>
      <c r="K4" s="440"/>
      <c r="L4" s="441"/>
      <c r="M4" s="345"/>
      <c r="N4" s="345"/>
    </row>
    <row r="5" spans="1:14" ht="51" x14ac:dyDescent="0.2">
      <c r="A5" s="345"/>
      <c r="B5" s="390"/>
      <c r="C5" s="430"/>
      <c r="D5" s="430"/>
      <c r="E5" s="430"/>
      <c r="F5" s="430"/>
      <c r="G5" s="388"/>
      <c r="H5" s="391" t="s">
        <v>346</v>
      </c>
      <c r="I5" s="391" t="s">
        <v>329</v>
      </c>
      <c r="J5" s="391" t="s">
        <v>345</v>
      </c>
      <c r="K5" s="391" t="s">
        <v>1</v>
      </c>
      <c r="L5" s="392" t="s">
        <v>352</v>
      </c>
      <c r="M5" s="345"/>
      <c r="N5" s="345"/>
    </row>
    <row r="6" spans="1:14" ht="15.75" x14ac:dyDescent="0.25">
      <c r="A6" s="345"/>
      <c r="B6" s="352" t="s">
        <v>156</v>
      </c>
      <c r="C6" s="357"/>
      <c r="D6" s="351"/>
      <c r="E6" s="351"/>
      <c r="F6" s="351"/>
      <c r="G6" s="351"/>
      <c r="H6" s="345"/>
      <c r="I6" s="345"/>
      <c r="J6" s="345"/>
      <c r="K6" s="345"/>
      <c r="L6" s="345"/>
      <c r="M6" s="345"/>
      <c r="N6" s="345"/>
    </row>
    <row r="7" spans="1:14" ht="15.75" x14ac:dyDescent="0.25">
      <c r="A7" s="345"/>
      <c r="B7" s="352"/>
      <c r="C7" s="357"/>
      <c r="D7" s="354" t="s">
        <v>330</v>
      </c>
      <c r="E7" s="353"/>
      <c r="F7" s="353"/>
      <c r="G7" s="353"/>
      <c r="H7" s="393"/>
      <c r="I7" s="356">
        <f>'[1]Historical opex'!$L$29/1000</f>
        <v>4797</v>
      </c>
      <c r="J7" s="393"/>
      <c r="K7" s="393"/>
      <c r="L7" s="393"/>
      <c r="M7" s="345"/>
      <c r="N7" s="345"/>
    </row>
    <row r="8" spans="1:14" ht="15.75" x14ac:dyDescent="0.25">
      <c r="A8" s="345"/>
      <c r="B8" s="352"/>
      <c r="C8" s="357"/>
      <c r="D8" s="354" t="s">
        <v>331</v>
      </c>
      <c r="E8" s="353"/>
      <c r="F8" s="353"/>
      <c r="G8" s="353"/>
      <c r="H8" s="356"/>
      <c r="I8" s="356"/>
      <c r="J8" s="356"/>
      <c r="K8" s="394">
        <f>I8+J8</f>
        <v>0</v>
      </c>
      <c r="L8" s="356">
        <v>0</v>
      </c>
      <c r="M8" s="345"/>
      <c r="N8" s="345"/>
    </row>
    <row r="9" spans="1:14" ht="15.75" x14ac:dyDescent="0.25">
      <c r="A9" s="345"/>
      <c r="B9" s="352"/>
      <c r="C9" s="357" t="s">
        <v>332</v>
      </c>
      <c r="D9" s="357"/>
      <c r="E9" s="353"/>
      <c r="F9" s="353"/>
      <c r="G9" s="353"/>
      <c r="H9" s="393"/>
      <c r="I9" s="394">
        <f>SUM(I7:I8)</f>
        <v>4797</v>
      </c>
      <c r="J9" s="393"/>
      <c r="K9" s="393"/>
      <c r="L9" s="393"/>
      <c r="M9" s="345"/>
      <c r="N9" s="345"/>
    </row>
    <row r="10" spans="1:14" ht="19.350000000000001" customHeight="1" x14ac:dyDescent="0.25">
      <c r="A10" s="345"/>
      <c r="B10" s="352" t="s">
        <v>155</v>
      </c>
      <c r="C10" s="357"/>
      <c r="D10" s="351"/>
      <c r="E10" s="351"/>
      <c r="F10" s="351"/>
      <c r="G10" s="351"/>
      <c r="H10" s="393"/>
      <c r="I10" s="393"/>
      <c r="J10" s="393"/>
      <c r="K10" s="393"/>
      <c r="L10" s="393"/>
      <c r="M10" s="345"/>
      <c r="N10" s="345"/>
    </row>
    <row r="11" spans="1:14" ht="15.75" x14ac:dyDescent="0.25">
      <c r="A11" s="345"/>
      <c r="B11" s="352"/>
      <c r="C11" s="357"/>
      <c r="D11" s="354" t="s">
        <v>330</v>
      </c>
      <c r="E11" s="353"/>
      <c r="F11" s="353"/>
      <c r="G11" s="353"/>
      <c r="H11" s="393"/>
      <c r="I11" s="356">
        <f>'[1]Historical opex'!$L$30/1000</f>
        <v>5664</v>
      </c>
      <c r="J11" s="393"/>
      <c r="K11" s="393"/>
      <c r="L11" s="393"/>
      <c r="M11" s="345"/>
      <c r="N11" s="345"/>
    </row>
    <row r="12" spans="1:14" ht="15.75" x14ac:dyDescent="0.25">
      <c r="A12" s="345"/>
      <c r="B12" s="352"/>
      <c r="C12" s="357"/>
      <c r="D12" s="354" t="s">
        <v>331</v>
      </c>
      <c r="E12" s="353"/>
      <c r="F12" s="353"/>
      <c r="G12" s="353"/>
      <c r="H12" s="356"/>
      <c r="I12" s="356"/>
      <c r="J12" s="356"/>
      <c r="K12" s="394">
        <f>I12+J12</f>
        <v>0</v>
      </c>
      <c r="L12" s="356">
        <v>0</v>
      </c>
      <c r="M12" s="345"/>
      <c r="N12" s="345"/>
    </row>
    <row r="13" spans="1:14" ht="15.75" x14ac:dyDescent="0.25">
      <c r="A13" s="345"/>
      <c r="B13" s="352"/>
      <c r="C13" s="357" t="s">
        <v>332</v>
      </c>
      <c r="D13" s="357"/>
      <c r="E13" s="353"/>
      <c r="F13" s="353"/>
      <c r="G13" s="353"/>
      <c r="H13" s="393"/>
      <c r="I13" s="394">
        <f>SUM(I11:I12)</f>
        <v>5664</v>
      </c>
      <c r="J13" s="393"/>
      <c r="K13" s="393"/>
      <c r="L13" s="393"/>
      <c r="M13" s="345"/>
      <c r="N13" s="345"/>
    </row>
    <row r="14" spans="1:14" ht="24" customHeight="1" x14ac:dyDescent="0.25">
      <c r="A14" s="345"/>
      <c r="B14" s="352" t="s">
        <v>154</v>
      </c>
      <c r="C14" s="357"/>
      <c r="D14" s="351"/>
      <c r="E14" s="351"/>
      <c r="F14" s="351"/>
      <c r="G14" s="351"/>
      <c r="H14" s="393"/>
      <c r="I14" s="393"/>
      <c r="J14" s="393"/>
      <c r="K14" s="393"/>
      <c r="L14" s="393"/>
      <c r="M14" s="345"/>
      <c r="N14" s="345"/>
    </row>
    <row r="15" spans="1:14" ht="15.75" x14ac:dyDescent="0.25">
      <c r="A15" s="345"/>
      <c r="B15" s="352"/>
      <c r="C15" s="357"/>
      <c r="D15" s="354" t="s">
        <v>330</v>
      </c>
      <c r="E15" s="353"/>
      <c r="F15" s="353"/>
      <c r="G15" s="353"/>
      <c r="H15" s="393"/>
      <c r="I15" s="356">
        <f>'[1]Historical opex'!$L$31/1000</f>
        <v>5935</v>
      </c>
      <c r="J15" s="393"/>
      <c r="K15" s="393"/>
      <c r="L15" s="393"/>
      <c r="M15" s="345"/>
      <c r="N15" s="345"/>
    </row>
    <row r="16" spans="1:14" ht="15.75" x14ac:dyDescent="0.25">
      <c r="A16" s="345"/>
      <c r="B16" s="352"/>
      <c r="C16" s="357"/>
      <c r="D16" s="354" t="s">
        <v>331</v>
      </c>
      <c r="E16" s="353"/>
      <c r="F16" s="353"/>
      <c r="G16" s="353"/>
      <c r="H16" s="356"/>
      <c r="I16" s="356"/>
      <c r="J16" s="356"/>
      <c r="K16" s="394">
        <f>I16+J16</f>
        <v>0</v>
      </c>
      <c r="L16" s="356">
        <v>0</v>
      </c>
      <c r="M16" s="345"/>
      <c r="N16" s="345"/>
    </row>
    <row r="17" spans="1:14" ht="15.75" x14ac:dyDescent="0.25">
      <c r="A17" s="345"/>
      <c r="B17" s="352"/>
      <c r="C17" s="357" t="s">
        <v>332</v>
      </c>
      <c r="D17" s="357"/>
      <c r="E17" s="353"/>
      <c r="F17" s="353"/>
      <c r="G17" s="353"/>
      <c r="H17" s="393"/>
      <c r="I17" s="394">
        <f>SUM(I15:I16)</f>
        <v>5935</v>
      </c>
      <c r="J17" s="393"/>
      <c r="K17" s="393"/>
      <c r="L17" s="393"/>
      <c r="M17" s="345"/>
      <c r="N17" s="345"/>
    </row>
    <row r="18" spans="1:14" ht="23.1" customHeight="1" x14ac:dyDescent="0.25">
      <c r="A18" s="345"/>
      <c r="B18" s="352" t="s">
        <v>18</v>
      </c>
      <c r="C18" s="357"/>
      <c r="D18" s="351"/>
      <c r="E18" s="351"/>
      <c r="F18" s="351"/>
      <c r="G18" s="351"/>
      <c r="H18" s="393"/>
      <c r="I18" s="393"/>
      <c r="J18" s="393"/>
      <c r="K18" s="393"/>
      <c r="L18" s="393"/>
      <c r="M18" s="345"/>
      <c r="N18" s="345"/>
    </row>
    <row r="19" spans="1:14" ht="15.75" x14ac:dyDescent="0.25">
      <c r="A19" s="345"/>
      <c r="B19" s="352"/>
      <c r="C19" s="357"/>
      <c r="D19" s="354" t="s">
        <v>330</v>
      </c>
      <c r="E19" s="353"/>
      <c r="F19" s="353"/>
      <c r="G19" s="353"/>
      <c r="H19" s="393"/>
      <c r="I19" s="356">
        <f>'[1]Historical opex'!$L$32/1000</f>
        <v>352</v>
      </c>
      <c r="J19" s="393"/>
      <c r="K19" s="393"/>
      <c r="L19" s="393"/>
      <c r="M19" s="345"/>
      <c r="N19" s="345"/>
    </row>
    <row r="20" spans="1:14" ht="15.75" x14ac:dyDescent="0.25">
      <c r="A20" s="345"/>
      <c r="B20" s="352"/>
      <c r="C20" s="357"/>
      <c r="D20" s="354" t="s">
        <v>331</v>
      </c>
      <c r="E20" s="353"/>
      <c r="F20" s="353"/>
      <c r="G20" s="353"/>
      <c r="H20" s="356"/>
      <c r="I20" s="356"/>
      <c r="J20" s="356"/>
      <c r="K20" s="394">
        <f>I20+J20</f>
        <v>0</v>
      </c>
      <c r="L20" s="356">
        <v>0</v>
      </c>
      <c r="M20" s="345"/>
      <c r="N20" s="345"/>
    </row>
    <row r="21" spans="1:14" ht="15.75" x14ac:dyDescent="0.25">
      <c r="A21" s="345"/>
      <c r="B21" s="352"/>
      <c r="C21" s="357" t="s">
        <v>332</v>
      </c>
      <c r="D21" s="357"/>
      <c r="E21" s="353"/>
      <c r="F21" s="353"/>
      <c r="G21" s="353"/>
      <c r="H21" s="393"/>
      <c r="I21" s="394">
        <f>SUM(I19:I20)</f>
        <v>352</v>
      </c>
      <c r="J21" s="393"/>
      <c r="K21" s="393"/>
      <c r="L21" s="393"/>
      <c r="M21" s="345"/>
      <c r="N21" s="345"/>
    </row>
    <row r="22" spans="1:14" ht="15.75" x14ac:dyDescent="0.25">
      <c r="A22" s="345"/>
      <c r="B22" s="352" t="s">
        <v>153</v>
      </c>
      <c r="C22" s="357"/>
      <c r="D22" s="351"/>
      <c r="E22" s="351"/>
      <c r="F22" s="351"/>
      <c r="G22" s="351"/>
      <c r="H22" s="393"/>
      <c r="I22" s="393"/>
      <c r="J22" s="393"/>
      <c r="K22" s="393"/>
      <c r="L22" s="393"/>
      <c r="M22" s="345"/>
      <c r="N22" s="345"/>
    </row>
    <row r="23" spans="1:14" ht="15.75" x14ac:dyDescent="0.25">
      <c r="A23" s="345"/>
      <c r="B23" s="352"/>
      <c r="C23" s="357"/>
      <c r="D23" s="354" t="s">
        <v>330</v>
      </c>
      <c r="E23" s="353"/>
      <c r="F23" s="353"/>
      <c r="G23" s="353"/>
      <c r="H23" s="393"/>
      <c r="I23" s="355">
        <f>'[1]Historical opex'!$L$35/1000</f>
        <v>12832.879606321838</v>
      </c>
      <c r="J23" s="393"/>
      <c r="K23" s="393"/>
      <c r="L23" s="393"/>
      <c r="M23" s="345"/>
      <c r="N23" s="345"/>
    </row>
    <row r="24" spans="1:14" ht="15.75" x14ac:dyDescent="0.25">
      <c r="A24" s="345"/>
      <c r="B24" s="352"/>
      <c r="C24" s="357"/>
      <c r="D24" s="354" t="s">
        <v>331</v>
      </c>
      <c r="E24" s="353"/>
      <c r="F24" s="353"/>
      <c r="G24" s="353"/>
      <c r="H24" s="356"/>
      <c r="I24" s="356"/>
      <c r="J24" s="356"/>
      <c r="K24" s="394">
        <f>I24+J24</f>
        <v>0</v>
      </c>
      <c r="L24" s="356">
        <v>0</v>
      </c>
      <c r="M24" s="345"/>
      <c r="N24" s="345"/>
    </row>
    <row r="25" spans="1:14" ht="15.75" x14ac:dyDescent="0.25">
      <c r="A25" s="345"/>
      <c r="B25" s="352"/>
      <c r="C25" s="357" t="s">
        <v>332</v>
      </c>
      <c r="D25" s="357"/>
      <c r="E25" s="353"/>
      <c r="F25" s="353"/>
      <c r="G25" s="353"/>
      <c r="H25" s="393"/>
      <c r="I25" s="394">
        <f>SUM(I23:I24)</f>
        <v>12832.879606321838</v>
      </c>
      <c r="J25" s="393"/>
      <c r="K25" s="393"/>
      <c r="L25" s="393"/>
      <c r="M25" s="345"/>
      <c r="N25" s="345"/>
    </row>
    <row r="26" spans="1:14" ht="22.35" customHeight="1" x14ac:dyDescent="0.25">
      <c r="A26" s="345"/>
      <c r="B26" s="352" t="s">
        <v>353</v>
      </c>
      <c r="C26" s="357"/>
      <c r="D26" s="351"/>
      <c r="E26" s="351"/>
      <c r="F26" s="351"/>
      <c r="G26" s="351"/>
      <c r="H26" s="393"/>
      <c r="I26" s="393"/>
      <c r="J26" s="393"/>
      <c r="K26" s="393"/>
      <c r="L26" s="393"/>
      <c r="M26" s="345"/>
      <c r="N26" s="345"/>
    </row>
    <row r="27" spans="1:14" ht="15.75" x14ac:dyDescent="0.25">
      <c r="A27" s="345"/>
      <c r="B27" s="352"/>
      <c r="C27" s="357"/>
      <c r="D27" s="354" t="s">
        <v>330</v>
      </c>
      <c r="E27" s="353"/>
      <c r="F27" s="353"/>
      <c r="G27" s="353"/>
      <c r="H27" s="393"/>
      <c r="I27" s="356"/>
      <c r="J27" s="393"/>
      <c r="K27" s="393"/>
      <c r="L27" s="393"/>
      <c r="M27" s="345"/>
      <c r="N27" s="345"/>
    </row>
    <row r="28" spans="1:14" ht="15.75" x14ac:dyDescent="0.25">
      <c r="A28" s="345"/>
      <c r="B28" s="352"/>
      <c r="C28" s="357"/>
      <c r="D28" s="354" t="s">
        <v>331</v>
      </c>
      <c r="E28" s="353"/>
      <c r="F28" s="353"/>
      <c r="G28" s="353"/>
      <c r="H28" s="356"/>
      <c r="I28" s="355">
        <f>'[1]Historical opex'!$L$36/1000</f>
        <v>13166.537431178162</v>
      </c>
      <c r="J28" s="356">
        <f>K28-I28</f>
        <v>903.37423472742194</v>
      </c>
      <c r="K28" s="394">
        <f>I28/'[1]Global inputs'!$L$127</f>
        <v>14069.911665905584</v>
      </c>
      <c r="L28" s="356">
        <v>0</v>
      </c>
      <c r="M28" s="345"/>
      <c r="N28" s="345"/>
    </row>
    <row r="29" spans="1:14" ht="15.75" x14ac:dyDescent="0.25">
      <c r="A29" s="345"/>
      <c r="B29" s="352"/>
      <c r="C29" s="357" t="s">
        <v>332</v>
      </c>
      <c r="D29" s="357"/>
      <c r="E29" s="353"/>
      <c r="F29" s="353"/>
      <c r="G29" s="353"/>
      <c r="H29" s="393"/>
      <c r="I29" s="394">
        <f>SUM(I27:I28)</f>
        <v>13166.537431178162</v>
      </c>
      <c r="J29" s="393"/>
      <c r="K29" s="393"/>
      <c r="L29" s="393"/>
      <c r="M29" s="345"/>
      <c r="N29" s="345"/>
    </row>
    <row r="30" spans="1:14" ht="15" thickBot="1" x14ac:dyDescent="0.25">
      <c r="A30" s="345"/>
      <c r="B30" s="354"/>
      <c r="C30" s="354"/>
      <c r="D30" s="345"/>
      <c r="E30" s="345"/>
      <c r="F30" s="345"/>
      <c r="G30" s="345"/>
      <c r="H30" s="393"/>
      <c r="I30" s="393"/>
      <c r="J30" s="393"/>
      <c r="K30" s="393"/>
      <c r="L30" s="393"/>
      <c r="M30" s="345"/>
      <c r="N30" s="345"/>
    </row>
    <row r="31" spans="1:14" ht="16.5" thickBot="1" x14ac:dyDescent="0.3">
      <c r="A31" s="345"/>
      <c r="B31" s="352" t="s">
        <v>354</v>
      </c>
      <c r="C31" s="352"/>
      <c r="D31" s="345"/>
      <c r="E31" s="345"/>
      <c r="F31" s="345"/>
      <c r="G31" s="345"/>
      <c r="H31" s="393"/>
      <c r="I31" s="395">
        <f t="shared" ref="I31:L33" si="0">I27+I23+I19+I15+I11+I7</f>
        <v>29580.87960632184</v>
      </c>
      <c r="J31" s="393"/>
      <c r="K31" s="393"/>
      <c r="L31" s="393"/>
      <c r="M31" s="345"/>
      <c r="N31" s="345"/>
    </row>
    <row r="32" spans="1:14" ht="16.5" thickBot="1" x14ac:dyDescent="0.3">
      <c r="A32" s="345"/>
      <c r="B32" s="352" t="s">
        <v>355</v>
      </c>
      <c r="C32" s="352"/>
      <c r="D32" s="345"/>
      <c r="E32" s="345"/>
      <c r="F32" s="345"/>
      <c r="G32" s="345"/>
      <c r="H32" s="395">
        <f>H28+H24+H20+H16+H12+H8</f>
        <v>0</v>
      </c>
      <c r="I32" s="395">
        <f t="shared" si="0"/>
        <v>13166.537431178162</v>
      </c>
      <c r="J32" s="395">
        <f t="shared" si="0"/>
        <v>903.37423472742194</v>
      </c>
      <c r="K32" s="395">
        <f t="shared" si="0"/>
        <v>14069.911665905584</v>
      </c>
      <c r="L32" s="395">
        <f t="shared" si="0"/>
        <v>0</v>
      </c>
      <c r="M32" s="345"/>
      <c r="N32" s="345"/>
    </row>
    <row r="33" spans="1:14" ht="16.5" thickBot="1" x14ac:dyDescent="0.3">
      <c r="A33" s="345"/>
      <c r="B33" s="396" t="s">
        <v>152</v>
      </c>
      <c r="C33" s="396"/>
      <c r="D33" s="397"/>
      <c r="E33" s="345"/>
      <c r="F33" s="345"/>
      <c r="G33" s="345"/>
      <c r="H33" s="393"/>
      <c r="I33" s="395">
        <f t="shared" si="0"/>
        <v>42747.417037499996</v>
      </c>
      <c r="J33" s="393"/>
      <c r="K33" s="393"/>
      <c r="L33" s="393"/>
      <c r="M33" s="345"/>
      <c r="N33" s="345"/>
    </row>
    <row r="34" spans="1:14" ht="15.75" x14ac:dyDescent="0.25">
      <c r="A34" s="345"/>
      <c r="B34" s="352"/>
      <c r="C34" s="352"/>
      <c r="D34" s="345"/>
      <c r="E34" s="345"/>
      <c r="F34" s="345"/>
      <c r="G34" s="345"/>
      <c r="H34" s="345"/>
      <c r="I34" s="398"/>
      <c r="J34" s="345"/>
      <c r="K34" s="345"/>
      <c r="L34" s="345"/>
      <c r="M34" s="345"/>
      <c r="N34" s="345"/>
    </row>
    <row r="36" spans="1:14" x14ac:dyDescent="0.2">
      <c r="A36" s="388"/>
      <c r="B36" s="388"/>
      <c r="C36" s="388"/>
      <c r="D36" s="388"/>
      <c r="E36" s="388"/>
      <c r="F36" s="388"/>
      <c r="G36" s="388"/>
      <c r="H36" s="388"/>
      <c r="I36" s="388"/>
      <c r="J36" s="432" t="s">
        <v>378</v>
      </c>
      <c r="K36" s="432"/>
      <c r="L36" s="432"/>
      <c r="M36" s="432"/>
      <c r="N36" s="388"/>
    </row>
    <row r="37" spans="1:14" ht="18.75" customHeight="1" x14ac:dyDescent="0.2">
      <c r="A37" s="345"/>
      <c r="B37" s="442" t="s">
        <v>350</v>
      </c>
      <c r="C37" s="442"/>
      <c r="D37" s="442"/>
      <c r="E37" s="442"/>
      <c r="F37" s="442"/>
      <c r="G37" s="442"/>
      <c r="H37" s="442"/>
      <c r="I37" s="442"/>
      <c r="J37" s="442"/>
      <c r="K37" s="442"/>
      <c r="L37" s="388"/>
      <c r="M37" s="388"/>
      <c r="N37" s="345"/>
    </row>
    <row r="38" spans="1:14" ht="15" thickBot="1" x14ac:dyDescent="0.25">
      <c r="A38" s="353"/>
      <c r="B38" s="345"/>
      <c r="C38" s="345"/>
      <c r="D38" s="345"/>
      <c r="E38" s="345"/>
      <c r="F38" s="345"/>
      <c r="G38" s="345"/>
      <c r="H38" s="389"/>
      <c r="I38" s="389"/>
      <c r="J38" s="389"/>
      <c r="K38" s="389"/>
      <c r="L38" s="389"/>
      <c r="M38" s="345"/>
      <c r="N38" s="353"/>
    </row>
    <row r="39" spans="1:14" ht="16.350000000000001" customHeight="1" thickBot="1" x14ac:dyDescent="0.25">
      <c r="A39" s="345"/>
      <c r="B39" s="390"/>
      <c r="C39" s="430" t="s">
        <v>351</v>
      </c>
      <c r="D39" s="430"/>
      <c r="E39" s="430"/>
      <c r="F39" s="430"/>
      <c r="G39" s="388"/>
      <c r="H39" s="439" t="s">
        <v>328</v>
      </c>
      <c r="I39" s="440"/>
      <c r="J39" s="440"/>
      <c r="K39" s="440"/>
      <c r="L39" s="441"/>
      <c r="M39" s="345"/>
      <c r="N39" s="345"/>
    </row>
    <row r="40" spans="1:14" ht="51" x14ac:dyDescent="0.2">
      <c r="A40" s="345"/>
      <c r="B40" s="390"/>
      <c r="C40" s="430"/>
      <c r="D40" s="430"/>
      <c r="E40" s="430"/>
      <c r="F40" s="430"/>
      <c r="G40" s="388"/>
      <c r="H40" s="391" t="s">
        <v>346</v>
      </c>
      <c r="I40" s="391" t="s">
        <v>329</v>
      </c>
      <c r="J40" s="391" t="s">
        <v>345</v>
      </c>
      <c r="K40" s="391" t="s">
        <v>1</v>
      </c>
      <c r="L40" s="392" t="s">
        <v>352</v>
      </c>
      <c r="M40" s="345"/>
      <c r="N40" s="345"/>
    </row>
    <row r="41" spans="1:14" ht="15.75" x14ac:dyDescent="0.25">
      <c r="A41" s="345"/>
      <c r="B41" s="352" t="s">
        <v>156</v>
      </c>
      <c r="C41" s="357"/>
      <c r="D41" s="351"/>
      <c r="E41" s="351"/>
      <c r="F41" s="351"/>
      <c r="G41" s="351"/>
      <c r="H41" s="345"/>
      <c r="I41" s="345"/>
      <c r="J41" s="345"/>
      <c r="K41" s="345"/>
      <c r="L41" s="345"/>
      <c r="M41" s="345"/>
      <c r="N41" s="345"/>
    </row>
    <row r="42" spans="1:14" ht="15.75" x14ac:dyDescent="0.25">
      <c r="A42" s="345"/>
      <c r="B42" s="352"/>
      <c r="C42" s="357"/>
      <c r="D42" s="354" t="s">
        <v>330</v>
      </c>
      <c r="E42" s="353"/>
      <c r="F42" s="353"/>
      <c r="G42" s="353"/>
      <c r="H42" s="393"/>
      <c r="I42" s="356">
        <f>'[1]Opex summary'!$M$35/1000</f>
        <v>3950.9434999999999</v>
      </c>
      <c r="J42" s="393"/>
      <c r="K42" s="393"/>
      <c r="L42" s="393"/>
      <c r="M42" s="345"/>
      <c r="N42" s="345"/>
    </row>
    <row r="43" spans="1:14" ht="15.75" x14ac:dyDescent="0.25">
      <c r="A43" s="345"/>
      <c r="B43" s="352"/>
      <c r="C43" s="357"/>
      <c r="D43" s="354" t="s">
        <v>331</v>
      </c>
      <c r="E43" s="353"/>
      <c r="F43" s="353"/>
      <c r="G43" s="353"/>
      <c r="H43" s="356"/>
      <c r="I43" s="356"/>
      <c r="J43" s="356"/>
      <c r="K43" s="394">
        <f>I43+J43</f>
        <v>0</v>
      </c>
      <c r="L43" s="356">
        <v>0</v>
      </c>
      <c r="M43" s="345"/>
      <c r="N43" s="345"/>
    </row>
    <row r="44" spans="1:14" ht="15.75" x14ac:dyDescent="0.25">
      <c r="A44" s="345"/>
      <c r="B44" s="352"/>
      <c r="C44" s="357" t="s">
        <v>332</v>
      </c>
      <c r="D44" s="357"/>
      <c r="E44" s="353"/>
      <c r="F44" s="353"/>
      <c r="G44" s="353"/>
      <c r="H44" s="393"/>
      <c r="I44" s="394">
        <f>SUM(I42:I43)</f>
        <v>3950.9434999999999</v>
      </c>
      <c r="J44" s="393"/>
      <c r="K44" s="393"/>
      <c r="L44" s="393"/>
      <c r="M44" s="345"/>
      <c r="N44" s="345"/>
    </row>
    <row r="45" spans="1:14" ht="19.350000000000001" customHeight="1" x14ac:dyDescent="0.25">
      <c r="A45" s="345"/>
      <c r="B45" s="352" t="s">
        <v>155</v>
      </c>
      <c r="C45" s="357"/>
      <c r="D45" s="351"/>
      <c r="E45" s="351"/>
      <c r="F45" s="351"/>
      <c r="G45" s="351"/>
      <c r="H45" s="393"/>
      <c r="I45" s="393"/>
      <c r="J45" s="393"/>
      <c r="K45" s="393"/>
      <c r="L45" s="393"/>
      <c r="M45" s="345"/>
      <c r="N45" s="345"/>
    </row>
    <row r="46" spans="1:14" ht="15.75" x14ac:dyDescent="0.25">
      <c r="A46" s="345"/>
      <c r="B46" s="352"/>
      <c r="C46" s="357"/>
      <c r="D46" s="354" t="s">
        <v>330</v>
      </c>
      <c r="E46" s="353"/>
      <c r="F46" s="353"/>
      <c r="G46" s="353"/>
      <c r="H46" s="393"/>
      <c r="I46" s="356">
        <f>'[1]Opex summary'!$M$36/1000</f>
        <v>5579.5090609341451</v>
      </c>
      <c r="J46" s="393"/>
      <c r="K46" s="393"/>
      <c r="L46" s="393"/>
      <c r="M46" s="345"/>
      <c r="N46" s="345"/>
    </row>
    <row r="47" spans="1:14" ht="15.75" x14ac:dyDescent="0.25">
      <c r="A47" s="345"/>
      <c r="B47" s="352"/>
      <c r="C47" s="357"/>
      <c r="D47" s="354" t="s">
        <v>331</v>
      </c>
      <c r="E47" s="353"/>
      <c r="F47" s="353"/>
      <c r="G47" s="353"/>
      <c r="H47" s="356"/>
      <c r="I47" s="356"/>
      <c r="J47" s="356"/>
      <c r="K47" s="394">
        <f>I47+J47</f>
        <v>0</v>
      </c>
      <c r="L47" s="356">
        <v>0</v>
      </c>
      <c r="M47" s="345"/>
      <c r="N47" s="345"/>
    </row>
    <row r="48" spans="1:14" ht="15.75" x14ac:dyDescent="0.25">
      <c r="A48" s="345"/>
      <c r="B48" s="352"/>
      <c r="C48" s="357" t="s">
        <v>332</v>
      </c>
      <c r="D48" s="357"/>
      <c r="E48" s="353"/>
      <c r="F48" s="353"/>
      <c r="G48" s="353"/>
      <c r="H48" s="393"/>
      <c r="I48" s="394">
        <f>SUM(I46:I47)</f>
        <v>5579.5090609341451</v>
      </c>
      <c r="J48" s="393"/>
      <c r="K48" s="393"/>
      <c r="L48" s="393"/>
      <c r="M48" s="345"/>
      <c r="N48" s="345"/>
    </row>
    <row r="49" spans="1:14" ht="24" customHeight="1" x14ac:dyDescent="0.25">
      <c r="A49" s="345"/>
      <c r="B49" s="352" t="s">
        <v>154</v>
      </c>
      <c r="C49" s="357"/>
      <c r="D49" s="351"/>
      <c r="E49" s="351"/>
      <c r="F49" s="351"/>
      <c r="G49" s="351"/>
      <c r="H49" s="393"/>
      <c r="I49" s="393"/>
      <c r="J49" s="393"/>
      <c r="K49" s="393"/>
      <c r="L49" s="393"/>
      <c r="M49" s="345"/>
      <c r="N49" s="345"/>
    </row>
    <row r="50" spans="1:14" ht="15.75" x14ac:dyDescent="0.25">
      <c r="A50" s="345"/>
      <c r="B50" s="352"/>
      <c r="C50" s="357"/>
      <c r="D50" s="354" t="s">
        <v>330</v>
      </c>
      <c r="E50" s="353"/>
      <c r="F50" s="353"/>
      <c r="G50" s="353"/>
      <c r="H50" s="393"/>
      <c r="I50" s="356">
        <f>'[1]Opex summary'!$M$37/1000</f>
        <v>7575.6009999999997</v>
      </c>
      <c r="J50" s="393"/>
      <c r="K50" s="393"/>
      <c r="L50" s="393"/>
      <c r="M50" s="345"/>
      <c r="N50" s="345"/>
    </row>
    <row r="51" spans="1:14" ht="15.75" x14ac:dyDescent="0.25">
      <c r="A51" s="345"/>
      <c r="B51" s="352"/>
      <c r="C51" s="357"/>
      <c r="D51" s="354" t="s">
        <v>331</v>
      </c>
      <c r="E51" s="353"/>
      <c r="F51" s="353"/>
      <c r="G51" s="353"/>
      <c r="H51" s="356"/>
      <c r="I51" s="356"/>
      <c r="J51" s="356"/>
      <c r="K51" s="394">
        <f>I51+J51</f>
        <v>0</v>
      </c>
      <c r="L51" s="356">
        <v>0</v>
      </c>
      <c r="M51" s="345"/>
      <c r="N51" s="345"/>
    </row>
    <row r="52" spans="1:14" ht="15.75" x14ac:dyDescent="0.25">
      <c r="A52" s="345"/>
      <c r="B52" s="352"/>
      <c r="C52" s="357" t="s">
        <v>332</v>
      </c>
      <c r="D52" s="357"/>
      <c r="E52" s="353"/>
      <c r="F52" s="353"/>
      <c r="G52" s="353"/>
      <c r="H52" s="393"/>
      <c r="I52" s="394">
        <f>SUM(I50:I51)</f>
        <v>7575.6009999999997</v>
      </c>
      <c r="J52" s="393"/>
      <c r="K52" s="393"/>
      <c r="L52" s="393"/>
      <c r="M52" s="345"/>
      <c r="N52" s="345"/>
    </row>
    <row r="53" spans="1:14" ht="23.1" customHeight="1" x14ac:dyDescent="0.25">
      <c r="A53" s="345"/>
      <c r="B53" s="352" t="s">
        <v>18</v>
      </c>
      <c r="C53" s="357"/>
      <c r="D53" s="351"/>
      <c r="E53" s="351"/>
      <c r="F53" s="351"/>
      <c r="G53" s="351"/>
      <c r="H53" s="393"/>
      <c r="I53" s="393"/>
      <c r="J53" s="393"/>
      <c r="K53" s="393"/>
      <c r="L53" s="393"/>
      <c r="M53" s="345"/>
      <c r="N53" s="345"/>
    </row>
    <row r="54" spans="1:14" ht="15.75" x14ac:dyDescent="0.25">
      <c r="A54" s="345"/>
      <c r="B54" s="352"/>
      <c r="C54" s="357"/>
      <c r="D54" s="354" t="s">
        <v>330</v>
      </c>
      <c r="E54" s="353"/>
      <c r="F54" s="353"/>
      <c r="G54" s="353"/>
      <c r="H54" s="393"/>
      <c r="I54" s="356">
        <f>'[1]Opex summary'!$M$38/1000</f>
        <v>0</v>
      </c>
      <c r="J54" s="393"/>
      <c r="K54" s="393"/>
      <c r="L54" s="393"/>
      <c r="M54" s="345"/>
      <c r="N54" s="345"/>
    </row>
    <row r="55" spans="1:14" ht="15.75" x14ac:dyDescent="0.25">
      <c r="A55" s="345"/>
      <c r="B55" s="352"/>
      <c r="C55" s="357"/>
      <c r="D55" s="354" t="s">
        <v>331</v>
      </c>
      <c r="E55" s="353"/>
      <c r="F55" s="353"/>
      <c r="G55" s="353"/>
      <c r="H55" s="356"/>
      <c r="I55" s="356"/>
      <c r="J55" s="356"/>
      <c r="K55" s="394">
        <f>I55+J55</f>
        <v>0</v>
      </c>
      <c r="L55" s="356">
        <v>0</v>
      </c>
      <c r="M55" s="345"/>
      <c r="N55" s="345"/>
    </row>
    <row r="56" spans="1:14" ht="15.75" x14ac:dyDescent="0.25">
      <c r="A56" s="345"/>
      <c r="B56" s="352"/>
      <c r="C56" s="357" t="s">
        <v>332</v>
      </c>
      <c r="D56" s="357"/>
      <c r="E56" s="353"/>
      <c r="F56" s="353"/>
      <c r="G56" s="353"/>
      <c r="H56" s="393"/>
      <c r="I56" s="394">
        <f>SUM(I54:I55)</f>
        <v>0</v>
      </c>
      <c r="J56" s="393"/>
      <c r="K56" s="393"/>
      <c r="L56" s="393"/>
      <c r="M56" s="345"/>
      <c r="N56" s="345"/>
    </row>
    <row r="57" spans="1:14" ht="15.75" x14ac:dyDescent="0.25">
      <c r="A57" s="345"/>
      <c r="B57" s="352" t="s">
        <v>153</v>
      </c>
      <c r="C57" s="357"/>
      <c r="D57" s="351"/>
      <c r="E57" s="351"/>
      <c r="F57" s="351"/>
      <c r="G57" s="351"/>
      <c r="H57" s="393"/>
      <c r="I57" s="393"/>
      <c r="J57" s="393"/>
      <c r="K57" s="393"/>
      <c r="L57" s="393"/>
      <c r="M57" s="345"/>
      <c r="N57" s="345"/>
    </row>
    <row r="58" spans="1:14" ht="15.75" x14ac:dyDescent="0.25">
      <c r="A58" s="345"/>
      <c r="B58" s="352"/>
      <c r="C58" s="357"/>
      <c r="D58" s="354" t="s">
        <v>330</v>
      </c>
      <c r="E58" s="353"/>
      <c r="F58" s="353"/>
      <c r="G58" s="353"/>
      <c r="H58" s="393"/>
      <c r="I58" s="356">
        <f>'[1]Opex summary'!$M$41/1000</f>
        <v>15037.20362722065</v>
      </c>
      <c r="J58" s="393"/>
      <c r="K58" s="393"/>
      <c r="L58" s="393"/>
      <c r="M58" s="345"/>
      <c r="N58" s="345"/>
    </row>
    <row r="59" spans="1:14" ht="15.75" x14ac:dyDescent="0.25">
      <c r="A59" s="345"/>
      <c r="B59" s="352"/>
      <c r="C59" s="357"/>
      <c r="D59" s="354" t="s">
        <v>331</v>
      </c>
      <c r="E59" s="353"/>
      <c r="F59" s="353"/>
      <c r="G59" s="353"/>
      <c r="H59" s="356"/>
      <c r="I59" s="356"/>
      <c r="J59" s="356"/>
      <c r="K59" s="394">
        <f>I59+J59</f>
        <v>0</v>
      </c>
      <c r="L59" s="356">
        <v>0</v>
      </c>
      <c r="M59" s="345"/>
      <c r="N59" s="345"/>
    </row>
    <row r="60" spans="1:14" ht="15.75" x14ac:dyDescent="0.25">
      <c r="A60" s="345"/>
      <c r="B60" s="352"/>
      <c r="C60" s="357" t="s">
        <v>332</v>
      </c>
      <c r="D60" s="357"/>
      <c r="E60" s="353"/>
      <c r="F60" s="353"/>
      <c r="G60" s="353"/>
      <c r="H60" s="393"/>
      <c r="I60" s="394">
        <f>SUM(I58:I59)</f>
        <v>15037.20362722065</v>
      </c>
      <c r="J60" s="393"/>
      <c r="K60" s="393"/>
      <c r="L60" s="393"/>
      <c r="M60" s="345"/>
      <c r="N60" s="345"/>
    </row>
    <row r="61" spans="1:14" ht="22.35" customHeight="1" x14ac:dyDescent="0.25">
      <c r="A61" s="345"/>
      <c r="B61" s="352" t="s">
        <v>353</v>
      </c>
      <c r="C61" s="357"/>
      <c r="D61" s="351"/>
      <c r="E61" s="351"/>
      <c r="F61" s="351"/>
      <c r="G61" s="351"/>
      <c r="H61" s="393"/>
      <c r="I61" s="393"/>
      <c r="J61" s="393"/>
      <c r="K61" s="393"/>
      <c r="L61" s="393"/>
      <c r="M61" s="345"/>
      <c r="N61" s="345"/>
    </row>
    <row r="62" spans="1:14" ht="15.75" x14ac:dyDescent="0.25">
      <c r="A62" s="345"/>
      <c r="B62" s="352"/>
      <c r="C62" s="357"/>
      <c r="D62" s="354" t="s">
        <v>330</v>
      </c>
      <c r="E62" s="353"/>
      <c r="F62" s="353"/>
      <c r="G62" s="353"/>
      <c r="H62" s="393"/>
      <c r="I62" s="356"/>
      <c r="J62" s="393"/>
      <c r="K62" s="393"/>
      <c r="L62" s="393"/>
      <c r="M62" s="345"/>
      <c r="N62" s="345"/>
    </row>
    <row r="63" spans="1:14" ht="15.75" x14ac:dyDescent="0.25">
      <c r="A63" s="345"/>
      <c r="B63" s="352"/>
      <c r="C63" s="357"/>
      <c r="D63" s="354" t="s">
        <v>331</v>
      </c>
      <c r="E63" s="353"/>
      <c r="F63" s="353"/>
      <c r="G63" s="353"/>
      <c r="H63" s="356"/>
      <c r="I63" s="356">
        <f>'[1]Opex summary'!$M$42/1000</f>
        <v>15095.413912937853</v>
      </c>
      <c r="J63" s="356">
        <f>K63-I63</f>
        <v>351.75412534178395</v>
      </c>
      <c r="K63" s="394">
        <f>I63/'[1]Global inputs'!$M$127</f>
        <v>15447.168038279637</v>
      </c>
      <c r="L63" s="356">
        <v>0</v>
      </c>
      <c r="M63" s="345"/>
      <c r="N63" s="345"/>
    </row>
    <row r="64" spans="1:14" ht="15.75" x14ac:dyDescent="0.25">
      <c r="A64" s="345"/>
      <c r="B64" s="352"/>
      <c r="C64" s="357" t="s">
        <v>332</v>
      </c>
      <c r="D64" s="357"/>
      <c r="E64" s="353"/>
      <c r="F64" s="353"/>
      <c r="G64" s="353"/>
      <c r="H64" s="393"/>
      <c r="I64" s="394">
        <f>SUM(I62:I63)</f>
        <v>15095.413912937853</v>
      </c>
      <c r="J64" s="393"/>
      <c r="K64" s="393"/>
      <c r="L64" s="393"/>
      <c r="M64" s="345"/>
      <c r="N64" s="345"/>
    </row>
    <row r="65" spans="1:14" ht="15" thickBot="1" x14ac:dyDescent="0.25">
      <c r="A65" s="345"/>
      <c r="B65" s="354"/>
      <c r="C65" s="354"/>
      <c r="D65" s="345"/>
      <c r="E65" s="345"/>
      <c r="F65" s="345"/>
      <c r="G65" s="345"/>
      <c r="H65" s="393"/>
      <c r="I65" s="393"/>
      <c r="J65" s="393"/>
      <c r="K65" s="393"/>
      <c r="L65" s="393"/>
      <c r="M65" s="345"/>
      <c r="N65" s="345"/>
    </row>
    <row r="66" spans="1:14" ht="16.5" thickBot="1" x14ac:dyDescent="0.3">
      <c r="A66" s="345"/>
      <c r="B66" s="352" t="s">
        <v>354</v>
      </c>
      <c r="C66" s="352"/>
      <c r="D66" s="345"/>
      <c r="E66" s="345"/>
      <c r="F66" s="345"/>
      <c r="G66" s="345"/>
      <c r="H66" s="393"/>
      <c r="I66" s="395">
        <f t="shared" ref="I66" si="1">I62+I58+I54+I50+I46+I42</f>
        <v>32143.257188154796</v>
      </c>
      <c r="J66" s="393"/>
      <c r="K66" s="393"/>
      <c r="L66" s="393"/>
      <c r="M66" s="345"/>
      <c r="N66" s="345"/>
    </row>
    <row r="67" spans="1:14" ht="16.5" thickBot="1" x14ac:dyDescent="0.3">
      <c r="A67" s="345"/>
      <c r="B67" s="352" t="s">
        <v>355</v>
      </c>
      <c r="C67" s="352"/>
      <c r="D67" s="345"/>
      <c r="E67" s="345"/>
      <c r="F67" s="345"/>
      <c r="G67" s="345"/>
      <c r="H67" s="395">
        <f>H63+H59+H55+H51+H47+H43</f>
        <v>0</v>
      </c>
      <c r="I67" s="395">
        <f t="shared" ref="I67:L67" si="2">I63+I59+I55+I51+I47+I43</f>
        <v>15095.413912937853</v>
      </c>
      <c r="J67" s="395">
        <f t="shared" si="2"/>
        <v>351.75412534178395</v>
      </c>
      <c r="K67" s="395">
        <f t="shared" si="2"/>
        <v>15447.168038279637</v>
      </c>
      <c r="L67" s="395">
        <f t="shared" si="2"/>
        <v>0</v>
      </c>
      <c r="M67" s="345"/>
      <c r="N67" s="345"/>
    </row>
    <row r="68" spans="1:14" ht="16.5" thickBot="1" x14ac:dyDescent="0.3">
      <c r="A68" s="345"/>
      <c r="B68" s="396" t="s">
        <v>152</v>
      </c>
      <c r="C68" s="396"/>
      <c r="D68" s="397"/>
      <c r="E68" s="345"/>
      <c r="F68" s="345"/>
      <c r="G68" s="345"/>
      <c r="H68" s="393"/>
      <c r="I68" s="395">
        <f t="shared" ref="I68" si="3">I64+I60+I56+I52+I48+I44</f>
        <v>47238.671101092645</v>
      </c>
      <c r="J68" s="393"/>
      <c r="K68" s="393"/>
      <c r="L68" s="393"/>
      <c r="M68" s="345"/>
      <c r="N68" s="345"/>
    </row>
    <row r="69" spans="1:14" ht="15.75" x14ac:dyDescent="0.25">
      <c r="A69" s="345"/>
      <c r="B69" s="352"/>
      <c r="C69" s="352"/>
      <c r="D69" s="345"/>
      <c r="E69" s="345"/>
      <c r="F69" s="345"/>
      <c r="G69" s="345"/>
      <c r="H69" s="345"/>
      <c r="I69" s="345"/>
      <c r="J69" s="345"/>
      <c r="K69" s="345"/>
      <c r="L69" s="345"/>
      <c r="M69" s="345"/>
      <c r="N69" s="345"/>
    </row>
    <row r="71" spans="1:14" x14ac:dyDescent="0.2">
      <c r="A71" s="388"/>
      <c r="B71" s="388"/>
      <c r="C71" s="388"/>
      <c r="D71" s="388"/>
      <c r="E71" s="388"/>
      <c r="F71" s="388"/>
      <c r="G71" s="388"/>
      <c r="H71" s="388"/>
      <c r="I71" s="388"/>
      <c r="J71" s="432" t="s">
        <v>424</v>
      </c>
      <c r="K71" s="432"/>
      <c r="L71" s="432"/>
      <c r="M71" s="432"/>
      <c r="N71" s="388"/>
    </row>
    <row r="72" spans="1:14" ht="18.75" customHeight="1" x14ac:dyDescent="0.2">
      <c r="A72" s="345"/>
      <c r="B72" s="442" t="s">
        <v>350</v>
      </c>
      <c r="C72" s="442"/>
      <c r="D72" s="442"/>
      <c r="E72" s="442"/>
      <c r="F72" s="442"/>
      <c r="G72" s="442"/>
      <c r="H72" s="442"/>
      <c r="I72" s="442"/>
      <c r="J72" s="442"/>
      <c r="K72" s="442"/>
      <c r="L72" s="388"/>
      <c r="M72" s="388"/>
      <c r="N72" s="345"/>
    </row>
    <row r="73" spans="1:14" ht="15" thickBot="1" x14ac:dyDescent="0.25">
      <c r="A73" s="353"/>
      <c r="B73" s="345"/>
      <c r="C73" s="345"/>
      <c r="D73" s="345"/>
      <c r="E73" s="345"/>
      <c r="F73" s="345"/>
      <c r="G73" s="345"/>
      <c r="H73" s="389"/>
      <c r="I73" s="389"/>
      <c r="J73" s="389"/>
      <c r="K73" s="389"/>
      <c r="L73" s="389"/>
      <c r="M73" s="345"/>
      <c r="N73" s="353"/>
    </row>
    <row r="74" spans="1:14" ht="16.350000000000001" customHeight="1" thickBot="1" x14ac:dyDescent="0.25">
      <c r="A74" s="345"/>
      <c r="B74" s="390"/>
      <c r="C74" s="430" t="s">
        <v>351</v>
      </c>
      <c r="D74" s="430"/>
      <c r="E74" s="430"/>
      <c r="F74" s="430"/>
      <c r="G74" s="388"/>
      <c r="H74" s="439" t="s">
        <v>328</v>
      </c>
      <c r="I74" s="440"/>
      <c r="J74" s="440"/>
      <c r="K74" s="440"/>
      <c r="L74" s="441"/>
      <c r="M74" s="345"/>
      <c r="N74" s="345"/>
    </row>
    <row r="75" spans="1:14" ht="51" x14ac:dyDescent="0.2">
      <c r="A75" s="345"/>
      <c r="B75" s="390"/>
      <c r="C75" s="430"/>
      <c r="D75" s="430"/>
      <c r="E75" s="430"/>
      <c r="F75" s="430"/>
      <c r="G75" s="388"/>
      <c r="H75" s="391" t="s">
        <v>346</v>
      </c>
      <c r="I75" s="391" t="s">
        <v>329</v>
      </c>
      <c r="J75" s="391" t="s">
        <v>345</v>
      </c>
      <c r="K75" s="391" t="s">
        <v>1</v>
      </c>
      <c r="L75" s="392" t="s">
        <v>352</v>
      </c>
      <c r="M75" s="345"/>
      <c r="N75" s="345"/>
    </row>
    <row r="76" spans="1:14" ht="15.75" x14ac:dyDescent="0.25">
      <c r="A76" s="345"/>
      <c r="B76" s="352" t="s">
        <v>156</v>
      </c>
      <c r="C76" s="357"/>
      <c r="D76" s="351"/>
      <c r="E76" s="351"/>
      <c r="F76" s="351"/>
      <c r="G76" s="351"/>
      <c r="H76" s="345"/>
      <c r="I76" s="345"/>
      <c r="J76" s="345"/>
      <c r="K76" s="345"/>
      <c r="L76" s="345"/>
      <c r="M76" s="345"/>
      <c r="N76" s="345"/>
    </row>
    <row r="77" spans="1:14" ht="15.75" x14ac:dyDescent="0.25">
      <c r="A77" s="345"/>
      <c r="B77" s="352"/>
      <c r="C77" s="357"/>
      <c r="D77" s="354" t="s">
        <v>330</v>
      </c>
      <c r="E77" s="353"/>
      <c r="F77" s="353"/>
      <c r="G77" s="353"/>
      <c r="H77" s="393"/>
      <c r="I77" s="355">
        <f>'[1]Opex summary'!$N$35/1000</f>
        <v>4746.5444157406391</v>
      </c>
      <c r="J77" s="393"/>
      <c r="K77" s="393"/>
      <c r="L77" s="393"/>
      <c r="M77" s="345"/>
      <c r="N77" s="345"/>
    </row>
    <row r="78" spans="1:14" ht="15.75" x14ac:dyDescent="0.25">
      <c r="A78" s="345"/>
      <c r="B78" s="352"/>
      <c r="C78" s="357"/>
      <c r="D78" s="354" t="s">
        <v>331</v>
      </c>
      <c r="E78" s="353"/>
      <c r="F78" s="353"/>
      <c r="G78" s="353"/>
      <c r="H78" s="356"/>
      <c r="I78" s="356"/>
      <c r="J78" s="356"/>
      <c r="K78" s="394">
        <f>I78+J78</f>
        <v>0</v>
      </c>
      <c r="L78" s="356">
        <v>0</v>
      </c>
      <c r="M78" s="345"/>
      <c r="N78" s="345"/>
    </row>
    <row r="79" spans="1:14" ht="15.75" x14ac:dyDescent="0.25">
      <c r="A79" s="345"/>
      <c r="B79" s="352"/>
      <c r="C79" s="357" t="s">
        <v>332</v>
      </c>
      <c r="D79" s="357"/>
      <c r="E79" s="353"/>
      <c r="F79" s="353"/>
      <c r="G79" s="353"/>
      <c r="H79" s="393"/>
      <c r="I79" s="394">
        <f>SUM(I77:I78)</f>
        <v>4746.5444157406391</v>
      </c>
      <c r="J79" s="393"/>
      <c r="K79" s="393"/>
      <c r="L79" s="393"/>
      <c r="M79" s="345"/>
      <c r="N79" s="345"/>
    </row>
    <row r="80" spans="1:14" ht="19.350000000000001" customHeight="1" x14ac:dyDescent="0.25">
      <c r="A80" s="345"/>
      <c r="B80" s="352" t="s">
        <v>155</v>
      </c>
      <c r="C80" s="357"/>
      <c r="D80" s="351"/>
      <c r="E80" s="351"/>
      <c r="F80" s="351"/>
      <c r="G80" s="351"/>
      <c r="H80" s="393"/>
      <c r="I80" s="393"/>
      <c r="J80" s="393"/>
      <c r="K80" s="393"/>
      <c r="L80" s="393"/>
      <c r="M80" s="345"/>
      <c r="N80" s="345"/>
    </row>
    <row r="81" spans="1:14" ht="15.75" x14ac:dyDescent="0.25">
      <c r="A81" s="345"/>
      <c r="B81" s="352"/>
      <c r="C81" s="357"/>
      <c r="D81" s="354" t="s">
        <v>330</v>
      </c>
      <c r="E81" s="353"/>
      <c r="F81" s="353"/>
      <c r="G81" s="353"/>
      <c r="H81" s="393"/>
      <c r="I81" s="356">
        <f>'[1]Opex summary'!$N$36/1000</f>
        <v>4074.967732832622</v>
      </c>
      <c r="J81" s="393"/>
      <c r="K81" s="393"/>
      <c r="L81" s="393"/>
      <c r="M81" s="345"/>
      <c r="N81" s="345"/>
    </row>
    <row r="82" spans="1:14" ht="15.75" x14ac:dyDescent="0.25">
      <c r="A82" s="345"/>
      <c r="B82" s="352"/>
      <c r="C82" s="357"/>
      <c r="D82" s="354" t="s">
        <v>331</v>
      </c>
      <c r="E82" s="353"/>
      <c r="F82" s="353"/>
      <c r="G82" s="353"/>
      <c r="H82" s="356"/>
      <c r="I82" s="356"/>
      <c r="J82" s="356"/>
      <c r="K82" s="394">
        <f>I82+J82</f>
        <v>0</v>
      </c>
      <c r="L82" s="356">
        <v>0</v>
      </c>
      <c r="M82" s="345"/>
      <c r="N82" s="345"/>
    </row>
    <row r="83" spans="1:14" ht="15.75" x14ac:dyDescent="0.25">
      <c r="A83" s="345"/>
      <c r="B83" s="352"/>
      <c r="C83" s="357" t="s">
        <v>332</v>
      </c>
      <c r="D83" s="357"/>
      <c r="E83" s="353"/>
      <c r="F83" s="353"/>
      <c r="G83" s="353"/>
      <c r="H83" s="393"/>
      <c r="I83" s="394">
        <f>SUM(I81:I82)</f>
        <v>4074.967732832622</v>
      </c>
      <c r="J83" s="393"/>
      <c r="K83" s="393"/>
      <c r="L83" s="393"/>
      <c r="M83" s="345"/>
      <c r="N83" s="345"/>
    </row>
    <row r="84" spans="1:14" ht="24" customHeight="1" x14ac:dyDescent="0.25">
      <c r="A84" s="345"/>
      <c r="B84" s="352" t="s">
        <v>154</v>
      </c>
      <c r="C84" s="357"/>
      <c r="D84" s="351"/>
      <c r="E84" s="351"/>
      <c r="F84" s="351"/>
      <c r="G84" s="351"/>
      <c r="H84" s="393"/>
      <c r="I84" s="393"/>
      <c r="J84" s="393"/>
      <c r="K84" s="393"/>
      <c r="L84" s="393"/>
      <c r="M84" s="345"/>
      <c r="N84" s="345"/>
    </row>
    <row r="85" spans="1:14" ht="15.75" x14ac:dyDescent="0.25">
      <c r="A85" s="345"/>
      <c r="B85" s="352"/>
      <c r="C85" s="357"/>
      <c r="D85" s="354" t="s">
        <v>330</v>
      </c>
      <c r="E85" s="353"/>
      <c r="F85" s="353"/>
      <c r="G85" s="353"/>
      <c r="H85" s="393"/>
      <c r="I85" s="356">
        <f>'[1]Opex summary'!$N$37/1000</f>
        <v>8952.5399195158825</v>
      </c>
      <c r="J85" s="393"/>
      <c r="K85" s="393"/>
      <c r="L85" s="393"/>
      <c r="M85" s="345"/>
      <c r="N85" s="345"/>
    </row>
    <row r="86" spans="1:14" ht="15.75" x14ac:dyDescent="0.25">
      <c r="A86" s="345"/>
      <c r="B86" s="352"/>
      <c r="C86" s="357"/>
      <c r="D86" s="354" t="s">
        <v>331</v>
      </c>
      <c r="E86" s="353"/>
      <c r="F86" s="353"/>
      <c r="G86" s="353"/>
      <c r="H86" s="356"/>
      <c r="I86" s="356"/>
      <c r="J86" s="356"/>
      <c r="K86" s="394">
        <f>I86+J86</f>
        <v>0</v>
      </c>
      <c r="L86" s="356">
        <v>0</v>
      </c>
      <c r="M86" s="345"/>
      <c r="N86" s="345"/>
    </row>
    <row r="87" spans="1:14" ht="15.75" x14ac:dyDescent="0.25">
      <c r="A87" s="345"/>
      <c r="B87" s="352"/>
      <c r="C87" s="357" t="s">
        <v>332</v>
      </c>
      <c r="D87" s="357"/>
      <c r="E87" s="353"/>
      <c r="F87" s="353"/>
      <c r="G87" s="353"/>
      <c r="H87" s="393"/>
      <c r="I87" s="394">
        <f>SUM(I85:I86)</f>
        <v>8952.5399195158825</v>
      </c>
      <c r="J87" s="393"/>
      <c r="K87" s="393"/>
      <c r="L87" s="393"/>
      <c r="M87" s="345"/>
      <c r="N87" s="345"/>
    </row>
    <row r="88" spans="1:14" ht="23.1" customHeight="1" x14ac:dyDescent="0.25">
      <c r="A88" s="345"/>
      <c r="B88" s="352" t="s">
        <v>18</v>
      </c>
      <c r="C88" s="357"/>
      <c r="D88" s="351"/>
      <c r="E88" s="351"/>
      <c r="F88" s="351"/>
      <c r="G88" s="351"/>
      <c r="H88" s="393"/>
      <c r="I88" s="393"/>
      <c r="J88" s="393"/>
      <c r="K88" s="393"/>
      <c r="L88" s="393"/>
      <c r="M88" s="345"/>
      <c r="N88" s="345"/>
    </row>
    <row r="89" spans="1:14" ht="15.75" x14ac:dyDescent="0.25">
      <c r="A89" s="345"/>
      <c r="B89" s="352"/>
      <c r="C89" s="357"/>
      <c r="D89" s="354" t="s">
        <v>330</v>
      </c>
      <c r="E89" s="353"/>
      <c r="F89" s="353"/>
      <c r="G89" s="353"/>
      <c r="H89" s="393"/>
      <c r="I89" s="356">
        <f>'[1]Opex summary'!$N$38/1000</f>
        <v>0</v>
      </c>
      <c r="J89" s="393"/>
      <c r="K89" s="393"/>
      <c r="L89" s="393"/>
      <c r="M89" s="345"/>
      <c r="N89" s="345"/>
    </row>
    <row r="90" spans="1:14" ht="15.75" x14ac:dyDescent="0.25">
      <c r="A90" s="345"/>
      <c r="B90" s="352"/>
      <c r="C90" s="357"/>
      <c r="D90" s="354" t="s">
        <v>331</v>
      </c>
      <c r="E90" s="353"/>
      <c r="F90" s="353"/>
      <c r="G90" s="353"/>
      <c r="H90" s="356"/>
      <c r="I90" s="356"/>
      <c r="J90" s="356"/>
      <c r="K90" s="394">
        <f>I90+J90</f>
        <v>0</v>
      </c>
      <c r="L90" s="356">
        <v>0</v>
      </c>
      <c r="M90" s="345"/>
      <c r="N90" s="345"/>
    </row>
    <row r="91" spans="1:14" ht="15.75" x14ac:dyDescent="0.25">
      <c r="A91" s="345"/>
      <c r="B91" s="352"/>
      <c r="C91" s="357" t="s">
        <v>332</v>
      </c>
      <c r="D91" s="357"/>
      <c r="E91" s="353"/>
      <c r="F91" s="353"/>
      <c r="G91" s="353"/>
      <c r="H91" s="393"/>
      <c r="I91" s="394">
        <f>SUM(I89:I90)</f>
        <v>0</v>
      </c>
      <c r="J91" s="393"/>
      <c r="K91" s="393"/>
      <c r="L91" s="393"/>
      <c r="M91" s="345"/>
      <c r="N91" s="345"/>
    </row>
    <row r="92" spans="1:14" ht="15.75" x14ac:dyDescent="0.25">
      <c r="A92" s="345"/>
      <c r="B92" s="352" t="s">
        <v>153</v>
      </c>
      <c r="C92" s="357"/>
      <c r="D92" s="351"/>
      <c r="E92" s="351"/>
      <c r="F92" s="351"/>
      <c r="G92" s="351"/>
      <c r="H92" s="393"/>
      <c r="I92" s="393"/>
      <c r="J92" s="393"/>
      <c r="K92" s="393"/>
      <c r="L92" s="393"/>
      <c r="M92" s="345"/>
      <c r="N92" s="345"/>
    </row>
    <row r="93" spans="1:14" ht="15.75" x14ac:dyDescent="0.25">
      <c r="A93" s="345"/>
      <c r="B93" s="352"/>
      <c r="C93" s="357"/>
      <c r="D93" s="354" t="s">
        <v>330</v>
      </c>
      <c r="E93" s="353"/>
      <c r="F93" s="353"/>
      <c r="G93" s="353"/>
      <c r="H93" s="393"/>
      <c r="I93" s="356">
        <f>'[1]Opex summary'!$N$41/1000</f>
        <v>15972.139048512052</v>
      </c>
      <c r="J93" s="393"/>
      <c r="K93" s="393"/>
      <c r="L93" s="393"/>
      <c r="M93" s="345"/>
      <c r="N93" s="345"/>
    </row>
    <row r="94" spans="1:14" ht="15.75" x14ac:dyDescent="0.25">
      <c r="A94" s="345"/>
      <c r="B94" s="352"/>
      <c r="C94" s="357"/>
      <c r="D94" s="354" t="s">
        <v>331</v>
      </c>
      <c r="E94" s="353"/>
      <c r="F94" s="353"/>
      <c r="G94" s="353"/>
      <c r="H94" s="356"/>
      <c r="I94" s="356"/>
      <c r="J94" s="356"/>
      <c r="K94" s="394">
        <f>I94+J94</f>
        <v>0</v>
      </c>
      <c r="L94" s="356">
        <v>0</v>
      </c>
      <c r="M94" s="345"/>
      <c r="N94" s="345"/>
    </row>
    <row r="95" spans="1:14" ht="15.75" x14ac:dyDescent="0.25">
      <c r="A95" s="345"/>
      <c r="B95" s="352"/>
      <c r="C95" s="357" t="s">
        <v>332</v>
      </c>
      <c r="D95" s="357"/>
      <c r="E95" s="353"/>
      <c r="F95" s="353"/>
      <c r="G95" s="353"/>
      <c r="H95" s="393"/>
      <c r="I95" s="394">
        <f>SUM(I93:I94)</f>
        <v>15972.139048512052</v>
      </c>
      <c r="J95" s="393"/>
      <c r="K95" s="393"/>
      <c r="L95" s="393"/>
      <c r="M95" s="345"/>
      <c r="N95" s="345"/>
    </row>
    <row r="96" spans="1:14" ht="22.35" customHeight="1" x14ac:dyDescent="0.25">
      <c r="A96" s="345"/>
      <c r="B96" s="352" t="s">
        <v>353</v>
      </c>
      <c r="C96" s="357"/>
      <c r="D96" s="351"/>
      <c r="E96" s="351"/>
      <c r="F96" s="351"/>
      <c r="G96" s="351"/>
      <c r="H96" s="393"/>
      <c r="I96" s="393"/>
      <c r="J96" s="393"/>
      <c r="K96" s="393"/>
      <c r="L96" s="393"/>
      <c r="M96" s="345"/>
      <c r="N96" s="345"/>
    </row>
    <row r="97" spans="1:14" ht="15.75" x14ac:dyDescent="0.25">
      <c r="A97" s="345"/>
      <c r="B97" s="352"/>
      <c r="C97" s="357"/>
      <c r="D97" s="354" t="s">
        <v>330</v>
      </c>
      <c r="E97" s="353"/>
      <c r="F97" s="353"/>
      <c r="G97" s="353"/>
      <c r="H97" s="393"/>
      <c r="I97" s="356"/>
      <c r="J97" s="393"/>
      <c r="K97" s="393"/>
      <c r="L97" s="393"/>
      <c r="M97" s="345"/>
      <c r="N97" s="345"/>
    </row>
    <row r="98" spans="1:14" ht="15.75" x14ac:dyDescent="0.25">
      <c r="A98" s="345"/>
      <c r="B98" s="352"/>
      <c r="C98" s="357"/>
      <c r="D98" s="354" t="s">
        <v>331</v>
      </c>
      <c r="E98" s="353"/>
      <c r="F98" s="353"/>
      <c r="G98" s="353"/>
      <c r="H98" s="356"/>
      <c r="I98" s="356">
        <f>'[1]Opex summary'!$N$42/1000</f>
        <v>14799.267432969997</v>
      </c>
      <c r="J98" s="356">
        <f>K98-I98</f>
        <v>213.41412156625302</v>
      </c>
      <c r="K98" s="394">
        <f>I98/'[1]Global inputs'!$N$127</f>
        <v>15012.68155453625</v>
      </c>
      <c r="L98" s="356">
        <v>0</v>
      </c>
      <c r="M98" s="345"/>
      <c r="N98" s="345"/>
    </row>
    <row r="99" spans="1:14" ht="15.75" x14ac:dyDescent="0.25">
      <c r="A99" s="345"/>
      <c r="B99" s="352"/>
      <c r="C99" s="357" t="s">
        <v>332</v>
      </c>
      <c r="D99" s="357"/>
      <c r="E99" s="353"/>
      <c r="F99" s="353"/>
      <c r="G99" s="353"/>
      <c r="H99" s="393"/>
      <c r="I99" s="394">
        <f>SUM(I97:I98)</f>
        <v>14799.267432969997</v>
      </c>
      <c r="J99" s="393"/>
      <c r="K99" s="393"/>
      <c r="L99" s="393"/>
      <c r="M99" s="345"/>
      <c r="N99" s="345"/>
    </row>
    <row r="100" spans="1:14" ht="15" thickBot="1" x14ac:dyDescent="0.25">
      <c r="A100" s="345"/>
      <c r="B100" s="354"/>
      <c r="C100" s="354"/>
      <c r="D100" s="345"/>
      <c r="E100" s="345"/>
      <c r="F100" s="345"/>
      <c r="G100" s="345"/>
      <c r="H100" s="393"/>
      <c r="I100" s="393"/>
      <c r="J100" s="393"/>
      <c r="K100" s="393"/>
      <c r="L100" s="393"/>
      <c r="M100" s="345"/>
      <c r="N100" s="345"/>
    </row>
    <row r="101" spans="1:14" ht="16.5" thickBot="1" x14ac:dyDescent="0.3">
      <c r="A101" s="345"/>
      <c r="B101" s="352" t="s">
        <v>354</v>
      </c>
      <c r="C101" s="352"/>
      <c r="D101" s="345"/>
      <c r="E101" s="345"/>
      <c r="F101" s="345"/>
      <c r="G101" s="345"/>
      <c r="H101" s="393"/>
      <c r="I101" s="395">
        <f t="shared" ref="I101" si="4">I97+I93+I89+I85+I81+I77</f>
        <v>33746.191116601192</v>
      </c>
      <c r="J101" s="393"/>
      <c r="K101" s="393"/>
      <c r="L101" s="393"/>
      <c r="M101" s="345"/>
      <c r="N101" s="345"/>
    </row>
    <row r="102" spans="1:14" ht="16.5" thickBot="1" x14ac:dyDescent="0.3">
      <c r="A102" s="345"/>
      <c r="B102" s="352" t="s">
        <v>355</v>
      </c>
      <c r="C102" s="352"/>
      <c r="D102" s="345"/>
      <c r="E102" s="345"/>
      <c r="F102" s="345"/>
      <c r="G102" s="345"/>
      <c r="H102" s="395">
        <f>H98+H94+H90+H86+H82+H78</f>
        <v>0</v>
      </c>
      <c r="I102" s="395">
        <f t="shared" ref="I102:L102" si="5">I98+I94+I90+I86+I82+I78</f>
        <v>14799.267432969997</v>
      </c>
      <c r="J102" s="395">
        <f t="shared" si="5"/>
        <v>213.41412156625302</v>
      </c>
      <c r="K102" s="395">
        <f t="shared" si="5"/>
        <v>15012.68155453625</v>
      </c>
      <c r="L102" s="395">
        <f t="shared" si="5"/>
        <v>0</v>
      </c>
      <c r="M102" s="345"/>
      <c r="N102" s="345"/>
    </row>
    <row r="103" spans="1:14" ht="16.5" thickBot="1" x14ac:dyDescent="0.3">
      <c r="A103" s="345"/>
      <c r="B103" s="396" t="s">
        <v>152</v>
      </c>
      <c r="C103" s="396"/>
      <c r="D103" s="397"/>
      <c r="E103" s="345"/>
      <c r="F103" s="345"/>
      <c r="G103" s="345"/>
      <c r="H103" s="393"/>
      <c r="I103" s="395">
        <f t="shared" ref="I103" si="6">I99+I95+I91+I87+I83+I79</f>
        <v>48545.458549571187</v>
      </c>
      <c r="J103" s="393"/>
      <c r="K103" s="393"/>
      <c r="L103" s="393"/>
      <c r="M103" s="345"/>
      <c r="N103" s="345"/>
    </row>
    <row r="104" spans="1:14" ht="15.75" x14ac:dyDescent="0.25">
      <c r="A104" s="345"/>
      <c r="B104" s="352"/>
      <c r="C104" s="352"/>
      <c r="D104" s="345"/>
      <c r="E104" s="345"/>
      <c r="F104" s="345"/>
      <c r="G104" s="345"/>
      <c r="H104" s="345"/>
      <c r="I104" s="345"/>
      <c r="J104" s="345"/>
      <c r="K104" s="345"/>
      <c r="L104" s="345"/>
      <c r="M104" s="345"/>
      <c r="N104" s="345"/>
    </row>
    <row r="106" spans="1:14" x14ac:dyDescent="0.2">
      <c r="A106" s="388"/>
      <c r="B106" s="388"/>
      <c r="C106" s="388"/>
      <c r="D106" s="388"/>
      <c r="E106" s="388"/>
      <c r="F106" s="388"/>
      <c r="G106" s="388"/>
      <c r="H106" s="388"/>
      <c r="I106" s="388"/>
      <c r="J106" s="432" t="s">
        <v>425</v>
      </c>
      <c r="K106" s="432"/>
      <c r="L106" s="432"/>
      <c r="M106" s="432"/>
      <c r="N106" s="388"/>
    </row>
    <row r="107" spans="1:14" ht="18.75" customHeight="1" x14ac:dyDescent="0.2">
      <c r="A107" s="345"/>
      <c r="B107" s="442" t="s">
        <v>350</v>
      </c>
      <c r="C107" s="442"/>
      <c r="D107" s="442"/>
      <c r="E107" s="442"/>
      <c r="F107" s="442"/>
      <c r="G107" s="442"/>
      <c r="H107" s="442"/>
      <c r="I107" s="442"/>
      <c r="J107" s="442"/>
      <c r="K107" s="442"/>
      <c r="L107" s="388"/>
      <c r="M107" s="388"/>
      <c r="N107" s="345"/>
    </row>
    <row r="108" spans="1:14" ht="15" thickBot="1" x14ac:dyDescent="0.25">
      <c r="A108" s="353"/>
      <c r="B108" s="345"/>
      <c r="C108" s="345"/>
      <c r="D108" s="345"/>
      <c r="E108" s="345"/>
      <c r="F108" s="345"/>
      <c r="G108" s="345"/>
      <c r="H108" s="389"/>
      <c r="I108" s="389"/>
      <c r="J108" s="389"/>
      <c r="K108" s="389"/>
      <c r="L108" s="389"/>
      <c r="M108" s="345"/>
      <c r="N108" s="353"/>
    </row>
    <row r="109" spans="1:14" ht="16.350000000000001" customHeight="1" thickBot="1" x14ac:dyDescent="0.25">
      <c r="A109" s="345"/>
      <c r="B109" s="390"/>
      <c r="C109" s="430" t="s">
        <v>351</v>
      </c>
      <c r="D109" s="430"/>
      <c r="E109" s="430"/>
      <c r="F109" s="430"/>
      <c r="G109" s="388"/>
      <c r="H109" s="439" t="s">
        <v>328</v>
      </c>
      <c r="I109" s="440"/>
      <c r="J109" s="440"/>
      <c r="K109" s="440"/>
      <c r="L109" s="441"/>
      <c r="M109" s="345"/>
      <c r="N109" s="345"/>
    </row>
    <row r="110" spans="1:14" ht="51" x14ac:dyDescent="0.2">
      <c r="A110" s="345"/>
      <c r="B110" s="390"/>
      <c r="C110" s="430"/>
      <c r="D110" s="430"/>
      <c r="E110" s="430"/>
      <c r="F110" s="430"/>
      <c r="G110" s="388"/>
      <c r="H110" s="391" t="s">
        <v>346</v>
      </c>
      <c r="I110" s="391" t="s">
        <v>329</v>
      </c>
      <c r="J110" s="391" t="s">
        <v>345</v>
      </c>
      <c r="K110" s="391" t="s">
        <v>1</v>
      </c>
      <c r="L110" s="392" t="s">
        <v>352</v>
      </c>
      <c r="M110" s="345"/>
      <c r="N110" s="345"/>
    </row>
    <row r="111" spans="1:14" ht="15.75" x14ac:dyDescent="0.25">
      <c r="A111" s="345"/>
      <c r="B111" s="352" t="s">
        <v>156</v>
      </c>
      <c r="C111" s="357"/>
      <c r="D111" s="351"/>
      <c r="E111" s="351"/>
      <c r="F111" s="351"/>
      <c r="G111" s="351"/>
      <c r="H111" s="345"/>
      <c r="I111" s="345"/>
      <c r="J111" s="345"/>
      <c r="K111" s="345"/>
      <c r="L111" s="345"/>
      <c r="M111" s="345"/>
      <c r="N111" s="345"/>
    </row>
    <row r="112" spans="1:14" ht="15.75" x14ac:dyDescent="0.25">
      <c r="A112" s="345"/>
      <c r="B112" s="352"/>
      <c r="C112" s="357"/>
      <c r="D112" s="354" t="s">
        <v>330</v>
      </c>
      <c r="E112" s="353"/>
      <c r="F112" s="353"/>
      <c r="G112" s="353"/>
      <c r="H112" s="393"/>
      <c r="I112" s="355">
        <f>'[1]Opex summary'!$O$35/1000</f>
        <v>4756.5739635536156</v>
      </c>
      <c r="J112" s="393"/>
      <c r="K112" s="393"/>
      <c r="L112" s="393"/>
      <c r="M112" s="345"/>
      <c r="N112" s="345"/>
    </row>
    <row r="113" spans="1:14" ht="15.75" x14ac:dyDescent="0.25">
      <c r="A113" s="345"/>
      <c r="B113" s="352"/>
      <c r="C113" s="357"/>
      <c r="D113" s="354" t="s">
        <v>331</v>
      </c>
      <c r="E113" s="353"/>
      <c r="F113" s="353"/>
      <c r="G113" s="353"/>
      <c r="H113" s="356"/>
      <c r="I113" s="356"/>
      <c r="J113" s="356"/>
      <c r="K113" s="394">
        <f>I113+J113</f>
        <v>0</v>
      </c>
      <c r="L113" s="356">
        <v>0</v>
      </c>
      <c r="M113" s="345"/>
      <c r="N113" s="345"/>
    </row>
    <row r="114" spans="1:14" ht="15.75" x14ac:dyDescent="0.25">
      <c r="A114" s="345"/>
      <c r="B114" s="352"/>
      <c r="C114" s="357" t="s">
        <v>332</v>
      </c>
      <c r="D114" s="357"/>
      <c r="E114" s="353"/>
      <c r="F114" s="353"/>
      <c r="G114" s="353"/>
      <c r="H114" s="393"/>
      <c r="I114" s="394">
        <f>SUM(I112:I113)</f>
        <v>4756.5739635536156</v>
      </c>
      <c r="J114" s="393"/>
      <c r="K114" s="393"/>
      <c r="L114" s="393"/>
      <c r="M114" s="345"/>
      <c r="N114" s="345"/>
    </row>
    <row r="115" spans="1:14" ht="19.350000000000001" customHeight="1" x14ac:dyDescent="0.25">
      <c r="A115" s="345"/>
      <c r="B115" s="352" t="s">
        <v>155</v>
      </c>
      <c r="C115" s="357"/>
      <c r="D115" s="351"/>
      <c r="E115" s="351"/>
      <c r="F115" s="351"/>
      <c r="G115" s="351"/>
      <c r="H115" s="393"/>
      <c r="I115" s="393"/>
      <c r="J115" s="393"/>
      <c r="K115" s="393"/>
      <c r="L115" s="393"/>
      <c r="M115" s="345"/>
      <c r="N115" s="345"/>
    </row>
    <row r="116" spans="1:14" ht="15.75" x14ac:dyDescent="0.25">
      <c r="A116" s="345"/>
      <c r="B116" s="352"/>
      <c r="C116" s="357"/>
      <c r="D116" s="354" t="s">
        <v>330</v>
      </c>
      <c r="E116" s="353"/>
      <c r="F116" s="353"/>
      <c r="G116" s="353"/>
      <c r="H116" s="393"/>
      <c r="I116" s="356">
        <f>'[1]Opex summary'!$O$36/1000</f>
        <v>4209.8902928499538</v>
      </c>
      <c r="J116" s="393"/>
      <c r="K116" s="393"/>
      <c r="L116" s="393"/>
      <c r="M116" s="345"/>
      <c r="N116" s="345"/>
    </row>
    <row r="117" spans="1:14" ht="15.75" x14ac:dyDescent="0.25">
      <c r="A117" s="345"/>
      <c r="B117" s="352"/>
      <c r="C117" s="357"/>
      <c r="D117" s="354" t="s">
        <v>331</v>
      </c>
      <c r="E117" s="353"/>
      <c r="F117" s="353"/>
      <c r="G117" s="353"/>
      <c r="H117" s="356"/>
      <c r="I117" s="356"/>
      <c r="J117" s="356"/>
      <c r="K117" s="394">
        <f>I117+J117</f>
        <v>0</v>
      </c>
      <c r="L117" s="356">
        <v>0</v>
      </c>
      <c r="M117" s="345"/>
      <c r="N117" s="345"/>
    </row>
    <row r="118" spans="1:14" ht="15.75" x14ac:dyDescent="0.25">
      <c r="A118" s="345"/>
      <c r="B118" s="352"/>
      <c r="C118" s="357" t="s">
        <v>332</v>
      </c>
      <c r="D118" s="357"/>
      <c r="E118" s="353"/>
      <c r="F118" s="353"/>
      <c r="G118" s="353"/>
      <c r="H118" s="393"/>
      <c r="I118" s="394">
        <f>SUM(I116:I117)</f>
        <v>4209.8902928499538</v>
      </c>
      <c r="J118" s="393"/>
      <c r="K118" s="393"/>
      <c r="L118" s="393"/>
      <c r="M118" s="345"/>
      <c r="N118" s="345"/>
    </row>
    <row r="119" spans="1:14" ht="24" customHeight="1" x14ac:dyDescent="0.25">
      <c r="A119" s="345"/>
      <c r="B119" s="352" t="s">
        <v>154</v>
      </c>
      <c r="C119" s="357"/>
      <c r="D119" s="351"/>
      <c r="E119" s="351"/>
      <c r="F119" s="351"/>
      <c r="G119" s="351"/>
      <c r="H119" s="393"/>
      <c r="I119" s="393"/>
      <c r="J119" s="393"/>
      <c r="K119" s="393"/>
      <c r="L119" s="393"/>
      <c r="M119" s="345"/>
      <c r="N119" s="345"/>
    </row>
    <row r="120" spans="1:14" ht="15.75" x14ac:dyDescent="0.25">
      <c r="A120" s="345"/>
      <c r="B120" s="352"/>
      <c r="C120" s="357"/>
      <c r="D120" s="354" t="s">
        <v>330</v>
      </c>
      <c r="E120" s="353"/>
      <c r="F120" s="353"/>
      <c r="G120" s="353"/>
      <c r="H120" s="393"/>
      <c r="I120" s="356">
        <f>'[1]Opex summary'!$O$37/1000</f>
        <v>10441.311745797277</v>
      </c>
      <c r="J120" s="393"/>
      <c r="K120" s="393"/>
      <c r="L120" s="393"/>
      <c r="M120" s="345"/>
      <c r="N120" s="345"/>
    </row>
    <row r="121" spans="1:14" ht="15.75" x14ac:dyDescent="0.25">
      <c r="A121" s="345"/>
      <c r="B121" s="352"/>
      <c r="C121" s="357"/>
      <c r="D121" s="354" t="s">
        <v>331</v>
      </c>
      <c r="E121" s="353"/>
      <c r="F121" s="353"/>
      <c r="G121" s="353"/>
      <c r="H121" s="356"/>
      <c r="I121" s="356"/>
      <c r="J121" s="356"/>
      <c r="K121" s="394">
        <f>I121+J121</f>
        <v>0</v>
      </c>
      <c r="L121" s="356">
        <v>0</v>
      </c>
      <c r="M121" s="345"/>
      <c r="N121" s="345"/>
    </row>
    <row r="122" spans="1:14" ht="15.75" x14ac:dyDescent="0.25">
      <c r="A122" s="345"/>
      <c r="B122" s="352"/>
      <c r="C122" s="357" t="s">
        <v>332</v>
      </c>
      <c r="D122" s="357"/>
      <c r="E122" s="353"/>
      <c r="F122" s="353"/>
      <c r="G122" s="353"/>
      <c r="H122" s="393"/>
      <c r="I122" s="394">
        <f>SUM(I120:I121)</f>
        <v>10441.311745797277</v>
      </c>
      <c r="J122" s="393"/>
      <c r="K122" s="393"/>
      <c r="L122" s="393"/>
      <c r="M122" s="345"/>
      <c r="N122" s="345"/>
    </row>
    <row r="123" spans="1:14" ht="23.1" customHeight="1" x14ac:dyDescent="0.25">
      <c r="A123" s="345"/>
      <c r="B123" s="352" t="s">
        <v>18</v>
      </c>
      <c r="C123" s="357"/>
      <c r="D123" s="351"/>
      <c r="E123" s="351"/>
      <c r="F123" s="351"/>
      <c r="G123" s="351"/>
      <c r="H123" s="393"/>
      <c r="I123" s="393"/>
      <c r="J123" s="393"/>
      <c r="K123" s="393"/>
      <c r="L123" s="393"/>
      <c r="M123" s="345"/>
      <c r="N123" s="345"/>
    </row>
    <row r="124" spans="1:14" ht="15.75" x14ac:dyDescent="0.25">
      <c r="A124" s="345"/>
      <c r="B124" s="352"/>
      <c r="C124" s="357"/>
      <c r="D124" s="354" t="s">
        <v>330</v>
      </c>
      <c r="E124" s="353"/>
      <c r="F124" s="353"/>
      <c r="G124" s="353"/>
      <c r="H124" s="393"/>
      <c r="I124" s="356">
        <f>'[1]Opex summary'!$O$38/1000</f>
        <v>0</v>
      </c>
      <c r="J124" s="393"/>
      <c r="K124" s="393"/>
      <c r="L124" s="393"/>
      <c r="M124" s="345"/>
      <c r="N124" s="345"/>
    </row>
    <row r="125" spans="1:14" ht="15.75" x14ac:dyDescent="0.25">
      <c r="A125" s="345"/>
      <c r="B125" s="352"/>
      <c r="C125" s="357"/>
      <c r="D125" s="354" t="s">
        <v>331</v>
      </c>
      <c r="E125" s="353"/>
      <c r="F125" s="353"/>
      <c r="G125" s="353"/>
      <c r="H125" s="356"/>
      <c r="I125" s="356"/>
      <c r="J125" s="356"/>
      <c r="K125" s="394">
        <f>I125+J125</f>
        <v>0</v>
      </c>
      <c r="L125" s="356">
        <v>0</v>
      </c>
      <c r="M125" s="345"/>
      <c r="N125" s="345"/>
    </row>
    <row r="126" spans="1:14" ht="15.75" x14ac:dyDescent="0.25">
      <c r="A126" s="345"/>
      <c r="B126" s="352"/>
      <c r="C126" s="357" t="s">
        <v>332</v>
      </c>
      <c r="D126" s="357"/>
      <c r="E126" s="353"/>
      <c r="F126" s="353"/>
      <c r="G126" s="353"/>
      <c r="H126" s="393"/>
      <c r="I126" s="394">
        <f>SUM(I124:I125)</f>
        <v>0</v>
      </c>
      <c r="J126" s="393"/>
      <c r="K126" s="393"/>
      <c r="L126" s="393"/>
      <c r="M126" s="345"/>
      <c r="N126" s="345"/>
    </row>
    <row r="127" spans="1:14" ht="15.75" x14ac:dyDescent="0.25">
      <c r="A127" s="345"/>
      <c r="B127" s="352" t="s">
        <v>153</v>
      </c>
      <c r="C127" s="357"/>
      <c r="D127" s="351"/>
      <c r="E127" s="351"/>
      <c r="F127" s="351"/>
      <c r="G127" s="351"/>
      <c r="H127" s="393"/>
      <c r="I127" s="393"/>
      <c r="J127" s="393"/>
      <c r="K127" s="393"/>
      <c r="L127" s="393"/>
      <c r="M127" s="345"/>
      <c r="N127" s="345"/>
    </row>
    <row r="128" spans="1:14" ht="15.75" x14ac:dyDescent="0.25">
      <c r="A128" s="345"/>
      <c r="B128" s="352"/>
      <c r="C128" s="357"/>
      <c r="D128" s="354" t="s">
        <v>330</v>
      </c>
      <c r="E128" s="353"/>
      <c r="F128" s="353"/>
      <c r="G128" s="353"/>
      <c r="H128" s="393"/>
      <c r="I128" s="356">
        <f>'[1]Opex summary'!$O$41/1000</f>
        <v>11430.567257698414</v>
      </c>
      <c r="J128" s="393"/>
      <c r="K128" s="393"/>
      <c r="L128" s="393"/>
      <c r="M128" s="345"/>
      <c r="N128" s="345"/>
    </row>
    <row r="129" spans="1:14" ht="15.75" x14ac:dyDescent="0.25">
      <c r="A129" s="345"/>
      <c r="B129" s="352"/>
      <c r="C129" s="357"/>
      <c r="D129" s="354" t="s">
        <v>331</v>
      </c>
      <c r="E129" s="353"/>
      <c r="F129" s="353"/>
      <c r="G129" s="353"/>
      <c r="H129" s="356"/>
      <c r="I129" s="356"/>
      <c r="J129" s="356"/>
      <c r="K129" s="394">
        <f>I129+J129</f>
        <v>0</v>
      </c>
      <c r="L129" s="356">
        <v>0</v>
      </c>
      <c r="M129" s="345"/>
      <c r="N129" s="345"/>
    </row>
    <row r="130" spans="1:14" ht="15.75" x14ac:dyDescent="0.25">
      <c r="A130" s="345"/>
      <c r="B130" s="352"/>
      <c r="C130" s="357" t="s">
        <v>332</v>
      </c>
      <c r="D130" s="357"/>
      <c r="E130" s="353"/>
      <c r="F130" s="353"/>
      <c r="G130" s="353"/>
      <c r="H130" s="393"/>
      <c r="I130" s="394">
        <f>SUM(I128:I129)</f>
        <v>11430.567257698414</v>
      </c>
      <c r="J130" s="393"/>
      <c r="K130" s="393"/>
      <c r="L130" s="393"/>
      <c r="M130" s="345"/>
      <c r="N130" s="345"/>
    </row>
    <row r="131" spans="1:14" ht="22.35" customHeight="1" x14ac:dyDescent="0.25">
      <c r="A131" s="345"/>
      <c r="B131" s="352" t="s">
        <v>353</v>
      </c>
      <c r="C131" s="357"/>
      <c r="D131" s="351"/>
      <c r="E131" s="351"/>
      <c r="F131" s="351"/>
      <c r="G131" s="351"/>
      <c r="H131" s="393"/>
      <c r="I131" s="393"/>
      <c r="J131" s="393"/>
      <c r="K131" s="393"/>
      <c r="L131" s="393"/>
      <c r="M131" s="345"/>
      <c r="N131" s="345"/>
    </row>
    <row r="132" spans="1:14" ht="15.75" x14ac:dyDescent="0.25">
      <c r="A132" s="345"/>
      <c r="B132" s="352"/>
      <c r="C132" s="357"/>
      <c r="D132" s="354" t="s">
        <v>330</v>
      </c>
      <c r="E132" s="353"/>
      <c r="F132" s="353"/>
      <c r="G132" s="353"/>
      <c r="H132" s="393"/>
      <c r="I132" s="356"/>
      <c r="J132" s="393"/>
      <c r="K132" s="393"/>
      <c r="L132" s="393"/>
      <c r="M132" s="345"/>
      <c r="N132" s="345"/>
    </row>
    <row r="133" spans="1:14" ht="15.75" x14ac:dyDescent="0.25">
      <c r="A133" s="345"/>
      <c r="B133" s="352"/>
      <c r="C133" s="357"/>
      <c r="D133" s="354" t="s">
        <v>331</v>
      </c>
      <c r="E133" s="353"/>
      <c r="F133" s="353"/>
      <c r="G133" s="353"/>
      <c r="H133" s="356"/>
      <c r="I133" s="356">
        <f>'[1]Opex summary'!$O$42/1000</f>
        <v>12193.081971134792</v>
      </c>
      <c r="J133" s="356">
        <f>K133-I133</f>
        <v>43.642971115432374</v>
      </c>
      <c r="K133" s="394">
        <f>I133/'[1]Global inputs'!$O$127</f>
        <v>12236.724942250225</v>
      </c>
      <c r="L133" s="356">
        <v>0</v>
      </c>
      <c r="M133" s="345"/>
      <c r="N133" s="345"/>
    </row>
    <row r="134" spans="1:14" ht="15.75" x14ac:dyDescent="0.25">
      <c r="A134" s="345"/>
      <c r="B134" s="352"/>
      <c r="C134" s="357" t="s">
        <v>332</v>
      </c>
      <c r="D134" s="357"/>
      <c r="E134" s="353"/>
      <c r="F134" s="353"/>
      <c r="G134" s="353"/>
      <c r="H134" s="393"/>
      <c r="I134" s="394">
        <f>SUM(I132:I133)</f>
        <v>12193.081971134792</v>
      </c>
      <c r="J134" s="393"/>
      <c r="K134" s="393"/>
      <c r="L134" s="393"/>
      <c r="M134" s="345"/>
      <c r="N134" s="345"/>
    </row>
    <row r="135" spans="1:14" ht="15" thickBot="1" x14ac:dyDescent="0.25">
      <c r="A135" s="345"/>
      <c r="B135" s="354"/>
      <c r="C135" s="354"/>
      <c r="D135" s="345"/>
      <c r="E135" s="345"/>
      <c r="F135" s="345"/>
      <c r="G135" s="345"/>
      <c r="H135" s="393"/>
      <c r="I135" s="393"/>
      <c r="J135" s="393"/>
      <c r="K135" s="393"/>
      <c r="L135" s="393"/>
      <c r="M135" s="345"/>
      <c r="N135" s="345"/>
    </row>
    <row r="136" spans="1:14" ht="16.5" thickBot="1" x14ac:dyDescent="0.3">
      <c r="A136" s="345"/>
      <c r="B136" s="352" t="s">
        <v>354</v>
      </c>
      <c r="C136" s="352"/>
      <c r="D136" s="345"/>
      <c r="E136" s="345"/>
      <c r="F136" s="345"/>
      <c r="G136" s="345"/>
      <c r="H136" s="393"/>
      <c r="I136" s="395">
        <f t="shared" ref="I136" si="7">I132+I128+I124+I120+I116+I112</f>
        <v>30838.343259899259</v>
      </c>
      <c r="J136" s="393"/>
      <c r="K136" s="393"/>
      <c r="L136" s="393"/>
      <c r="M136" s="345"/>
      <c r="N136" s="345"/>
    </row>
    <row r="137" spans="1:14" ht="16.5" thickBot="1" x14ac:dyDescent="0.3">
      <c r="A137" s="345"/>
      <c r="B137" s="352" t="s">
        <v>355</v>
      </c>
      <c r="C137" s="352"/>
      <c r="D137" s="345"/>
      <c r="E137" s="345"/>
      <c r="F137" s="345"/>
      <c r="G137" s="345"/>
      <c r="H137" s="395">
        <f>H133+H129+H125+H121+H117+H113</f>
        <v>0</v>
      </c>
      <c r="I137" s="395">
        <f t="shared" ref="I137:L137" si="8">I133+I129+I125+I121+I117+I113</f>
        <v>12193.081971134792</v>
      </c>
      <c r="J137" s="395">
        <f t="shared" si="8"/>
        <v>43.642971115432374</v>
      </c>
      <c r="K137" s="395">
        <f t="shared" si="8"/>
        <v>12236.724942250225</v>
      </c>
      <c r="L137" s="395">
        <f t="shared" si="8"/>
        <v>0</v>
      </c>
      <c r="M137" s="345"/>
      <c r="N137" s="345"/>
    </row>
    <row r="138" spans="1:14" ht="16.5" thickBot="1" x14ac:dyDescent="0.3">
      <c r="A138" s="345"/>
      <c r="B138" s="396" t="s">
        <v>152</v>
      </c>
      <c r="C138" s="396"/>
      <c r="D138" s="397"/>
      <c r="E138" s="345"/>
      <c r="F138" s="345"/>
      <c r="G138" s="345"/>
      <c r="H138" s="393"/>
      <c r="I138" s="395">
        <f t="shared" ref="I138" si="9">I134+I130+I126+I122+I118+I114</f>
        <v>43031.425231034053</v>
      </c>
      <c r="J138" s="393"/>
      <c r="K138" s="393"/>
      <c r="L138" s="393"/>
      <c r="M138" s="345"/>
      <c r="N138" s="345"/>
    </row>
    <row r="139" spans="1:14" ht="15.75" x14ac:dyDescent="0.25">
      <c r="A139" s="345"/>
      <c r="B139" s="352"/>
      <c r="C139" s="352"/>
      <c r="D139" s="345"/>
      <c r="E139" s="345"/>
      <c r="F139" s="345"/>
      <c r="G139" s="345"/>
      <c r="H139" s="345"/>
      <c r="I139" s="345"/>
      <c r="J139" s="345"/>
      <c r="K139" s="345"/>
      <c r="L139" s="345"/>
      <c r="M139" s="345"/>
      <c r="N139" s="345"/>
    </row>
    <row r="141" spans="1:14" x14ac:dyDescent="0.2">
      <c r="A141" s="388"/>
      <c r="B141" s="388"/>
      <c r="C141" s="388"/>
      <c r="D141" s="388"/>
      <c r="E141" s="388"/>
      <c r="F141" s="388"/>
      <c r="G141" s="388"/>
      <c r="H141" s="388"/>
      <c r="I141" s="399"/>
      <c r="J141" s="432" t="s">
        <v>426</v>
      </c>
      <c r="K141" s="432"/>
      <c r="L141" s="432"/>
      <c r="M141" s="432"/>
      <c r="N141" s="388"/>
    </row>
    <row r="142" spans="1:14" ht="18.75" customHeight="1" x14ac:dyDescent="0.2">
      <c r="A142" s="345"/>
      <c r="B142" s="442" t="s">
        <v>350</v>
      </c>
      <c r="C142" s="442"/>
      <c r="D142" s="442"/>
      <c r="E142" s="442"/>
      <c r="F142" s="442"/>
      <c r="G142" s="442"/>
      <c r="H142" s="442"/>
      <c r="I142" s="442"/>
      <c r="J142" s="442"/>
      <c r="K142" s="442"/>
      <c r="L142" s="388"/>
      <c r="M142" s="388"/>
      <c r="N142" s="345"/>
    </row>
    <row r="143" spans="1:14" ht="15" thickBot="1" x14ac:dyDescent="0.25">
      <c r="A143" s="353"/>
      <c r="B143" s="345"/>
      <c r="C143" s="345"/>
      <c r="D143" s="345"/>
      <c r="E143" s="345"/>
      <c r="F143" s="345"/>
      <c r="G143" s="345"/>
      <c r="H143" s="389"/>
      <c r="I143" s="389"/>
      <c r="J143" s="389"/>
      <c r="K143" s="389"/>
      <c r="L143" s="389"/>
      <c r="M143" s="345"/>
      <c r="N143" s="353"/>
    </row>
    <row r="144" spans="1:14" ht="16.350000000000001" customHeight="1" thickBot="1" x14ac:dyDescent="0.25">
      <c r="A144" s="345"/>
      <c r="B144" s="390"/>
      <c r="C144" s="430" t="s">
        <v>351</v>
      </c>
      <c r="D144" s="430"/>
      <c r="E144" s="430"/>
      <c r="F144" s="430"/>
      <c r="G144" s="388"/>
      <c r="H144" s="439" t="s">
        <v>328</v>
      </c>
      <c r="I144" s="440"/>
      <c r="J144" s="440"/>
      <c r="K144" s="440"/>
      <c r="L144" s="441"/>
      <c r="M144" s="345"/>
      <c r="N144" s="345"/>
    </row>
    <row r="145" spans="1:14" ht="51" x14ac:dyDescent="0.2">
      <c r="A145" s="345"/>
      <c r="B145" s="390"/>
      <c r="C145" s="430"/>
      <c r="D145" s="430"/>
      <c r="E145" s="430"/>
      <c r="F145" s="430"/>
      <c r="G145" s="388"/>
      <c r="H145" s="391" t="s">
        <v>346</v>
      </c>
      <c r="I145" s="391" t="s">
        <v>329</v>
      </c>
      <c r="J145" s="391" t="s">
        <v>345</v>
      </c>
      <c r="K145" s="391" t="s">
        <v>1</v>
      </c>
      <c r="L145" s="392" t="s">
        <v>352</v>
      </c>
      <c r="M145" s="345"/>
      <c r="N145" s="345"/>
    </row>
    <row r="146" spans="1:14" ht="15.75" x14ac:dyDescent="0.25">
      <c r="A146" s="345"/>
      <c r="B146" s="352" t="s">
        <v>156</v>
      </c>
      <c r="C146" s="357"/>
      <c r="D146" s="351"/>
      <c r="E146" s="351"/>
      <c r="F146" s="351"/>
      <c r="G146" s="351"/>
      <c r="H146" s="345"/>
      <c r="I146" s="345"/>
      <c r="J146" s="345"/>
      <c r="K146" s="345"/>
      <c r="L146" s="345"/>
      <c r="M146" s="345"/>
      <c r="N146" s="345"/>
    </row>
    <row r="147" spans="1:14" ht="15.75" x14ac:dyDescent="0.25">
      <c r="A147" s="345"/>
      <c r="B147" s="352"/>
      <c r="C147" s="357"/>
      <c r="D147" s="354" t="s">
        <v>330</v>
      </c>
      <c r="E147" s="353"/>
      <c r="F147" s="353"/>
      <c r="G147" s="353"/>
      <c r="H147" s="393"/>
      <c r="I147" s="355">
        <f>'[1]Opex summary'!$P$35/1000</f>
        <v>4784.9870139170716</v>
      </c>
      <c r="J147" s="393"/>
      <c r="K147" s="393"/>
      <c r="L147" s="393"/>
      <c r="M147" s="345"/>
      <c r="N147" s="345"/>
    </row>
    <row r="148" spans="1:14" ht="15.75" x14ac:dyDescent="0.25">
      <c r="A148" s="345"/>
      <c r="B148" s="352"/>
      <c r="C148" s="357"/>
      <c r="D148" s="354" t="s">
        <v>331</v>
      </c>
      <c r="E148" s="353"/>
      <c r="F148" s="353"/>
      <c r="G148" s="353"/>
      <c r="H148" s="356"/>
      <c r="I148" s="356"/>
      <c r="J148" s="356"/>
      <c r="K148" s="394">
        <f>I148+J148</f>
        <v>0</v>
      </c>
      <c r="L148" s="356">
        <v>0</v>
      </c>
      <c r="M148" s="345"/>
      <c r="N148" s="345"/>
    </row>
    <row r="149" spans="1:14" ht="15.75" x14ac:dyDescent="0.25">
      <c r="A149" s="345"/>
      <c r="B149" s="352"/>
      <c r="C149" s="357" t="s">
        <v>332</v>
      </c>
      <c r="D149" s="357"/>
      <c r="E149" s="353"/>
      <c r="F149" s="353"/>
      <c r="G149" s="353"/>
      <c r="H149" s="393"/>
      <c r="I149" s="394">
        <f>SUM(I147:I148)</f>
        <v>4784.9870139170716</v>
      </c>
      <c r="J149" s="393"/>
      <c r="K149" s="393"/>
      <c r="L149" s="393"/>
      <c r="M149" s="345"/>
      <c r="N149" s="345"/>
    </row>
    <row r="150" spans="1:14" ht="19.350000000000001" customHeight="1" x14ac:dyDescent="0.25">
      <c r="A150" s="345"/>
      <c r="B150" s="352" t="s">
        <v>155</v>
      </c>
      <c r="C150" s="357"/>
      <c r="D150" s="351"/>
      <c r="E150" s="351"/>
      <c r="F150" s="351"/>
      <c r="G150" s="351"/>
      <c r="H150" s="393"/>
      <c r="I150" s="393"/>
      <c r="J150" s="393"/>
      <c r="K150" s="393"/>
      <c r="L150" s="393"/>
      <c r="M150" s="345"/>
      <c r="N150" s="345"/>
    </row>
    <row r="151" spans="1:14" ht="15.75" x14ac:dyDescent="0.25">
      <c r="A151" s="345"/>
      <c r="B151" s="352"/>
      <c r="C151" s="357"/>
      <c r="D151" s="354" t="s">
        <v>330</v>
      </c>
      <c r="E151" s="353"/>
      <c r="F151" s="353"/>
      <c r="G151" s="353"/>
      <c r="H151" s="393"/>
      <c r="I151" s="356">
        <f>'[1]Opex summary'!$P$36/1000</f>
        <v>3962.3584991510024</v>
      </c>
      <c r="J151" s="393"/>
      <c r="K151" s="393"/>
      <c r="L151" s="393"/>
      <c r="M151" s="345"/>
      <c r="N151" s="345"/>
    </row>
    <row r="152" spans="1:14" ht="15.75" x14ac:dyDescent="0.25">
      <c r="A152" s="345"/>
      <c r="B152" s="352"/>
      <c r="C152" s="357"/>
      <c r="D152" s="354" t="s">
        <v>331</v>
      </c>
      <c r="E152" s="353"/>
      <c r="F152" s="353"/>
      <c r="G152" s="353"/>
      <c r="H152" s="356"/>
      <c r="I152" s="356"/>
      <c r="J152" s="356"/>
      <c r="K152" s="394">
        <f>I152+J152</f>
        <v>0</v>
      </c>
      <c r="L152" s="356">
        <v>0</v>
      </c>
      <c r="M152" s="345"/>
      <c r="N152" s="345"/>
    </row>
    <row r="153" spans="1:14" ht="15.75" x14ac:dyDescent="0.25">
      <c r="A153" s="345"/>
      <c r="B153" s="352"/>
      <c r="C153" s="357" t="s">
        <v>332</v>
      </c>
      <c r="D153" s="357"/>
      <c r="E153" s="353"/>
      <c r="F153" s="353"/>
      <c r="G153" s="353"/>
      <c r="H153" s="393"/>
      <c r="I153" s="394">
        <f>SUM(I151:I152)</f>
        <v>3962.3584991510024</v>
      </c>
      <c r="J153" s="393"/>
      <c r="K153" s="393"/>
      <c r="L153" s="393"/>
      <c r="M153" s="345"/>
      <c r="N153" s="345"/>
    </row>
    <row r="154" spans="1:14" ht="24" customHeight="1" x14ac:dyDescent="0.25">
      <c r="A154" s="345"/>
      <c r="B154" s="352" t="s">
        <v>154</v>
      </c>
      <c r="C154" s="357"/>
      <c r="D154" s="351"/>
      <c r="E154" s="351"/>
      <c r="F154" s="351"/>
      <c r="G154" s="351"/>
      <c r="H154" s="393"/>
      <c r="I154" s="393"/>
      <c r="J154" s="393"/>
      <c r="K154" s="393"/>
      <c r="L154" s="393"/>
      <c r="M154" s="345"/>
      <c r="N154" s="345"/>
    </row>
    <row r="155" spans="1:14" ht="15.75" x14ac:dyDescent="0.25">
      <c r="A155" s="345"/>
      <c r="B155" s="352"/>
      <c r="C155" s="357"/>
      <c r="D155" s="354" t="s">
        <v>330</v>
      </c>
      <c r="E155" s="353"/>
      <c r="F155" s="353"/>
      <c r="G155" s="353"/>
      <c r="H155" s="393"/>
      <c r="I155" s="356">
        <f>'[1]Opex summary'!$P$37/1000</f>
        <v>10015.112805274286</v>
      </c>
      <c r="J155" s="393"/>
      <c r="K155" s="393"/>
      <c r="L155" s="393"/>
      <c r="M155" s="345"/>
      <c r="N155" s="345"/>
    </row>
    <row r="156" spans="1:14" ht="15.75" x14ac:dyDescent="0.25">
      <c r="A156" s="345"/>
      <c r="B156" s="352"/>
      <c r="C156" s="357"/>
      <c r="D156" s="354" t="s">
        <v>331</v>
      </c>
      <c r="E156" s="353"/>
      <c r="F156" s="353"/>
      <c r="G156" s="353"/>
      <c r="H156" s="356"/>
      <c r="I156" s="356"/>
      <c r="J156" s="356"/>
      <c r="K156" s="394">
        <f>I156+J156</f>
        <v>0</v>
      </c>
      <c r="L156" s="356">
        <v>0</v>
      </c>
      <c r="M156" s="345"/>
      <c r="N156" s="345"/>
    </row>
    <row r="157" spans="1:14" ht="15.75" x14ac:dyDescent="0.25">
      <c r="A157" s="345"/>
      <c r="B157" s="352"/>
      <c r="C157" s="357" t="s">
        <v>332</v>
      </c>
      <c r="D157" s="357"/>
      <c r="E157" s="353"/>
      <c r="F157" s="353"/>
      <c r="G157" s="353"/>
      <c r="H157" s="393"/>
      <c r="I157" s="394">
        <f>SUM(I155:I156)</f>
        <v>10015.112805274286</v>
      </c>
      <c r="J157" s="393"/>
      <c r="K157" s="393"/>
      <c r="L157" s="393"/>
      <c r="M157" s="345"/>
      <c r="N157" s="345"/>
    </row>
    <row r="158" spans="1:14" ht="23.1" customHeight="1" x14ac:dyDescent="0.25">
      <c r="A158" s="345"/>
      <c r="B158" s="352" t="s">
        <v>18</v>
      </c>
      <c r="C158" s="357"/>
      <c r="D158" s="351"/>
      <c r="E158" s="351"/>
      <c r="F158" s="351"/>
      <c r="G158" s="351"/>
      <c r="H158" s="393"/>
      <c r="I158" s="393"/>
      <c r="J158" s="393"/>
      <c r="K158" s="393"/>
      <c r="L158" s="393"/>
      <c r="M158" s="345"/>
      <c r="N158" s="345"/>
    </row>
    <row r="159" spans="1:14" ht="15.75" x14ac:dyDescent="0.25">
      <c r="A159" s="345"/>
      <c r="B159" s="352"/>
      <c r="C159" s="357"/>
      <c r="D159" s="354" t="s">
        <v>330</v>
      </c>
      <c r="E159" s="353"/>
      <c r="F159" s="353"/>
      <c r="G159" s="353"/>
      <c r="H159" s="393"/>
      <c r="I159" s="356">
        <f>'[1]Opex summary'!$P$38/1000</f>
        <v>0</v>
      </c>
      <c r="J159" s="393"/>
      <c r="K159" s="393"/>
      <c r="L159" s="393"/>
      <c r="M159" s="345"/>
      <c r="N159" s="345"/>
    </row>
    <row r="160" spans="1:14" ht="15.75" x14ac:dyDescent="0.25">
      <c r="A160" s="345"/>
      <c r="B160" s="352"/>
      <c r="C160" s="357"/>
      <c r="D160" s="354" t="s">
        <v>331</v>
      </c>
      <c r="E160" s="353"/>
      <c r="F160" s="353"/>
      <c r="G160" s="353"/>
      <c r="H160" s="356"/>
      <c r="I160" s="356"/>
      <c r="J160" s="356"/>
      <c r="K160" s="394">
        <f>I160+J160</f>
        <v>0</v>
      </c>
      <c r="L160" s="356">
        <v>0</v>
      </c>
      <c r="M160" s="345"/>
      <c r="N160" s="345"/>
    </row>
    <row r="161" spans="1:14" ht="15.75" x14ac:dyDescent="0.25">
      <c r="A161" s="345"/>
      <c r="B161" s="352"/>
      <c r="C161" s="357" t="s">
        <v>332</v>
      </c>
      <c r="D161" s="357"/>
      <c r="E161" s="353"/>
      <c r="F161" s="353"/>
      <c r="G161" s="353"/>
      <c r="H161" s="393"/>
      <c r="I161" s="394">
        <f>SUM(I159:I160)</f>
        <v>0</v>
      </c>
      <c r="J161" s="393"/>
      <c r="K161" s="393"/>
      <c r="L161" s="393"/>
      <c r="M161" s="345"/>
      <c r="N161" s="345"/>
    </row>
    <row r="162" spans="1:14" ht="15.75" x14ac:dyDescent="0.25">
      <c r="A162" s="345"/>
      <c r="B162" s="352" t="s">
        <v>153</v>
      </c>
      <c r="C162" s="357"/>
      <c r="D162" s="351"/>
      <c r="E162" s="351"/>
      <c r="F162" s="351"/>
      <c r="G162" s="351"/>
      <c r="H162" s="393"/>
      <c r="I162" s="393"/>
      <c r="J162" s="393"/>
      <c r="K162" s="393"/>
      <c r="L162" s="393"/>
      <c r="M162" s="345"/>
      <c r="N162" s="345"/>
    </row>
    <row r="163" spans="1:14" ht="15.75" x14ac:dyDescent="0.25">
      <c r="A163" s="345"/>
      <c r="B163" s="352"/>
      <c r="C163" s="357"/>
      <c r="D163" s="354" t="s">
        <v>330</v>
      </c>
      <c r="E163" s="353"/>
      <c r="F163" s="353"/>
      <c r="G163" s="353"/>
      <c r="H163" s="393"/>
      <c r="I163" s="356">
        <f>'[1]Opex summary'!$P$41/1000</f>
        <v>13132.992437478419</v>
      </c>
      <c r="J163" s="393"/>
      <c r="K163" s="393"/>
      <c r="L163" s="393"/>
      <c r="M163" s="345"/>
      <c r="N163" s="345"/>
    </row>
    <row r="164" spans="1:14" ht="15.75" x14ac:dyDescent="0.25">
      <c r="A164" s="345"/>
      <c r="B164" s="352"/>
      <c r="C164" s="357"/>
      <c r="D164" s="354" t="s">
        <v>331</v>
      </c>
      <c r="E164" s="353"/>
      <c r="F164" s="353"/>
      <c r="G164" s="353"/>
      <c r="H164" s="356"/>
      <c r="I164" s="356"/>
      <c r="J164" s="356"/>
      <c r="K164" s="394">
        <f>I164+J164</f>
        <v>0</v>
      </c>
      <c r="L164" s="356">
        <v>0</v>
      </c>
      <c r="M164" s="345"/>
      <c r="N164" s="345"/>
    </row>
    <row r="165" spans="1:14" ht="15.75" x14ac:dyDescent="0.25">
      <c r="A165" s="345"/>
      <c r="B165" s="352"/>
      <c r="C165" s="357" t="s">
        <v>332</v>
      </c>
      <c r="D165" s="357"/>
      <c r="E165" s="353"/>
      <c r="F165" s="353"/>
      <c r="G165" s="353"/>
      <c r="H165" s="393"/>
      <c r="I165" s="394">
        <f>SUM(I163:I164)</f>
        <v>13132.992437478419</v>
      </c>
      <c r="J165" s="393"/>
      <c r="K165" s="393"/>
      <c r="L165" s="393"/>
      <c r="M165" s="345"/>
      <c r="N165" s="345"/>
    </row>
    <row r="166" spans="1:14" ht="22.35" customHeight="1" x14ac:dyDescent="0.25">
      <c r="A166" s="345"/>
      <c r="B166" s="352" t="s">
        <v>353</v>
      </c>
      <c r="C166" s="357"/>
      <c r="D166" s="351"/>
      <c r="E166" s="351"/>
      <c r="F166" s="351"/>
      <c r="G166" s="351"/>
      <c r="H166" s="393"/>
      <c r="I166" s="393"/>
      <c r="J166" s="393"/>
      <c r="K166" s="393"/>
      <c r="L166" s="393"/>
      <c r="M166" s="345"/>
      <c r="N166" s="345"/>
    </row>
    <row r="167" spans="1:14" ht="15.75" x14ac:dyDescent="0.25">
      <c r="A167" s="345"/>
      <c r="B167" s="352"/>
      <c r="C167" s="357"/>
      <c r="D167" s="354" t="s">
        <v>330</v>
      </c>
      <c r="E167" s="353"/>
      <c r="F167" s="353"/>
      <c r="G167" s="353"/>
      <c r="H167" s="393"/>
      <c r="I167" s="356"/>
      <c r="J167" s="393"/>
      <c r="K167" s="393"/>
      <c r="L167" s="393"/>
      <c r="M167" s="345"/>
      <c r="N167" s="345"/>
    </row>
    <row r="168" spans="1:14" ht="15.75" x14ac:dyDescent="0.25">
      <c r="A168" s="345"/>
      <c r="B168" s="352"/>
      <c r="C168" s="357"/>
      <c r="D168" s="354" t="s">
        <v>331</v>
      </c>
      <c r="E168" s="353"/>
      <c r="F168" s="353"/>
      <c r="G168" s="353"/>
      <c r="H168" s="356"/>
      <c r="I168" s="355">
        <f>'[1]Opex summary'!$P$42/1000</f>
        <v>13387.160684956058</v>
      </c>
      <c r="J168" s="356">
        <f>K168-I168</f>
        <v>0</v>
      </c>
      <c r="K168" s="394">
        <f>I168/'[1]Global inputs'!$P$127</f>
        <v>13387.160684956058</v>
      </c>
      <c r="L168" s="356">
        <v>0</v>
      </c>
      <c r="M168" s="345"/>
      <c r="N168" s="345"/>
    </row>
    <row r="169" spans="1:14" ht="15.75" x14ac:dyDescent="0.25">
      <c r="A169" s="345"/>
      <c r="B169" s="352"/>
      <c r="C169" s="357" t="s">
        <v>332</v>
      </c>
      <c r="D169" s="357"/>
      <c r="E169" s="353"/>
      <c r="F169" s="353"/>
      <c r="G169" s="353"/>
      <c r="H169" s="393"/>
      <c r="I169" s="394">
        <f>SUM(I167:I168)</f>
        <v>13387.160684956058</v>
      </c>
      <c r="J169" s="393"/>
      <c r="K169" s="393"/>
      <c r="L169" s="393"/>
      <c r="M169" s="345"/>
      <c r="N169" s="345"/>
    </row>
    <row r="170" spans="1:14" ht="15" thickBot="1" x14ac:dyDescent="0.25">
      <c r="A170" s="345"/>
      <c r="B170" s="354"/>
      <c r="C170" s="354"/>
      <c r="D170" s="345"/>
      <c r="E170" s="345"/>
      <c r="F170" s="345"/>
      <c r="G170" s="345"/>
      <c r="H170" s="393"/>
      <c r="I170" s="393"/>
      <c r="J170" s="393"/>
      <c r="K170" s="393"/>
      <c r="L170" s="393"/>
      <c r="M170" s="345"/>
      <c r="N170" s="345"/>
    </row>
    <row r="171" spans="1:14" ht="16.5" thickBot="1" x14ac:dyDescent="0.3">
      <c r="A171" s="345"/>
      <c r="B171" s="352" t="s">
        <v>354</v>
      </c>
      <c r="C171" s="352"/>
      <c r="D171" s="345"/>
      <c r="E171" s="345"/>
      <c r="F171" s="345"/>
      <c r="G171" s="345"/>
      <c r="H171" s="393"/>
      <c r="I171" s="395">
        <f t="shared" ref="I171" si="10">I167+I163+I159+I155+I151+I147</f>
        <v>31895.450755820777</v>
      </c>
      <c r="J171" s="393"/>
      <c r="K171" s="393"/>
      <c r="L171" s="393"/>
      <c r="M171" s="345"/>
      <c r="N171" s="345"/>
    </row>
    <row r="172" spans="1:14" ht="16.5" thickBot="1" x14ac:dyDescent="0.3">
      <c r="A172" s="345"/>
      <c r="B172" s="352" t="s">
        <v>355</v>
      </c>
      <c r="C172" s="352"/>
      <c r="D172" s="345"/>
      <c r="E172" s="345"/>
      <c r="F172" s="345"/>
      <c r="G172" s="345"/>
      <c r="H172" s="395">
        <f>H168+H164+H160+H156+H152+H148</f>
        <v>0</v>
      </c>
      <c r="I172" s="395">
        <f t="shared" ref="I172:L172" si="11">I168+I164+I160+I156+I152+I148</f>
        <v>13387.160684956058</v>
      </c>
      <c r="J172" s="395">
        <f t="shared" si="11"/>
        <v>0</v>
      </c>
      <c r="K172" s="395">
        <f t="shared" si="11"/>
        <v>13387.160684956058</v>
      </c>
      <c r="L172" s="395">
        <f t="shared" si="11"/>
        <v>0</v>
      </c>
      <c r="M172" s="345"/>
      <c r="N172" s="345"/>
    </row>
    <row r="173" spans="1:14" ht="16.5" thickBot="1" x14ac:dyDescent="0.3">
      <c r="A173" s="345"/>
      <c r="B173" s="396" t="s">
        <v>152</v>
      </c>
      <c r="C173" s="396"/>
      <c r="D173" s="397"/>
      <c r="E173" s="345"/>
      <c r="F173" s="345"/>
      <c r="G173" s="345"/>
      <c r="H173" s="393"/>
      <c r="I173" s="395">
        <f t="shared" ref="I173" si="12">I169+I165+I161+I157+I153+I149</f>
        <v>45282.61144077684</v>
      </c>
      <c r="J173" s="393"/>
      <c r="K173" s="393"/>
      <c r="L173" s="393"/>
      <c r="M173" s="345"/>
      <c r="N173" s="345"/>
    </row>
    <row r="174" spans="1:14" ht="15.75" x14ac:dyDescent="0.25">
      <c r="A174" s="345"/>
      <c r="B174" s="352"/>
      <c r="C174" s="352"/>
      <c r="D174" s="345"/>
      <c r="E174" s="345"/>
      <c r="F174" s="345"/>
      <c r="G174" s="345"/>
      <c r="H174" s="345"/>
      <c r="I174" s="345"/>
      <c r="J174" s="345"/>
      <c r="K174" s="345"/>
      <c r="L174" s="345"/>
      <c r="M174" s="345"/>
      <c r="N174" s="345"/>
    </row>
    <row r="176" spans="1:14" x14ac:dyDescent="0.2">
      <c r="A176" s="388"/>
      <c r="B176" s="388"/>
      <c r="C176" s="388"/>
      <c r="D176" s="388"/>
      <c r="E176" s="388"/>
      <c r="F176" s="388"/>
      <c r="G176" s="388"/>
      <c r="H176" s="388"/>
      <c r="I176" s="388"/>
      <c r="J176" s="432" t="s">
        <v>427</v>
      </c>
      <c r="K176" s="432"/>
      <c r="L176" s="432"/>
      <c r="M176" s="432"/>
      <c r="N176" s="388"/>
    </row>
    <row r="177" spans="1:14" ht="18.75" customHeight="1" x14ac:dyDescent="0.2">
      <c r="A177" s="345"/>
      <c r="B177" s="442" t="s">
        <v>350</v>
      </c>
      <c r="C177" s="442"/>
      <c r="D177" s="442"/>
      <c r="E177" s="442"/>
      <c r="F177" s="442"/>
      <c r="G177" s="442"/>
      <c r="H177" s="442"/>
      <c r="I177" s="442"/>
      <c r="J177" s="442"/>
      <c r="K177" s="442"/>
      <c r="L177" s="388"/>
      <c r="M177" s="388"/>
      <c r="N177" s="345"/>
    </row>
    <row r="178" spans="1:14" ht="15" thickBot="1" x14ac:dyDescent="0.25">
      <c r="A178" s="353"/>
      <c r="B178" s="345"/>
      <c r="C178" s="345"/>
      <c r="D178" s="345"/>
      <c r="E178" s="345"/>
      <c r="F178" s="345"/>
      <c r="G178" s="345"/>
      <c r="H178" s="389"/>
      <c r="I178" s="389"/>
      <c r="J178" s="389"/>
      <c r="K178" s="389"/>
      <c r="L178" s="389"/>
      <c r="M178" s="345"/>
      <c r="N178" s="353"/>
    </row>
    <row r="179" spans="1:14" ht="16.350000000000001" customHeight="1" thickBot="1" x14ac:dyDescent="0.25">
      <c r="A179" s="345"/>
      <c r="B179" s="390"/>
      <c r="C179" s="430" t="s">
        <v>351</v>
      </c>
      <c r="D179" s="430"/>
      <c r="E179" s="430"/>
      <c r="F179" s="430"/>
      <c r="G179" s="388"/>
      <c r="H179" s="439" t="s">
        <v>328</v>
      </c>
      <c r="I179" s="440"/>
      <c r="J179" s="440"/>
      <c r="K179" s="440"/>
      <c r="L179" s="441"/>
      <c r="M179" s="345"/>
      <c r="N179" s="345"/>
    </row>
    <row r="180" spans="1:14" ht="51" x14ac:dyDescent="0.2">
      <c r="A180" s="345"/>
      <c r="B180" s="390"/>
      <c r="C180" s="430"/>
      <c r="D180" s="430"/>
      <c r="E180" s="430"/>
      <c r="F180" s="430"/>
      <c r="G180" s="388"/>
      <c r="H180" s="391" t="s">
        <v>346</v>
      </c>
      <c r="I180" s="391" t="s">
        <v>329</v>
      </c>
      <c r="J180" s="391" t="s">
        <v>345</v>
      </c>
      <c r="K180" s="391" t="s">
        <v>1</v>
      </c>
      <c r="L180" s="392" t="s">
        <v>352</v>
      </c>
      <c r="M180" s="345"/>
      <c r="N180" s="345"/>
    </row>
    <row r="181" spans="1:14" ht="15.75" x14ac:dyDescent="0.25">
      <c r="A181" s="345"/>
      <c r="B181" s="352" t="s">
        <v>156</v>
      </c>
      <c r="C181" s="357"/>
      <c r="D181" s="351"/>
      <c r="E181" s="351"/>
      <c r="F181" s="351"/>
      <c r="G181" s="351"/>
      <c r="H181" s="345"/>
      <c r="I181" s="345"/>
      <c r="J181" s="345"/>
      <c r="K181" s="345"/>
      <c r="L181" s="345"/>
      <c r="M181" s="345"/>
      <c r="N181" s="345"/>
    </row>
    <row r="182" spans="1:14" ht="15.75" x14ac:dyDescent="0.25">
      <c r="A182" s="345"/>
      <c r="B182" s="352"/>
      <c r="C182" s="357"/>
      <c r="D182" s="354" t="s">
        <v>330</v>
      </c>
      <c r="E182" s="353"/>
      <c r="F182" s="353"/>
      <c r="G182" s="353"/>
      <c r="H182" s="393"/>
      <c r="I182" s="355">
        <f>'[1]Opex summary'!$Q$35/1000</f>
        <v>4781.5917791276152</v>
      </c>
      <c r="J182" s="393"/>
      <c r="K182" s="393"/>
      <c r="L182" s="393"/>
      <c r="M182" s="345"/>
      <c r="N182" s="345"/>
    </row>
    <row r="183" spans="1:14" ht="15.75" x14ac:dyDescent="0.25">
      <c r="A183" s="345"/>
      <c r="B183" s="352"/>
      <c r="C183" s="357"/>
      <c r="D183" s="354" t="s">
        <v>331</v>
      </c>
      <c r="E183" s="353"/>
      <c r="F183" s="353"/>
      <c r="G183" s="353"/>
      <c r="H183" s="356"/>
      <c r="I183" s="356"/>
      <c r="J183" s="356"/>
      <c r="K183" s="394">
        <f>I183+J183</f>
        <v>0</v>
      </c>
      <c r="L183" s="356">
        <v>0</v>
      </c>
      <c r="M183" s="345"/>
      <c r="N183" s="345"/>
    </row>
    <row r="184" spans="1:14" ht="15.75" x14ac:dyDescent="0.25">
      <c r="A184" s="345"/>
      <c r="B184" s="352"/>
      <c r="C184" s="357" t="s">
        <v>332</v>
      </c>
      <c r="D184" s="357"/>
      <c r="E184" s="353"/>
      <c r="F184" s="353"/>
      <c r="G184" s="353"/>
      <c r="H184" s="393"/>
      <c r="I184" s="394">
        <f>SUM(I182:I183)</f>
        <v>4781.5917791276152</v>
      </c>
      <c r="J184" s="393"/>
      <c r="K184" s="393"/>
      <c r="L184" s="393"/>
      <c r="M184" s="345"/>
      <c r="N184" s="345"/>
    </row>
    <row r="185" spans="1:14" ht="19.350000000000001" customHeight="1" x14ac:dyDescent="0.25">
      <c r="A185" s="345"/>
      <c r="B185" s="352" t="s">
        <v>155</v>
      </c>
      <c r="C185" s="357"/>
      <c r="D185" s="351"/>
      <c r="E185" s="351"/>
      <c r="F185" s="351"/>
      <c r="G185" s="351"/>
      <c r="H185" s="393"/>
      <c r="I185" s="393"/>
      <c r="J185" s="393"/>
      <c r="K185" s="393"/>
      <c r="L185" s="393"/>
      <c r="M185" s="345"/>
      <c r="N185" s="345"/>
    </row>
    <row r="186" spans="1:14" ht="15.75" x14ac:dyDescent="0.25">
      <c r="A186" s="345"/>
      <c r="B186" s="352"/>
      <c r="C186" s="357"/>
      <c r="D186" s="354" t="s">
        <v>330</v>
      </c>
      <c r="E186" s="353"/>
      <c r="F186" s="353"/>
      <c r="G186" s="353"/>
      <c r="H186" s="393"/>
      <c r="I186" s="356">
        <f>'[1]Opex summary'!$Q$36/1000</f>
        <v>2952.9010354271327</v>
      </c>
      <c r="J186" s="393"/>
      <c r="K186" s="393"/>
      <c r="L186" s="393"/>
      <c r="M186" s="345"/>
      <c r="N186" s="345"/>
    </row>
    <row r="187" spans="1:14" ht="15.75" x14ac:dyDescent="0.25">
      <c r="A187" s="345"/>
      <c r="B187" s="352"/>
      <c r="C187" s="357"/>
      <c r="D187" s="354" t="s">
        <v>331</v>
      </c>
      <c r="E187" s="353"/>
      <c r="F187" s="353"/>
      <c r="G187" s="353"/>
      <c r="H187" s="356"/>
      <c r="I187" s="356"/>
      <c r="J187" s="356"/>
      <c r="K187" s="394">
        <f>I187+J187</f>
        <v>0</v>
      </c>
      <c r="L187" s="356">
        <v>0</v>
      </c>
      <c r="M187" s="345"/>
      <c r="N187" s="345"/>
    </row>
    <row r="188" spans="1:14" ht="15.75" x14ac:dyDescent="0.25">
      <c r="A188" s="345"/>
      <c r="B188" s="352"/>
      <c r="C188" s="357" t="s">
        <v>332</v>
      </c>
      <c r="D188" s="357"/>
      <c r="E188" s="353"/>
      <c r="F188" s="353"/>
      <c r="G188" s="353"/>
      <c r="H188" s="393"/>
      <c r="I188" s="394">
        <f>SUM(I186:I187)</f>
        <v>2952.9010354271327</v>
      </c>
      <c r="J188" s="393"/>
      <c r="K188" s="393"/>
      <c r="L188" s="393"/>
      <c r="M188" s="345"/>
      <c r="N188" s="345"/>
    </row>
    <row r="189" spans="1:14" ht="24" customHeight="1" x14ac:dyDescent="0.25">
      <c r="A189" s="345"/>
      <c r="B189" s="352" t="s">
        <v>154</v>
      </c>
      <c r="C189" s="357"/>
      <c r="D189" s="351"/>
      <c r="E189" s="351"/>
      <c r="F189" s="351"/>
      <c r="G189" s="351"/>
      <c r="H189" s="393"/>
      <c r="I189" s="393"/>
      <c r="J189" s="393"/>
      <c r="K189" s="393"/>
      <c r="L189" s="393"/>
      <c r="M189" s="345"/>
      <c r="N189" s="345"/>
    </row>
    <row r="190" spans="1:14" ht="15.75" x14ac:dyDescent="0.25">
      <c r="A190" s="345"/>
      <c r="B190" s="352"/>
      <c r="C190" s="357"/>
      <c r="D190" s="354" t="s">
        <v>330</v>
      </c>
      <c r="E190" s="353"/>
      <c r="F190" s="353"/>
      <c r="G190" s="353"/>
      <c r="H190" s="393"/>
      <c r="I190" s="356">
        <f>'[1]Opex summary'!$Q$37/1000</f>
        <v>10268.846211936279</v>
      </c>
      <c r="J190" s="393"/>
      <c r="K190" s="393"/>
      <c r="L190" s="393"/>
      <c r="M190" s="345"/>
      <c r="N190" s="345"/>
    </row>
    <row r="191" spans="1:14" ht="15.75" x14ac:dyDescent="0.25">
      <c r="A191" s="345"/>
      <c r="B191" s="352"/>
      <c r="C191" s="357"/>
      <c r="D191" s="354" t="s">
        <v>331</v>
      </c>
      <c r="E191" s="353"/>
      <c r="F191" s="353"/>
      <c r="G191" s="353"/>
      <c r="H191" s="356"/>
      <c r="I191" s="356"/>
      <c r="J191" s="356"/>
      <c r="K191" s="394">
        <f>I191+J191</f>
        <v>0</v>
      </c>
      <c r="L191" s="356">
        <v>0</v>
      </c>
      <c r="M191" s="345"/>
      <c r="N191" s="345"/>
    </row>
    <row r="192" spans="1:14" ht="15.75" x14ac:dyDescent="0.25">
      <c r="A192" s="345"/>
      <c r="B192" s="352"/>
      <c r="C192" s="357" t="s">
        <v>332</v>
      </c>
      <c r="D192" s="357"/>
      <c r="E192" s="353"/>
      <c r="F192" s="353"/>
      <c r="G192" s="353"/>
      <c r="H192" s="393"/>
      <c r="I192" s="394">
        <f>SUM(I190:I191)</f>
        <v>10268.846211936279</v>
      </c>
      <c r="J192" s="393"/>
      <c r="K192" s="393"/>
      <c r="L192" s="393"/>
      <c r="M192" s="345"/>
      <c r="N192" s="345"/>
    </row>
    <row r="193" spans="1:14" ht="23.1" customHeight="1" x14ac:dyDescent="0.25">
      <c r="A193" s="345"/>
      <c r="B193" s="352" t="s">
        <v>18</v>
      </c>
      <c r="C193" s="357"/>
      <c r="D193" s="351"/>
      <c r="E193" s="351"/>
      <c r="F193" s="351"/>
      <c r="G193" s="351"/>
      <c r="H193" s="393"/>
      <c r="I193" s="393"/>
      <c r="J193" s="393"/>
      <c r="K193" s="393"/>
      <c r="L193" s="393"/>
      <c r="M193" s="345"/>
      <c r="N193" s="345"/>
    </row>
    <row r="194" spans="1:14" ht="15.75" x14ac:dyDescent="0.25">
      <c r="A194" s="345"/>
      <c r="B194" s="352"/>
      <c r="C194" s="357"/>
      <c r="D194" s="354" t="s">
        <v>330</v>
      </c>
      <c r="E194" s="353"/>
      <c r="F194" s="353"/>
      <c r="G194" s="353"/>
      <c r="H194" s="393"/>
      <c r="I194" s="356">
        <f>'[1]Opex summary'!$Q$38/1000</f>
        <v>0</v>
      </c>
      <c r="J194" s="393"/>
      <c r="K194" s="393"/>
      <c r="L194" s="393"/>
      <c r="M194" s="345"/>
      <c r="N194" s="345"/>
    </row>
    <row r="195" spans="1:14" ht="15.75" x14ac:dyDescent="0.25">
      <c r="A195" s="345"/>
      <c r="B195" s="352"/>
      <c r="C195" s="357"/>
      <c r="D195" s="354" t="s">
        <v>331</v>
      </c>
      <c r="E195" s="353"/>
      <c r="F195" s="353"/>
      <c r="G195" s="353"/>
      <c r="H195" s="356"/>
      <c r="I195" s="356"/>
      <c r="J195" s="356"/>
      <c r="K195" s="394">
        <f>I195+J195</f>
        <v>0</v>
      </c>
      <c r="L195" s="356">
        <v>0</v>
      </c>
      <c r="M195" s="345"/>
      <c r="N195" s="345"/>
    </row>
    <row r="196" spans="1:14" ht="15.75" x14ac:dyDescent="0.25">
      <c r="A196" s="345"/>
      <c r="B196" s="352"/>
      <c r="C196" s="357" t="s">
        <v>332</v>
      </c>
      <c r="D196" s="357"/>
      <c r="E196" s="353"/>
      <c r="F196" s="353"/>
      <c r="G196" s="353"/>
      <c r="H196" s="393"/>
      <c r="I196" s="394">
        <f>SUM(I194:I195)</f>
        <v>0</v>
      </c>
      <c r="J196" s="393"/>
      <c r="K196" s="393"/>
      <c r="L196" s="393"/>
      <c r="M196" s="345"/>
      <c r="N196" s="345"/>
    </row>
    <row r="197" spans="1:14" ht="15.75" x14ac:dyDescent="0.25">
      <c r="A197" s="345"/>
      <c r="B197" s="352" t="s">
        <v>153</v>
      </c>
      <c r="C197" s="357"/>
      <c r="D197" s="351"/>
      <c r="E197" s="351"/>
      <c r="F197" s="351"/>
      <c r="G197" s="351"/>
      <c r="H197" s="393"/>
      <c r="I197" s="393"/>
      <c r="J197" s="393"/>
      <c r="K197" s="393"/>
      <c r="L197" s="393"/>
      <c r="M197" s="345"/>
      <c r="N197" s="345"/>
    </row>
    <row r="198" spans="1:14" ht="15.75" x14ac:dyDescent="0.25">
      <c r="A198" s="345"/>
      <c r="B198" s="352"/>
      <c r="C198" s="357"/>
      <c r="D198" s="354" t="s">
        <v>330</v>
      </c>
      <c r="E198" s="353"/>
      <c r="F198" s="353"/>
      <c r="G198" s="353"/>
      <c r="H198" s="393"/>
      <c r="I198" s="356">
        <f>'[1]Opex summary'!$Q$41/1000</f>
        <v>11958.143888746528</v>
      </c>
      <c r="J198" s="393"/>
      <c r="K198" s="393"/>
      <c r="L198" s="393"/>
      <c r="M198" s="345"/>
      <c r="N198" s="345"/>
    </row>
    <row r="199" spans="1:14" ht="15.75" x14ac:dyDescent="0.25">
      <c r="A199" s="345"/>
      <c r="B199" s="352"/>
      <c r="C199" s="357"/>
      <c r="D199" s="354" t="s">
        <v>331</v>
      </c>
      <c r="E199" s="353"/>
      <c r="F199" s="353"/>
      <c r="G199" s="353"/>
      <c r="H199" s="356"/>
      <c r="I199" s="356"/>
      <c r="J199" s="356"/>
      <c r="K199" s="394">
        <f>I199+J199</f>
        <v>0</v>
      </c>
      <c r="L199" s="356">
        <v>0</v>
      </c>
      <c r="M199" s="345"/>
      <c r="N199" s="345"/>
    </row>
    <row r="200" spans="1:14" ht="15.75" x14ac:dyDescent="0.25">
      <c r="A200" s="345"/>
      <c r="B200" s="352"/>
      <c r="C200" s="357" t="s">
        <v>332</v>
      </c>
      <c r="D200" s="357"/>
      <c r="E200" s="353"/>
      <c r="F200" s="353"/>
      <c r="G200" s="353"/>
      <c r="H200" s="393"/>
      <c r="I200" s="394">
        <f>SUM(I198:I199)</f>
        <v>11958.143888746528</v>
      </c>
      <c r="J200" s="393"/>
      <c r="K200" s="393"/>
      <c r="L200" s="393"/>
      <c r="M200" s="345"/>
      <c r="N200" s="345"/>
    </row>
    <row r="201" spans="1:14" ht="22.35" customHeight="1" x14ac:dyDescent="0.25">
      <c r="A201" s="345"/>
      <c r="B201" s="352" t="s">
        <v>353</v>
      </c>
      <c r="C201" s="357"/>
      <c r="D201" s="351"/>
      <c r="E201" s="351"/>
      <c r="F201" s="351"/>
      <c r="G201" s="351"/>
      <c r="H201" s="393"/>
      <c r="I201" s="393"/>
      <c r="J201" s="393"/>
      <c r="K201" s="393"/>
      <c r="L201" s="393"/>
      <c r="M201" s="345"/>
      <c r="N201" s="345"/>
    </row>
    <row r="202" spans="1:14" ht="15.75" x14ac:dyDescent="0.25">
      <c r="A202" s="345"/>
      <c r="B202" s="352"/>
      <c r="C202" s="357"/>
      <c r="D202" s="354" t="s">
        <v>330</v>
      </c>
      <c r="E202" s="353"/>
      <c r="F202" s="353"/>
      <c r="G202" s="353"/>
      <c r="H202" s="393"/>
      <c r="I202" s="356"/>
      <c r="J202" s="393"/>
      <c r="K202" s="393"/>
      <c r="L202" s="393"/>
      <c r="M202" s="345"/>
      <c r="N202" s="345"/>
    </row>
    <row r="203" spans="1:14" ht="15.75" x14ac:dyDescent="0.25">
      <c r="A203" s="345"/>
      <c r="B203" s="352"/>
      <c r="C203" s="357"/>
      <c r="D203" s="354" t="s">
        <v>331</v>
      </c>
      <c r="E203" s="353"/>
      <c r="F203" s="353"/>
      <c r="G203" s="353"/>
      <c r="H203" s="356"/>
      <c r="I203" s="355">
        <f>'[1]Opex summary'!$Q$42/1000</f>
        <v>12909.493327657376</v>
      </c>
      <c r="J203" s="356">
        <f>K203-I203</f>
        <v>0</v>
      </c>
      <c r="K203" s="394">
        <f>I203/'[1]Global inputs'!$Q$127</f>
        <v>12909.493327657376</v>
      </c>
      <c r="L203" s="356">
        <v>0</v>
      </c>
      <c r="M203" s="345"/>
      <c r="N203" s="345"/>
    </row>
    <row r="204" spans="1:14" ht="15.75" x14ac:dyDescent="0.25">
      <c r="A204" s="345"/>
      <c r="B204" s="352"/>
      <c r="C204" s="357" t="s">
        <v>332</v>
      </c>
      <c r="D204" s="357"/>
      <c r="E204" s="353"/>
      <c r="F204" s="353"/>
      <c r="G204" s="353"/>
      <c r="H204" s="393"/>
      <c r="I204" s="394">
        <f>SUM(I202:I203)</f>
        <v>12909.493327657376</v>
      </c>
      <c r="J204" s="393"/>
      <c r="K204" s="393"/>
      <c r="L204" s="393"/>
      <c r="M204" s="345"/>
      <c r="N204" s="345"/>
    </row>
    <row r="205" spans="1:14" ht="15" thickBot="1" x14ac:dyDescent="0.25">
      <c r="A205" s="345"/>
      <c r="B205" s="354"/>
      <c r="C205" s="354"/>
      <c r="D205" s="345"/>
      <c r="E205" s="345"/>
      <c r="F205" s="345"/>
      <c r="G205" s="345"/>
      <c r="H205" s="393"/>
      <c r="I205" s="393"/>
      <c r="J205" s="393"/>
      <c r="K205" s="393"/>
      <c r="L205" s="393"/>
      <c r="M205" s="345"/>
      <c r="N205" s="345"/>
    </row>
    <row r="206" spans="1:14" ht="16.5" thickBot="1" x14ac:dyDescent="0.3">
      <c r="A206" s="345"/>
      <c r="B206" s="352" t="s">
        <v>354</v>
      </c>
      <c r="C206" s="352"/>
      <c r="D206" s="345"/>
      <c r="E206" s="345"/>
      <c r="F206" s="345"/>
      <c r="G206" s="345"/>
      <c r="H206" s="393"/>
      <c r="I206" s="395">
        <f t="shared" ref="I206" si="13">I202+I198+I194+I190+I186+I182</f>
        <v>29961.482915237557</v>
      </c>
      <c r="J206" s="393"/>
      <c r="K206" s="393"/>
      <c r="L206" s="393"/>
      <c r="M206" s="345"/>
      <c r="N206" s="345"/>
    </row>
    <row r="207" spans="1:14" ht="16.5" thickBot="1" x14ac:dyDescent="0.3">
      <c r="A207" s="345"/>
      <c r="B207" s="352" t="s">
        <v>355</v>
      </c>
      <c r="C207" s="352"/>
      <c r="D207" s="345"/>
      <c r="E207" s="345"/>
      <c r="F207" s="345"/>
      <c r="G207" s="345"/>
      <c r="H207" s="395">
        <f>H203+H199+H195+H191+H187+H183</f>
        <v>0</v>
      </c>
      <c r="I207" s="395">
        <f t="shared" ref="I207:L207" si="14">I203+I199+I195+I191+I187+I183</f>
        <v>12909.493327657376</v>
      </c>
      <c r="J207" s="395">
        <f t="shared" si="14"/>
        <v>0</v>
      </c>
      <c r="K207" s="395">
        <f t="shared" si="14"/>
        <v>12909.493327657376</v>
      </c>
      <c r="L207" s="395">
        <f t="shared" si="14"/>
        <v>0</v>
      </c>
      <c r="M207" s="345"/>
      <c r="N207" s="345"/>
    </row>
    <row r="208" spans="1:14" ht="16.5" thickBot="1" x14ac:dyDescent="0.3">
      <c r="A208" s="345"/>
      <c r="B208" s="396" t="s">
        <v>152</v>
      </c>
      <c r="C208" s="396"/>
      <c r="D208" s="397"/>
      <c r="E208" s="345"/>
      <c r="F208" s="345"/>
      <c r="G208" s="345"/>
      <c r="H208" s="393"/>
      <c r="I208" s="395">
        <f t="shared" ref="I208" si="15">I204+I200+I196+I192+I188+I184</f>
        <v>42870.976242894933</v>
      </c>
      <c r="J208" s="393"/>
      <c r="K208" s="393"/>
      <c r="L208" s="393"/>
      <c r="M208" s="345"/>
      <c r="N208" s="345"/>
    </row>
    <row r="209" spans="1:14" ht="15.75" x14ac:dyDescent="0.25">
      <c r="A209" s="345"/>
      <c r="B209" s="352"/>
      <c r="C209" s="352"/>
      <c r="D209" s="345"/>
      <c r="E209" s="345"/>
      <c r="F209" s="345"/>
      <c r="G209" s="345"/>
      <c r="H209" s="345"/>
      <c r="I209" s="398"/>
      <c r="J209" s="345"/>
      <c r="K209" s="345"/>
      <c r="L209" s="345"/>
      <c r="M209" s="345"/>
      <c r="N209" s="345"/>
    </row>
    <row r="211" spans="1:14" x14ac:dyDescent="0.2">
      <c r="A211" s="388"/>
      <c r="B211" s="388"/>
      <c r="C211" s="388"/>
      <c r="D211" s="388"/>
      <c r="E211" s="388"/>
      <c r="F211" s="388"/>
      <c r="G211" s="388"/>
      <c r="H211" s="388"/>
      <c r="I211" s="388"/>
      <c r="J211" s="432" t="s">
        <v>428</v>
      </c>
      <c r="K211" s="432"/>
      <c r="L211" s="432"/>
      <c r="M211" s="432"/>
      <c r="N211" s="388"/>
    </row>
    <row r="212" spans="1:14" ht="18.75" customHeight="1" x14ac:dyDescent="0.2">
      <c r="A212" s="345"/>
      <c r="B212" s="442" t="s">
        <v>350</v>
      </c>
      <c r="C212" s="442"/>
      <c r="D212" s="442"/>
      <c r="E212" s="442"/>
      <c r="F212" s="442"/>
      <c r="G212" s="442"/>
      <c r="H212" s="442"/>
      <c r="I212" s="442"/>
      <c r="J212" s="442"/>
      <c r="K212" s="442"/>
      <c r="L212" s="388"/>
      <c r="M212" s="388"/>
      <c r="N212" s="345"/>
    </row>
    <row r="213" spans="1:14" ht="15" thickBot="1" x14ac:dyDescent="0.25">
      <c r="A213" s="353"/>
      <c r="B213" s="345"/>
      <c r="C213" s="345"/>
      <c r="D213" s="345"/>
      <c r="E213" s="345"/>
      <c r="F213" s="345"/>
      <c r="G213" s="345"/>
      <c r="H213" s="389"/>
      <c r="I213" s="389"/>
      <c r="J213" s="389"/>
      <c r="K213" s="389"/>
      <c r="L213" s="389"/>
      <c r="M213" s="345"/>
      <c r="N213" s="353"/>
    </row>
    <row r="214" spans="1:14" ht="16.350000000000001" customHeight="1" thickBot="1" x14ac:dyDescent="0.25">
      <c r="A214" s="345"/>
      <c r="B214" s="390"/>
      <c r="C214" s="430" t="s">
        <v>351</v>
      </c>
      <c r="D214" s="430"/>
      <c r="E214" s="430"/>
      <c r="F214" s="430"/>
      <c r="G214" s="388"/>
      <c r="H214" s="439" t="s">
        <v>328</v>
      </c>
      <c r="I214" s="440"/>
      <c r="J214" s="440"/>
      <c r="K214" s="440"/>
      <c r="L214" s="441"/>
      <c r="M214" s="345"/>
      <c r="N214" s="345"/>
    </row>
    <row r="215" spans="1:14" ht="51" x14ac:dyDescent="0.2">
      <c r="A215" s="345"/>
      <c r="B215" s="390"/>
      <c r="C215" s="430"/>
      <c r="D215" s="430"/>
      <c r="E215" s="430"/>
      <c r="F215" s="430"/>
      <c r="G215" s="388"/>
      <c r="H215" s="391" t="s">
        <v>346</v>
      </c>
      <c r="I215" s="391" t="s">
        <v>329</v>
      </c>
      <c r="J215" s="391" t="s">
        <v>345</v>
      </c>
      <c r="K215" s="391" t="s">
        <v>1</v>
      </c>
      <c r="L215" s="392" t="s">
        <v>352</v>
      </c>
      <c r="M215" s="345"/>
      <c r="N215" s="345"/>
    </row>
    <row r="216" spans="1:14" ht="15.75" x14ac:dyDescent="0.25">
      <c r="A216" s="345"/>
      <c r="B216" s="352" t="s">
        <v>156</v>
      </c>
      <c r="C216" s="357"/>
      <c r="D216" s="351"/>
      <c r="E216" s="351"/>
      <c r="F216" s="351"/>
      <c r="G216" s="351"/>
      <c r="H216" s="345"/>
      <c r="I216" s="345"/>
      <c r="J216" s="345"/>
      <c r="K216" s="345"/>
      <c r="L216" s="345"/>
      <c r="M216" s="345"/>
      <c r="N216" s="345"/>
    </row>
    <row r="217" spans="1:14" ht="15.75" x14ac:dyDescent="0.25">
      <c r="A217" s="345"/>
      <c r="B217" s="352"/>
      <c r="C217" s="357"/>
      <c r="D217" s="354" t="s">
        <v>330</v>
      </c>
      <c r="E217" s="353"/>
      <c r="F217" s="353"/>
      <c r="G217" s="353"/>
      <c r="H217" s="393"/>
      <c r="I217" s="355">
        <f>'[1]Opex summary'!$R$35/1000</f>
        <v>4801.6544301383219</v>
      </c>
      <c r="J217" s="393"/>
      <c r="K217" s="393"/>
      <c r="L217" s="393"/>
      <c r="M217" s="345"/>
      <c r="N217" s="345"/>
    </row>
    <row r="218" spans="1:14" ht="15.75" x14ac:dyDescent="0.25">
      <c r="A218" s="345"/>
      <c r="B218" s="352"/>
      <c r="C218" s="357"/>
      <c r="D218" s="354" t="s">
        <v>331</v>
      </c>
      <c r="E218" s="353"/>
      <c r="F218" s="353"/>
      <c r="G218" s="353"/>
      <c r="H218" s="356"/>
      <c r="I218" s="356"/>
      <c r="J218" s="356"/>
      <c r="K218" s="394">
        <f>I218+J218</f>
        <v>0</v>
      </c>
      <c r="L218" s="356">
        <v>0</v>
      </c>
      <c r="M218" s="345"/>
      <c r="N218" s="345"/>
    </row>
    <row r="219" spans="1:14" ht="15.75" x14ac:dyDescent="0.25">
      <c r="A219" s="345"/>
      <c r="B219" s="352"/>
      <c r="C219" s="357" t="s">
        <v>332</v>
      </c>
      <c r="D219" s="357"/>
      <c r="E219" s="353"/>
      <c r="F219" s="353"/>
      <c r="G219" s="353"/>
      <c r="H219" s="393"/>
      <c r="I219" s="394">
        <f>SUM(I217:I218)</f>
        <v>4801.6544301383219</v>
      </c>
      <c r="J219" s="393"/>
      <c r="K219" s="393"/>
      <c r="L219" s="393"/>
      <c r="M219" s="345"/>
      <c r="N219" s="345"/>
    </row>
    <row r="220" spans="1:14" ht="19.350000000000001" customHeight="1" x14ac:dyDescent="0.25">
      <c r="A220" s="345"/>
      <c r="B220" s="352" t="s">
        <v>155</v>
      </c>
      <c r="C220" s="357"/>
      <c r="D220" s="351"/>
      <c r="E220" s="351"/>
      <c r="F220" s="351"/>
      <c r="G220" s="351"/>
      <c r="H220" s="393"/>
      <c r="I220" s="393"/>
      <c r="J220" s="393"/>
      <c r="K220" s="393"/>
      <c r="L220" s="393"/>
      <c r="M220" s="345"/>
      <c r="N220" s="345"/>
    </row>
    <row r="221" spans="1:14" ht="15.75" x14ac:dyDescent="0.25">
      <c r="A221" s="345"/>
      <c r="B221" s="352"/>
      <c r="C221" s="357"/>
      <c r="D221" s="354" t="s">
        <v>330</v>
      </c>
      <c r="E221" s="353"/>
      <c r="F221" s="353"/>
      <c r="G221" s="353"/>
      <c r="H221" s="393"/>
      <c r="I221" s="356">
        <f>'[1]Opex summary'!$R$36/1000</f>
        <v>2951.9491581603274</v>
      </c>
      <c r="J221" s="393"/>
      <c r="K221" s="393"/>
      <c r="L221" s="393"/>
      <c r="M221" s="345"/>
      <c r="N221" s="345"/>
    </row>
    <row r="222" spans="1:14" ht="15.75" x14ac:dyDescent="0.25">
      <c r="A222" s="345"/>
      <c r="B222" s="352"/>
      <c r="C222" s="357"/>
      <c r="D222" s="354" t="s">
        <v>331</v>
      </c>
      <c r="E222" s="353"/>
      <c r="F222" s="353"/>
      <c r="G222" s="353"/>
      <c r="H222" s="356"/>
      <c r="I222" s="356"/>
      <c r="J222" s="356"/>
      <c r="K222" s="394">
        <f>I222+J222</f>
        <v>0</v>
      </c>
      <c r="L222" s="356">
        <v>0</v>
      </c>
      <c r="M222" s="345"/>
      <c r="N222" s="345"/>
    </row>
    <row r="223" spans="1:14" ht="15.75" x14ac:dyDescent="0.25">
      <c r="A223" s="345"/>
      <c r="B223" s="352"/>
      <c r="C223" s="357" t="s">
        <v>332</v>
      </c>
      <c r="D223" s="357"/>
      <c r="E223" s="353"/>
      <c r="F223" s="353"/>
      <c r="G223" s="353"/>
      <c r="H223" s="393"/>
      <c r="I223" s="394">
        <f>SUM(I221:I222)</f>
        <v>2951.9491581603274</v>
      </c>
      <c r="J223" s="393"/>
      <c r="K223" s="393"/>
      <c r="L223" s="393"/>
      <c r="M223" s="345"/>
      <c r="N223" s="345"/>
    </row>
    <row r="224" spans="1:14" ht="24" customHeight="1" x14ac:dyDescent="0.25">
      <c r="A224" s="345"/>
      <c r="B224" s="352" t="s">
        <v>154</v>
      </c>
      <c r="C224" s="357"/>
      <c r="D224" s="351"/>
      <c r="E224" s="351"/>
      <c r="F224" s="351"/>
      <c r="G224" s="351"/>
      <c r="H224" s="393"/>
      <c r="I224" s="393"/>
      <c r="J224" s="393"/>
      <c r="K224" s="393"/>
      <c r="L224" s="393"/>
      <c r="M224" s="345"/>
      <c r="N224" s="345"/>
    </row>
    <row r="225" spans="1:14" ht="15.75" x14ac:dyDescent="0.25">
      <c r="A225" s="345"/>
      <c r="B225" s="352"/>
      <c r="C225" s="357"/>
      <c r="D225" s="354" t="s">
        <v>330</v>
      </c>
      <c r="E225" s="353"/>
      <c r="F225" s="353"/>
      <c r="G225" s="353"/>
      <c r="H225" s="393"/>
      <c r="I225" s="356">
        <f>'[1]Opex summary'!$R$37/1000</f>
        <v>9424.5170285123149</v>
      </c>
      <c r="J225" s="393"/>
      <c r="K225" s="393"/>
      <c r="L225" s="393"/>
      <c r="M225" s="345"/>
      <c r="N225" s="345"/>
    </row>
    <row r="226" spans="1:14" ht="15.75" x14ac:dyDescent="0.25">
      <c r="A226" s="345"/>
      <c r="B226" s="352"/>
      <c r="C226" s="357"/>
      <c r="D226" s="354" t="s">
        <v>331</v>
      </c>
      <c r="E226" s="353"/>
      <c r="F226" s="353"/>
      <c r="G226" s="353"/>
      <c r="H226" s="356"/>
      <c r="I226" s="356"/>
      <c r="J226" s="356"/>
      <c r="K226" s="394">
        <f>I226+J226</f>
        <v>0</v>
      </c>
      <c r="L226" s="356">
        <v>0</v>
      </c>
      <c r="M226" s="345"/>
      <c r="N226" s="345"/>
    </row>
    <row r="227" spans="1:14" ht="15.75" x14ac:dyDescent="0.25">
      <c r="A227" s="345"/>
      <c r="B227" s="352"/>
      <c r="C227" s="357" t="s">
        <v>332</v>
      </c>
      <c r="D227" s="357"/>
      <c r="E227" s="353"/>
      <c r="F227" s="353"/>
      <c r="G227" s="353"/>
      <c r="H227" s="393"/>
      <c r="I227" s="394">
        <f>SUM(I225:I226)</f>
        <v>9424.5170285123149</v>
      </c>
      <c r="J227" s="393"/>
      <c r="K227" s="393"/>
      <c r="L227" s="393"/>
      <c r="M227" s="345"/>
      <c r="N227" s="345"/>
    </row>
    <row r="228" spans="1:14" ht="23.1" customHeight="1" x14ac:dyDescent="0.25">
      <c r="A228" s="345"/>
      <c r="B228" s="352" t="s">
        <v>18</v>
      </c>
      <c r="C228" s="357"/>
      <c r="D228" s="351"/>
      <c r="E228" s="351"/>
      <c r="F228" s="351"/>
      <c r="G228" s="351"/>
      <c r="H228" s="393"/>
      <c r="I228" s="393"/>
      <c r="J228" s="393"/>
      <c r="K228" s="393"/>
      <c r="L228" s="393"/>
      <c r="M228" s="345"/>
      <c r="N228" s="345"/>
    </row>
    <row r="229" spans="1:14" ht="15.75" x14ac:dyDescent="0.25">
      <c r="A229" s="345"/>
      <c r="B229" s="352"/>
      <c r="C229" s="357"/>
      <c r="D229" s="354" t="s">
        <v>330</v>
      </c>
      <c r="E229" s="353"/>
      <c r="F229" s="353"/>
      <c r="G229" s="353"/>
      <c r="H229" s="393"/>
      <c r="I229" s="356">
        <f>'[1]Opex summary'!$R$38/1000</f>
        <v>0</v>
      </c>
      <c r="J229" s="393"/>
      <c r="K229" s="393"/>
      <c r="L229" s="393"/>
      <c r="M229" s="345"/>
      <c r="N229" s="345"/>
    </row>
    <row r="230" spans="1:14" ht="15.75" x14ac:dyDescent="0.25">
      <c r="A230" s="345"/>
      <c r="B230" s="352"/>
      <c r="C230" s="357"/>
      <c r="D230" s="354" t="s">
        <v>331</v>
      </c>
      <c r="E230" s="353"/>
      <c r="F230" s="353"/>
      <c r="G230" s="353"/>
      <c r="H230" s="356"/>
      <c r="I230" s="356"/>
      <c r="J230" s="356"/>
      <c r="K230" s="394">
        <f>I230+J230</f>
        <v>0</v>
      </c>
      <c r="L230" s="356">
        <v>0</v>
      </c>
      <c r="M230" s="345"/>
      <c r="N230" s="345"/>
    </row>
    <row r="231" spans="1:14" ht="15.75" x14ac:dyDescent="0.25">
      <c r="A231" s="345"/>
      <c r="B231" s="352"/>
      <c r="C231" s="357" t="s">
        <v>332</v>
      </c>
      <c r="D231" s="357"/>
      <c r="E231" s="353"/>
      <c r="F231" s="353"/>
      <c r="G231" s="353"/>
      <c r="H231" s="393"/>
      <c r="I231" s="394">
        <f>SUM(I229:I230)</f>
        <v>0</v>
      </c>
      <c r="J231" s="393"/>
      <c r="K231" s="393"/>
      <c r="L231" s="393"/>
      <c r="M231" s="345"/>
      <c r="N231" s="345"/>
    </row>
    <row r="232" spans="1:14" ht="15.75" x14ac:dyDescent="0.25">
      <c r="A232" s="345"/>
      <c r="B232" s="352" t="s">
        <v>153</v>
      </c>
      <c r="C232" s="357"/>
      <c r="D232" s="351"/>
      <c r="E232" s="351"/>
      <c r="F232" s="351"/>
      <c r="G232" s="351"/>
      <c r="H232" s="393"/>
      <c r="I232" s="393"/>
      <c r="J232" s="393"/>
      <c r="K232" s="393"/>
      <c r="L232" s="393"/>
      <c r="M232" s="345"/>
      <c r="N232" s="345"/>
    </row>
    <row r="233" spans="1:14" ht="15.75" x14ac:dyDescent="0.25">
      <c r="A233" s="345"/>
      <c r="B233" s="352"/>
      <c r="C233" s="357"/>
      <c r="D233" s="354" t="s">
        <v>330</v>
      </c>
      <c r="E233" s="353"/>
      <c r="F233" s="353"/>
      <c r="G233" s="353"/>
      <c r="H233" s="393"/>
      <c r="I233" s="356">
        <f>'[1]Opex summary'!$R$41/1000</f>
        <v>11797.958922470276</v>
      </c>
      <c r="J233" s="393"/>
      <c r="K233" s="393"/>
      <c r="L233" s="393"/>
      <c r="M233" s="345"/>
      <c r="N233" s="345"/>
    </row>
    <row r="234" spans="1:14" ht="15.75" x14ac:dyDescent="0.25">
      <c r="A234" s="345"/>
      <c r="B234" s="352"/>
      <c r="C234" s="357"/>
      <c r="D234" s="354" t="s">
        <v>331</v>
      </c>
      <c r="E234" s="353"/>
      <c r="F234" s="353"/>
      <c r="G234" s="353"/>
      <c r="H234" s="356"/>
      <c r="I234" s="356"/>
      <c r="J234" s="356"/>
      <c r="K234" s="394">
        <f>I234+J234</f>
        <v>0</v>
      </c>
      <c r="L234" s="356">
        <v>0</v>
      </c>
      <c r="M234" s="345"/>
      <c r="N234" s="345"/>
    </row>
    <row r="235" spans="1:14" ht="15.75" x14ac:dyDescent="0.25">
      <c r="A235" s="345"/>
      <c r="B235" s="352"/>
      <c r="C235" s="357" t="s">
        <v>332</v>
      </c>
      <c r="D235" s="357"/>
      <c r="E235" s="353"/>
      <c r="F235" s="353"/>
      <c r="G235" s="353"/>
      <c r="H235" s="393"/>
      <c r="I235" s="394">
        <f>SUM(I233:I234)</f>
        <v>11797.958922470276</v>
      </c>
      <c r="J235" s="393"/>
      <c r="K235" s="393"/>
      <c r="L235" s="393"/>
      <c r="M235" s="345"/>
      <c r="N235" s="345"/>
    </row>
    <row r="236" spans="1:14" ht="22.35" customHeight="1" x14ac:dyDescent="0.25">
      <c r="A236" s="345"/>
      <c r="B236" s="352" t="s">
        <v>353</v>
      </c>
      <c r="C236" s="357"/>
      <c r="D236" s="351"/>
      <c r="E236" s="351"/>
      <c r="F236" s="351"/>
      <c r="G236" s="351"/>
      <c r="H236" s="393"/>
      <c r="I236" s="393"/>
      <c r="J236" s="393"/>
      <c r="K236" s="393"/>
      <c r="L236" s="393"/>
      <c r="M236" s="345"/>
      <c r="N236" s="345"/>
    </row>
    <row r="237" spans="1:14" ht="15.75" x14ac:dyDescent="0.25">
      <c r="A237" s="345"/>
      <c r="B237" s="352"/>
      <c r="C237" s="357"/>
      <c r="D237" s="354" t="s">
        <v>330</v>
      </c>
      <c r="E237" s="353"/>
      <c r="F237" s="353"/>
      <c r="G237" s="353"/>
      <c r="H237" s="393"/>
      <c r="I237" s="356"/>
      <c r="J237" s="393"/>
      <c r="K237" s="393"/>
      <c r="L237" s="393"/>
      <c r="M237" s="345"/>
      <c r="N237" s="345"/>
    </row>
    <row r="238" spans="1:14" ht="15.75" x14ac:dyDescent="0.25">
      <c r="A238" s="345"/>
      <c r="B238" s="352"/>
      <c r="C238" s="357"/>
      <c r="D238" s="354" t="s">
        <v>331</v>
      </c>
      <c r="E238" s="353"/>
      <c r="F238" s="353"/>
      <c r="G238" s="353"/>
      <c r="H238" s="356"/>
      <c r="I238" s="355">
        <f>'[1]Opex summary'!$R$42/1000</f>
        <v>12812.838428646033</v>
      </c>
      <c r="J238" s="356">
        <f>K238-I238</f>
        <v>0</v>
      </c>
      <c r="K238" s="394">
        <f>I238/'[1]Global inputs'!$R$127</f>
        <v>12812.838428646033</v>
      </c>
      <c r="L238" s="356">
        <v>0</v>
      </c>
      <c r="M238" s="345"/>
      <c r="N238" s="345"/>
    </row>
    <row r="239" spans="1:14" ht="15.75" x14ac:dyDescent="0.25">
      <c r="A239" s="345"/>
      <c r="B239" s="352"/>
      <c r="C239" s="357" t="s">
        <v>332</v>
      </c>
      <c r="D239" s="357"/>
      <c r="E239" s="353"/>
      <c r="F239" s="353"/>
      <c r="G239" s="353"/>
      <c r="H239" s="393"/>
      <c r="I239" s="394">
        <f>SUM(I237:I238)</f>
        <v>12812.838428646033</v>
      </c>
      <c r="J239" s="393"/>
      <c r="K239" s="393"/>
      <c r="L239" s="393"/>
      <c r="M239" s="345"/>
      <c r="N239" s="345"/>
    </row>
    <row r="240" spans="1:14" ht="15" thickBot="1" x14ac:dyDescent="0.25">
      <c r="A240" s="345"/>
      <c r="B240" s="354"/>
      <c r="C240" s="354"/>
      <c r="D240" s="345"/>
      <c r="E240" s="345"/>
      <c r="F240" s="345"/>
      <c r="G240" s="345"/>
      <c r="H240" s="393"/>
      <c r="I240" s="393"/>
      <c r="J240" s="393"/>
      <c r="K240" s="393"/>
      <c r="L240" s="393"/>
      <c r="M240" s="345"/>
      <c r="N240" s="345"/>
    </row>
    <row r="241" spans="1:14" ht="16.5" thickBot="1" x14ac:dyDescent="0.3">
      <c r="A241" s="345"/>
      <c r="B241" s="352" t="s">
        <v>354</v>
      </c>
      <c r="C241" s="352"/>
      <c r="D241" s="345"/>
      <c r="E241" s="345"/>
      <c r="F241" s="345"/>
      <c r="G241" s="345"/>
      <c r="H241" s="393"/>
      <c r="I241" s="395">
        <f t="shared" ref="I241" si="16">I237+I233+I229+I225+I221+I217</f>
        <v>28976.07953928124</v>
      </c>
      <c r="J241" s="393"/>
      <c r="K241" s="393"/>
      <c r="L241" s="393"/>
      <c r="M241" s="345"/>
      <c r="N241" s="345"/>
    </row>
    <row r="242" spans="1:14" ht="16.5" thickBot="1" x14ac:dyDescent="0.3">
      <c r="A242" s="345"/>
      <c r="B242" s="352" t="s">
        <v>355</v>
      </c>
      <c r="C242" s="352"/>
      <c r="D242" s="345"/>
      <c r="E242" s="345"/>
      <c r="F242" s="345"/>
      <c r="G242" s="345"/>
      <c r="H242" s="395">
        <f>H238+H234+H230+H226+H222+H218</f>
        <v>0</v>
      </c>
      <c r="I242" s="395">
        <f t="shared" ref="I242:L242" si="17">I238+I234+I230+I226+I222+I218</f>
        <v>12812.838428646033</v>
      </c>
      <c r="J242" s="395">
        <f t="shared" si="17"/>
        <v>0</v>
      </c>
      <c r="K242" s="395">
        <f t="shared" si="17"/>
        <v>12812.838428646033</v>
      </c>
      <c r="L242" s="395">
        <f t="shared" si="17"/>
        <v>0</v>
      </c>
      <c r="M242" s="345"/>
      <c r="N242" s="345"/>
    </row>
    <row r="243" spans="1:14" ht="16.5" thickBot="1" x14ac:dyDescent="0.3">
      <c r="A243" s="345"/>
      <c r="B243" s="396" t="s">
        <v>152</v>
      </c>
      <c r="C243" s="396"/>
      <c r="D243" s="397"/>
      <c r="E243" s="345"/>
      <c r="F243" s="345"/>
      <c r="G243" s="345"/>
      <c r="H243" s="393"/>
      <c r="I243" s="395">
        <f t="shared" ref="I243" si="18">I239+I235+I231+I227+I223+I219</f>
        <v>41788.917967927278</v>
      </c>
      <c r="J243" s="393"/>
      <c r="K243" s="393"/>
      <c r="L243" s="393"/>
      <c r="M243" s="345"/>
      <c r="N243" s="345"/>
    </row>
    <row r="244" spans="1:14" ht="15.75" x14ac:dyDescent="0.25">
      <c r="A244" s="345"/>
      <c r="B244" s="352"/>
      <c r="C244" s="352"/>
      <c r="D244" s="345"/>
      <c r="E244" s="345"/>
      <c r="F244" s="345"/>
      <c r="G244" s="345"/>
      <c r="H244" s="345"/>
      <c r="I244" s="345"/>
      <c r="J244" s="345"/>
      <c r="K244" s="345"/>
      <c r="L244" s="345"/>
      <c r="M244" s="345"/>
      <c r="N244" s="345"/>
    </row>
    <row r="246" spans="1:14" x14ac:dyDescent="0.2">
      <c r="A246" s="388"/>
      <c r="B246" s="388"/>
      <c r="C246" s="388"/>
      <c r="D246" s="388"/>
      <c r="E246" s="388"/>
      <c r="F246" s="388"/>
      <c r="G246" s="388"/>
      <c r="H246" s="388"/>
      <c r="I246" s="388"/>
      <c r="J246" s="432" t="s">
        <v>429</v>
      </c>
      <c r="K246" s="432"/>
      <c r="L246" s="432"/>
      <c r="M246" s="432"/>
      <c r="N246" s="388"/>
    </row>
    <row r="247" spans="1:14" ht="18.75" customHeight="1" x14ac:dyDescent="0.2">
      <c r="A247" s="345"/>
      <c r="B247" s="442" t="s">
        <v>350</v>
      </c>
      <c r="C247" s="442"/>
      <c r="D247" s="442"/>
      <c r="E247" s="442"/>
      <c r="F247" s="442"/>
      <c r="G247" s="442"/>
      <c r="H247" s="442"/>
      <c r="I247" s="442"/>
      <c r="J247" s="442"/>
      <c r="K247" s="442"/>
      <c r="L247" s="388"/>
      <c r="M247" s="388"/>
      <c r="N247" s="345"/>
    </row>
    <row r="248" spans="1:14" ht="15" thickBot="1" x14ac:dyDescent="0.25">
      <c r="A248" s="353"/>
      <c r="B248" s="345"/>
      <c r="C248" s="345"/>
      <c r="D248" s="345"/>
      <c r="E248" s="345"/>
      <c r="F248" s="345"/>
      <c r="G248" s="345"/>
      <c r="H248" s="389"/>
      <c r="I248" s="389"/>
      <c r="J248" s="389"/>
      <c r="K248" s="389"/>
      <c r="L248" s="389"/>
      <c r="M248" s="345"/>
      <c r="N248" s="353"/>
    </row>
    <row r="249" spans="1:14" ht="16.350000000000001" customHeight="1" thickBot="1" x14ac:dyDescent="0.25">
      <c r="A249" s="345"/>
      <c r="B249" s="390"/>
      <c r="C249" s="430" t="s">
        <v>351</v>
      </c>
      <c r="D249" s="430"/>
      <c r="E249" s="430"/>
      <c r="F249" s="430"/>
      <c r="G249" s="388"/>
      <c r="H249" s="439" t="s">
        <v>328</v>
      </c>
      <c r="I249" s="440"/>
      <c r="J249" s="440"/>
      <c r="K249" s="440"/>
      <c r="L249" s="441"/>
      <c r="M249" s="345"/>
      <c r="N249" s="345"/>
    </row>
    <row r="250" spans="1:14" ht="51" x14ac:dyDescent="0.2">
      <c r="A250" s="345"/>
      <c r="B250" s="390"/>
      <c r="C250" s="430"/>
      <c r="D250" s="430"/>
      <c r="E250" s="430"/>
      <c r="F250" s="430"/>
      <c r="G250" s="388"/>
      <c r="H250" s="391" t="s">
        <v>346</v>
      </c>
      <c r="I250" s="391" t="s">
        <v>329</v>
      </c>
      <c r="J250" s="391" t="s">
        <v>345</v>
      </c>
      <c r="K250" s="391" t="s">
        <v>1</v>
      </c>
      <c r="L250" s="392" t="s">
        <v>352</v>
      </c>
      <c r="M250" s="345"/>
      <c r="N250" s="345"/>
    </row>
    <row r="251" spans="1:14" ht="15.75" x14ac:dyDescent="0.25">
      <c r="A251" s="345"/>
      <c r="B251" s="352" t="s">
        <v>156</v>
      </c>
      <c r="C251" s="357"/>
      <c r="D251" s="351"/>
      <c r="E251" s="351"/>
      <c r="F251" s="351"/>
      <c r="G251" s="351"/>
      <c r="H251" s="345"/>
      <c r="I251" s="345"/>
      <c r="J251" s="345"/>
      <c r="K251" s="345"/>
      <c r="L251" s="345"/>
      <c r="M251" s="345"/>
      <c r="N251" s="345"/>
    </row>
    <row r="252" spans="1:14" ht="15.75" x14ac:dyDescent="0.25">
      <c r="A252" s="345"/>
      <c r="B252" s="352"/>
      <c r="C252" s="357"/>
      <c r="D252" s="354" t="s">
        <v>330</v>
      </c>
      <c r="E252" s="353"/>
      <c r="F252" s="353"/>
      <c r="G252" s="353"/>
      <c r="H252" s="393"/>
      <c r="I252" s="355">
        <f>'[1]Opex summary'!$S$35/1000</f>
        <v>4787.0623837759986</v>
      </c>
      <c r="J252" s="393"/>
      <c r="K252" s="393"/>
      <c r="L252" s="393"/>
      <c r="M252" s="345"/>
      <c r="N252" s="345"/>
    </row>
    <row r="253" spans="1:14" ht="15.75" x14ac:dyDescent="0.25">
      <c r="A253" s="345"/>
      <c r="B253" s="352"/>
      <c r="C253" s="357"/>
      <c r="D253" s="354" t="s">
        <v>331</v>
      </c>
      <c r="E253" s="353"/>
      <c r="F253" s="353"/>
      <c r="G253" s="353"/>
      <c r="H253" s="356"/>
      <c r="I253" s="356"/>
      <c r="J253" s="356"/>
      <c r="K253" s="394">
        <f>I253+J253</f>
        <v>0</v>
      </c>
      <c r="L253" s="356">
        <v>0</v>
      </c>
      <c r="M253" s="345"/>
      <c r="N253" s="345"/>
    </row>
    <row r="254" spans="1:14" ht="15.75" x14ac:dyDescent="0.25">
      <c r="A254" s="345"/>
      <c r="B254" s="352"/>
      <c r="C254" s="357" t="s">
        <v>332</v>
      </c>
      <c r="D254" s="357"/>
      <c r="E254" s="353"/>
      <c r="F254" s="353"/>
      <c r="G254" s="353"/>
      <c r="H254" s="393"/>
      <c r="I254" s="394">
        <f>SUM(I252:I253)</f>
        <v>4787.0623837759986</v>
      </c>
      <c r="J254" s="393"/>
      <c r="K254" s="393"/>
      <c r="L254" s="393"/>
      <c r="M254" s="345"/>
      <c r="N254" s="345"/>
    </row>
    <row r="255" spans="1:14" ht="19.350000000000001" customHeight="1" x14ac:dyDescent="0.25">
      <c r="A255" s="345"/>
      <c r="B255" s="352" t="s">
        <v>155</v>
      </c>
      <c r="C255" s="357"/>
      <c r="D255" s="351"/>
      <c r="E255" s="351"/>
      <c r="F255" s="351"/>
      <c r="G255" s="351"/>
      <c r="H255" s="393"/>
      <c r="I255" s="393"/>
      <c r="J255" s="393"/>
      <c r="K255" s="393"/>
      <c r="L255" s="393"/>
      <c r="M255" s="345"/>
      <c r="N255" s="345"/>
    </row>
    <row r="256" spans="1:14" ht="15.75" x14ac:dyDescent="0.25">
      <c r="A256" s="345"/>
      <c r="B256" s="352"/>
      <c r="C256" s="357"/>
      <c r="D256" s="354" t="s">
        <v>330</v>
      </c>
      <c r="E256" s="353"/>
      <c r="F256" s="353"/>
      <c r="G256" s="353"/>
      <c r="H256" s="393"/>
      <c r="I256" s="356">
        <f>'[1]Opex summary'!$S$36/1000</f>
        <v>2930.863107392152</v>
      </c>
      <c r="J256" s="393"/>
      <c r="K256" s="393"/>
      <c r="L256" s="393"/>
      <c r="M256" s="345"/>
      <c r="N256" s="345"/>
    </row>
    <row r="257" spans="1:14" ht="15.75" x14ac:dyDescent="0.25">
      <c r="A257" s="345"/>
      <c r="B257" s="352"/>
      <c r="C257" s="357"/>
      <c r="D257" s="354" t="s">
        <v>331</v>
      </c>
      <c r="E257" s="353"/>
      <c r="F257" s="353"/>
      <c r="G257" s="353"/>
      <c r="H257" s="356"/>
      <c r="I257" s="356"/>
      <c r="J257" s="356"/>
      <c r="K257" s="394">
        <f>I257+J257</f>
        <v>0</v>
      </c>
      <c r="L257" s="356">
        <v>0</v>
      </c>
      <c r="M257" s="345"/>
      <c r="N257" s="345"/>
    </row>
    <row r="258" spans="1:14" ht="15.75" x14ac:dyDescent="0.25">
      <c r="A258" s="345"/>
      <c r="B258" s="352"/>
      <c r="C258" s="357" t="s">
        <v>332</v>
      </c>
      <c r="D258" s="357"/>
      <c r="E258" s="353"/>
      <c r="F258" s="353"/>
      <c r="G258" s="353"/>
      <c r="H258" s="393"/>
      <c r="I258" s="394">
        <f>SUM(I256:I257)</f>
        <v>2930.863107392152</v>
      </c>
      <c r="J258" s="393"/>
      <c r="K258" s="393"/>
      <c r="L258" s="393"/>
      <c r="M258" s="345"/>
      <c r="N258" s="345"/>
    </row>
    <row r="259" spans="1:14" ht="24" customHeight="1" x14ac:dyDescent="0.25">
      <c r="A259" s="345"/>
      <c r="B259" s="352" t="s">
        <v>154</v>
      </c>
      <c r="C259" s="357"/>
      <c r="D259" s="351"/>
      <c r="E259" s="351"/>
      <c r="F259" s="351"/>
      <c r="G259" s="351"/>
      <c r="H259" s="393"/>
      <c r="I259" s="393"/>
      <c r="J259" s="393"/>
      <c r="K259" s="393"/>
      <c r="L259" s="393"/>
      <c r="M259" s="345"/>
      <c r="N259" s="345"/>
    </row>
    <row r="260" spans="1:14" ht="15.75" x14ac:dyDescent="0.25">
      <c r="A260" s="345"/>
      <c r="B260" s="352"/>
      <c r="C260" s="357"/>
      <c r="D260" s="354" t="s">
        <v>330</v>
      </c>
      <c r="E260" s="353"/>
      <c r="F260" s="353"/>
      <c r="G260" s="353"/>
      <c r="H260" s="393"/>
      <c r="I260" s="356">
        <f>'[1]Opex summary'!$S$37/1000</f>
        <v>9584.9034719508527</v>
      </c>
      <c r="J260" s="393"/>
      <c r="K260" s="393"/>
      <c r="L260" s="393"/>
      <c r="M260" s="345"/>
      <c r="N260" s="345"/>
    </row>
    <row r="261" spans="1:14" ht="15.75" x14ac:dyDescent="0.25">
      <c r="A261" s="345"/>
      <c r="B261" s="352"/>
      <c r="C261" s="357"/>
      <c r="D261" s="354" t="s">
        <v>331</v>
      </c>
      <c r="E261" s="353"/>
      <c r="F261" s="353"/>
      <c r="G261" s="353"/>
      <c r="H261" s="356"/>
      <c r="I261" s="356"/>
      <c r="J261" s="356"/>
      <c r="K261" s="394">
        <f>I261+J261</f>
        <v>0</v>
      </c>
      <c r="L261" s="356">
        <v>0</v>
      </c>
      <c r="M261" s="345"/>
      <c r="N261" s="345"/>
    </row>
    <row r="262" spans="1:14" ht="15.75" x14ac:dyDescent="0.25">
      <c r="A262" s="345"/>
      <c r="B262" s="352"/>
      <c r="C262" s="357" t="s">
        <v>332</v>
      </c>
      <c r="D262" s="357"/>
      <c r="E262" s="353"/>
      <c r="F262" s="353"/>
      <c r="G262" s="353"/>
      <c r="H262" s="393"/>
      <c r="I262" s="394">
        <f>SUM(I260:I261)</f>
        <v>9584.9034719508527</v>
      </c>
      <c r="J262" s="393"/>
      <c r="K262" s="393"/>
      <c r="L262" s="393"/>
      <c r="M262" s="345"/>
      <c r="N262" s="345"/>
    </row>
    <row r="263" spans="1:14" ht="23.1" customHeight="1" x14ac:dyDescent="0.25">
      <c r="A263" s="345"/>
      <c r="B263" s="352" t="s">
        <v>18</v>
      </c>
      <c r="C263" s="357"/>
      <c r="D263" s="351"/>
      <c r="E263" s="351"/>
      <c r="F263" s="351"/>
      <c r="G263" s="351"/>
      <c r="H263" s="393"/>
      <c r="I263" s="393"/>
      <c r="J263" s="393"/>
      <c r="K263" s="393"/>
      <c r="L263" s="393"/>
      <c r="M263" s="345"/>
      <c r="N263" s="345"/>
    </row>
    <row r="264" spans="1:14" ht="15.75" x14ac:dyDescent="0.25">
      <c r="A264" s="345"/>
      <c r="B264" s="352"/>
      <c r="C264" s="357"/>
      <c r="D264" s="354" t="s">
        <v>330</v>
      </c>
      <c r="E264" s="353"/>
      <c r="F264" s="353"/>
      <c r="G264" s="353"/>
      <c r="H264" s="393"/>
      <c r="I264" s="356">
        <f>'[1]Opex summary'!$S$38/1000</f>
        <v>0</v>
      </c>
      <c r="J264" s="393"/>
      <c r="K264" s="393"/>
      <c r="L264" s="393"/>
      <c r="M264" s="345"/>
      <c r="N264" s="345"/>
    </row>
    <row r="265" spans="1:14" ht="15.75" x14ac:dyDescent="0.25">
      <c r="A265" s="345"/>
      <c r="B265" s="352"/>
      <c r="C265" s="357"/>
      <c r="D265" s="354" t="s">
        <v>331</v>
      </c>
      <c r="E265" s="353"/>
      <c r="F265" s="353"/>
      <c r="G265" s="353"/>
      <c r="H265" s="356"/>
      <c r="I265" s="356"/>
      <c r="J265" s="356"/>
      <c r="K265" s="394">
        <f>I265+J265</f>
        <v>0</v>
      </c>
      <c r="L265" s="356">
        <v>0</v>
      </c>
      <c r="M265" s="345"/>
      <c r="N265" s="345"/>
    </row>
    <row r="266" spans="1:14" ht="15.75" x14ac:dyDescent="0.25">
      <c r="A266" s="345"/>
      <c r="B266" s="352"/>
      <c r="C266" s="357" t="s">
        <v>332</v>
      </c>
      <c r="D266" s="357"/>
      <c r="E266" s="353"/>
      <c r="F266" s="353"/>
      <c r="G266" s="353"/>
      <c r="H266" s="393"/>
      <c r="I266" s="394">
        <f>SUM(I264:I265)</f>
        <v>0</v>
      </c>
      <c r="J266" s="393"/>
      <c r="K266" s="393"/>
      <c r="L266" s="393"/>
      <c r="M266" s="345"/>
      <c r="N266" s="345"/>
    </row>
    <row r="267" spans="1:14" ht="15.75" x14ac:dyDescent="0.25">
      <c r="A267" s="345"/>
      <c r="B267" s="352" t="s">
        <v>153</v>
      </c>
      <c r="C267" s="357"/>
      <c r="D267" s="351"/>
      <c r="E267" s="351"/>
      <c r="F267" s="351"/>
      <c r="G267" s="351"/>
      <c r="H267" s="393"/>
      <c r="I267" s="393"/>
      <c r="J267" s="393"/>
      <c r="K267" s="393"/>
      <c r="L267" s="393"/>
      <c r="M267" s="345"/>
      <c r="N267" s="345"/>
    </row>
    <row r="268" spans="1:14" ht="15.75" x14ac:dyDescent="0.25">
      <c r="A268" s="345"/>
      <c r="B268" s="352"/>
      <c r="C268" s="357"/>
      <c r="D268" s="354" t="s">
        <v>330</v>
      </c>
      <c r="E268" s="353"/>
      <c r="F268" s="353"/>
      <c r="G268" s="353"/>
      <c r="H268" s="393"/>
      <c r="I268" s="356">
        <f>'[1]Opex summary'!$S$41/1000</f>
        <v>11606.690420728895</v>
      </c>
      <c r="J268" s="393"/>
      <c r="K268" s="393"/>
      <c r="L268" s="393"/>
      <c r="M268" s="345"/>
      <c r="N268" s="345"/>
    </row>
    <row r="269" spans="1:14" ht="15.75" x14ac:dyDescent="0.25">
      <c r="A269" s="345"/>
      <c r="B269" s="352"/>
      <c r="C269" s="357"/>
      <c r="D269" s="354" t="s">
        <v>331</v>
      </c>
      <c r="E269" s="353"/>
      <c r="F269" s="353"/>
      <c r="G269" s="353"/>
      <c r="H269" s="356"/>
      <c r="I269" s="356"/>
      <c r="J269" s="356"/>
      <c r="K269" s="394">
        <f>I269+J269</f>
        <v>0</v>
      </c>
      <c r="L269" s="356">
        <v>0</v>
      </c>
      <c r="M269" s="345"/>
      <c r="N269" s="345"/>
    </row>
    <row r="270" spans="1:14" ht="15.75" x14ac:dyDescent="0.25">
      <c r="A270" s="345"/>
      <c r="B270" s="352"/>
      <c r="C270" s="357" t="s">
        <v>332</v>
      </c>
      <c r="D270" s="357"/>
      <c r="E270" s="353"/>
      <c r="F270" s="353"/>
      <c r="G270" s="353"/>
      <c r="H270" s="393"/>
      <c r="I270" s="394">
        <f>SUM(I268:I269)</f>
        <v>11606.690420728895</v>
      </c>
      <c r="J270" s="393"/>
      <c r="K270" s="393"/>
      <c r="L270" s="393"/>
      <c r="M270" s="345"/>
      <c r="N270" s="345"/>
    </row>
    <row r="271" spans="1:14" ht="22.35" customHeight="1" x14ac:dyDescent="0.25">
      <c r="A271" s="345"/>
      <c r="B271" s="352" t="s">
        <v>353</v>
      </c>
      <c r="C271" s="357"/>
      <c r="D271" s="351"/>
      <c r="E271" s="351"/>
      <c r="F271" s="351"/>
      <c r="G271" s="351"/>
      <c r="H271" s="393"/>
      <c r="I271" s="393"/>
      <c r="J271" s="393"/>
      <c r="K271" s="393"/>
      <c r="L271" s="393"/>
      <c r="M271" s="345"/>
      <c r="N271" s="345"/>
    </row>
    <row r="272" spans="1:14" ht="15.75" x14ac:dyDescent="0.25">
      <c r="A272" s="345"/>
      <c r="B272" s="352"/>
      <c r="C272" s="357"/>
      <c r="D272" s="354" t="s">
        <v>330</v>
      </c>
      <c r="E272" s="353"/>
      <c r="F272" s="353"/>
      <c r="G272" s="353"/>
      <c r="H272" s="393"/>
      <c r="I272" s="356"/>
      <c r="J272" s="393"/>
      <c r="K272" s="393"/>
      <c r="L272" s="393"/>
      <c r="M272" s="345"/>
      <c r="N272" s="345"/>
    </row>
    <row r="273" spans="1:14" ht="15.75" x14ac:dyDescent="0.25">
      <c r="A273" s="345"/>
      <c r="B273" s="352"/>
      <c r="C273" s="357"/>
      <c r="D273" s="354" t="s">
        <v>331</v>
      </c>
      <c r="E273" s="353"/>
      <c r="F273" s="353"/>
      <c r="G273" s="353"/>
      <c r="H273" s="356"/>
      <c r="I273" s="355">
        <f>'[1]Opex summary'!$S$42/1000</f>
        <v>13043.085299960709</v>
      </c>
      <c r="J273" s="356">
        <f>K273-I273</f>
        <v>0</v>
      </c>
      <c r="K273" s="394">
        <f>I273/'[1]Global inputs'!$S$127</f>
        <v>13043.085299960709</v>
      </c>
      <c r="L273" s="356">
        <v>0</v>
      </c>
      <c r="M273" s="345"/>
      <c r="N273" s="345"/>
    </row>
    <row r="274" spans="1:14" ht="15.75" x14ac:dyDescent="0.25">
      <c r="A274" s="345"/>
      <c r="B274" s="352"/>
      <c r="C274" s="357" t="s">
        <v>332</v>
      </c>
      <c r="D274" s="357"/>
      <c r="E274" s="353"/>
      <c r="F274" s="353"/>
      <c r="G274" s="353"/>
      <c r="H274" s="393"/>
      <c r="I274" s="394">
        <f>SUM(I272:I273)</f>
        <v>13043.085299960709</v>
      </c>
      <c r="J274" s="393"/>
      <c r="K274" s="393"/>
      <c r="L274" s="393"/>
      <c r="M274" s="345"/>
      <c r="N274" s="345"/>
    </row>
    <row r="275" spans="1:14" ht="15" thickBot="1" x14ac:dyDescent="0.25">
      <c r="A275" s="345"/>
      <c r="B275" s="354"/>
      <c r="C275" s="354"/>
      <c r="D275" s="345"/>
      <c r="E275" s="345"/>
      <c r="F275" s="345"/>
      <c r="G275" s="345"/>
      <c r="H275" s="393"/>
      <c r="I275" s="393"/>
      <c r="J275" s="393"/>
      <c r="K275" s="393"/>
      <c r="L275" s="393"/>
      <c r="M275" s="345"/>
      <c r="N275" s="345"/>
    </row>
    <row r="276" spans="1:14" ht="16.5" thickBot="1" x14ac:dyDescent="0.3">
      <c r="A276" s="345"/>
      <c r="B276" s="352" t="s">
        <v>354</v>
      </c>
      <c r="C276" s="352"/>
      <c r="D276" s="345"/>
      <c r="E276" s="345"/>
      <c r="F276" s="345"/>
      <c r="G276" s="345"/>
      <c r="H276" s="393"/>
      <c r="I276" s="395">
        <f t="shared" ref="I276" si="19">I272+I268+I264+I260+I256+I252</f>
        <v>28909.519383847899</v>
      </c>
      <c r="J276" s="393"/>
      <c r="K276" s="393"/>
      <c r="L276" s="393"/>
      <c r="M276" s="345"/>
      <c r="N276" s="345"/>
    </row>
    <row r="277" spans="1:14" ht="16.5" thickBot="1" x14ac:dyDescent="0.3">
      <c r="A277" s="345"/>
      <c r="B277" s="352" t="s">
        <v>355</v>
      </c>
      <c r="C277" s="352"/>
      <c r="D277" s="345"/>
      <c r="E277" s="345"/>
      <c r="F277" s="345"/>
      <c r="G277" s="345"/>
      <c r="H277" s="395">
        <f>H273+H269+H265+H261+H257+H253</f>
        <v>0</v>
      </c>
      <c r="I277" s="395">
        <f t="shared" ref="I277:L277" si="20">I273+I269+I265+I261+I257+I253</f>
        <v>13043.085299960709</v>
      </c>
      <c r="J277" s="395">
        <f t="shared" si="20"/>
        <v>0</v>
      </c>
      <c r="K277" s="395">
        <f t="shared" si="20"/>
        <v>13043.085299960709</v>
      </c>
      <c r="L277" s="395">
        <f t="shared" si="20"/>
        <v>0</v>
      </c>
      <c r="M277" s="345"/>
      <c r="N277" s="345"/>
    </row>
    <row r="278" spans="1:14" ht="16.5" thickBot="1" x14ac:dyDescent="0.3">
      <c r="A278" s="345"/>
      <c r="B278" s="396" t="s">
        <v>152</v>
      </c>
      <c r="C278" s="396"/>
      <c r="D278" s="397"/>
      <c r="E278" s="345"/>
      <c r="F278" s="345"/>
      <c r="G278" s="345"/>
      <c r="H278" s="393"/>
      <c r="I278" s="395">
        <f t="shared" ref="I278" si="21">I274+I270+I266+I262+I258+I254</f>
        <v>41952.604683808604</v>
      </c>
      <c r="J278" s="393"/>
      <c r="K278" s="393"/>
      <c r="L278" s="393"/>
      <c r="M278" s="345"/>
      <c r="N278" s="345"/>
    </row>
    <row r="279" spans="1:14" ht="15.75" x14ac:dyDescent="0.25">
      <c r="A279" s="345"/>
      <c r="B279" s="352"/>
      <c r="C279" s="352"/>
      <c r="D279" s="345"/>
      <c r="E279" s="345"/>
      <c r="F279" s="345"/>
      <c r="G279" s="345"/>
      <c r="H279" s="345"/>
      <c r="I279" s="345"/>
      <c r="J279" s="345"/>
      <c r="K279" s="345"/>
      <c r="L279" s="345"/>
      <c r="M279" s="345"/>
      <c r="N279" s="345"/>
    </row>
    <row r="281" spans="1:14" x14ac:dyDescent="0.2">
      <c r="B281" s="346" t="s">
        <v>430</v>
      </c>
      <c r="I281" s="400">
        <f>I33-'[1]Historical opex'!$L$39/1000</f>
        <v>0</v>
      </c>
    </row>
    <row r="282" spans="1:14" x14ac:dyDescent="0.2">
      <c r="B282" s="346" t="s">
        <v>431</v>
      </c>
      <c r="I282" s="401">
        <f>I68-'[1]CPP model output'!$M$50/1000</f>
        <v>0</v>
      </c>
    </row>
    <row r="283" spans="1:14" x14ac:dyDescent="0.2">
      <c r="B283" s="346" t="s">
        <v>432</v>
      </c>
      <c r="I283" s="401">
        <f>I103-'[1]CPP model output'!$N$50/1000</f>
        <v>0</v>
      </c>
    </row>
    <row r="284" spans="1:14" x14ac:dyDescent="0.2">
      <c r="B284" s="346" t="s">
        <v>433</v>
      </c>
      <c r="I284" s="401">
        <f>I138-'[1]CPP model output'!$O$50/1000</f>
        <v>0</v>
      </c>
    </row>
    <row r="285" spans="1:14" x14ac:dyDescent="0.2">
      <c r="B285" s="346" t="s">
        <v>434</v>
      </c>
      <c r="I285" s="401">
        <f>I173-'[1]CPP model output'!$P$50/1000</f>
        <v>0</v>
      </c>
    </row>
    <row r="286" spans="1:14" x14ac:dyDescent="0.2">
      <c r="B286" s="346" t="s">
        <v>435</v>
      </c>
      <c r="I286" s="401">
        <f>I208-'[1]CPP model output'!$Q$50/1000</f>
        <v>0</v>
      </c>
    </row>
    <row r="287" spans="1:14" x14ac:dyDescent="0.2">
      <c r="B287" s="346" t="s">
        <v>436</v>
      </c>
      <c r="I287" s="401">
        <f>I243-'[1]CPP model output'!$R$50/1000</f>
        <v>0</v>
      </c>
    </row>
    <row r="288" spans="1:14" x14ac:dyDescent="0.2">
      <c r="B288" s="346" t="s">
        <v>437</v>
      </c>
      <c r="I288" s="401">
        <f>I278-'[1]CPP model output'!$S$50/1000</f>
        <v>0</v>
      </c>
    </row>
  </sheetData>
  <sheetProtection algorithmName="SHA-512" hashValue="GLS/yDx0phURvciGF6FjpfAk5GUygpwwX1X+DNDuw2NvgMOXn3fshSi+l56MbVZd0rS/jraW0Oa1cajpB2agSg==" saltValue="HyH+XpO6PiSdY7U5O7MODg==" spinCount="100000" sheet="1" objects="1" scenarios="1"/>
  <mergeCells count="32">
    <mergeCell ref="J1:M1"/>
    <mergeCell ref="B2:K2"/>
    <mergeCell ref="C4:F5"/>
    <mergeCell ref="H4:L4"/>
    <mergeCell ref="J36:M36"/>
    <mergeCell ref="B37:K37"/>
    <mergeCell ref="C39:F40"/>
    <mergeCell ref="H39:L39"/>
    <mergeCell ref="J71:M71"/>
    <mergeCell ref="B72:K72"/>
    <mergeCell ref="C74:F75"/>
    <mergeCell ref="H74:L74"/>
    <mergeCell ref="J106:M106"/>
    <mergeCell ref="B107:K107"/>
    <mergeCell ref="C109:F110"/>
    <mergeCell ref="H109:L109"/>
    <mergeCell ref="J141:M141"/>
    <mergeCell ref="B142:K142"/>
    <mergeCell ref="C144:F145"/>
    <mergeCell ref="H144:L144"/>
    <mergeCell ref="J176:M176"/>
    <mergeCell ref="B177:K177"/>
    <mergeCell ref="C179:F180"/>
    <mergeCell ref="H179:L179"/>
    <mergeCell ref="J211:M211"/>
    <mergeCell ref="B212:K212"/>
    <mergeCell ref="C214:F215"/>
    <mergeCell ref="H214:L214"/>
    <mergeCell ref="J246:M246"/>
    <mergeCell ref="B247:K247"/>
    <mergeCell ref="C249:F250"/>
    <mergeCell ref="H249:L249"/>
  </mergeCells>
  <phoneticPr fontId="53" type="noConversion"/>
  <conditionalFormatting sqref="I281">
    <cfRule type="cellIs" dxfId="15" priority="15" stopIfTrue="1" operator="equal">
      <formula>0</formula>
    </cfRule>
    <cfRule type="cellIs" dxfId="14" priority="16" stopIfTrue="1" operator="notEqual">
      <formula>0</formula>
    </cfRule>
  </conditionalFormatting>
  <conditionalFormatting sqref="I282">
    <cfRule type="cellIs" dxfId="13" priority="13" stopIfTrue="1" operator="equal">
      <formula>0</formula>
    </cfRule>
    <cfRule type="cellIs" dxfId="12" priority="14" stopIfTrue="1" operator="notEqual">
      <formula>0</formula>
    </cfRule>
  </conditionalFormatting>
  <conditionalFormatting sqref="I283">
    <cfRule type="cellIs" dxfId="11" priority="11" stopIfTrue="1" operator="equal">
      <formula>0</formula>
    </cfRule>
    <cfRule type="cellIs" dxfId="10" priority="12" stopIfTrue="1" operator="notEqual">
      <formula>0</formula>
    </cfRule>
  </conditionalFormatting>
  <conditionalFormatting sqref="I284">
    <cfRule type="cellIs" dxfId="9" priority="9" stopIfTrue="1" operator="equal">
      <formula>0</formula>
    </cfRule>
    <cfRule type="cellIs" dxfId="8" priority="10" stopIfTrue="1" operator="notEqual">
      <formula>0</formula>
    </cfRule>
  </conditionalFormatting>
  <conditionalFormatting sqref="I285">
    <cfRule type="cellIs" dxfId="7" priority="7" stopIfTrue="1" operator="equal">
      <formula>0</formula>
    </cfRule>
    <cfRule type="cellIs" dxfId="6" priority="8" stopIfTrue="1" operator="notEqual">
      <formula>0</formula>
    </cfRule>
  </conditionalFormatting>
  <conditionalFormatting sqref="I286">
    <cfRule type="cellIs" dxfId="5" priority="5" stopIfTrue="1" operator="equal">
      <formula>0</formula>
    </cfRule>
    <cfRule type="cellIs" dxfId="4" priority="6" stopIfTrue="1" operator="notEqual">
      <formula>0</formula>
    </cfRule>
  </conditionalFormatting>
  <conditionalFormatting sqref="I287">
    <cfRule type="cellIs" dxfId="3" priority="3" stopIfTrue="1" operator="equal">
      <formula>0</formula>
    </cfRule>
    <cfRule type="cellIs" dxfId="2" priority="4" stopIfTrue="1" operator="notEqual">
      <formula>0</formula>
    </cfRule>
  </conditionalFormatting>
  <conditionalFormatting sqref="I288">
    <cfRule type="cellIs" dxfId="1" priority="1" stopIfTrue="1" operator="equal">
      <formula>0</formula>
    </cfRule>
    <cfRule type="cellIs" dxfId="0" priority="2" stopIfTrue="1" operator="notEqual">
      <formula>0</formula>
    </cfRule>
  </conditionalFormatting>
  <pageMargins left="0.70866141732283472" right="0.70866141732283472" top="0.74803149606299213" bottom="0.74803149606299213" header="0.31496062992125984" footer="0.31496062992125984"/>
  <pageSetup paperSize="9" scale="80" orientation="landscape" r:id="rId1"/>
  <headerFooter>
    <oddFooter>&amp;A</oddFooter>
  </headerFooter>
  <rowBreaks count="8" manualBreakCount="8">
    <brk id="35" max="16383" man="1"/>
    <brk id="70" max="16383" man="1"/>
    <brk id="105" max="16383" man="1"/>
    <brk id="140" max="16383" man="1"/>
    <brk id="175" max="16383" man="1"/>
    <brk id="210" max="16383" man="1"/>
    <brk id="245" max="16383" man="1"/>
    <brk id="2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7941E"/>
  </sheetPr>
  <dimension ref="B2"/>
  <sheetViews>
    <sheetView showGridLines="0" zoomScale="85" zoomScaleNormal="85" workbookViewId="0"/>
  </sheetViews>
  <sheetFormatPr defaultColWidth="8.75" defaultRowHeight="12.75" x14ac:dyDescent="0.2"/>
  <cols>
    <col min="1" max="1" width="2.625" style="14" customWidth="1"/>
    <col min="2" max="16384" width="8.75" style="14"/>
  </cols>
  <sheetData>
    <row r="2" spans="2:2" x14ac:dyDescent="0.2">
      <c r="B2" s="13" t="s">
        <v>61</v>
      </c>
    </row>
  </sheetData>
  <sheetProtection algorithmName="SHA-512" hashValue="z2OJ21whc2gcByE2vhY5gzGZoR56o/50S3Y0UvHSSp2EmI+3dZjELbBBCcKBvrsB1Y8oMmXhCPbna7mrk/SomA==" saltValue="9V/ugz1ZAzSAfq8UXkQq1Q==" spinCount="100000" sheet="1" objects="1" scenarios="1"/>
  <pageMargins left="0.70866141732283472" right="0.70866141732283472" top="0.74803149606299213" bottom="0.74803149606299213" header="0.31496062992125984" footer="0.31496062992125984"/>
  <pageSetup paperSize="9" orientation="landscape"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4027-6849-4182-8454-AB9D7D910528}">
  <sheetPr codeName="Sheet10"/>
  <dimension ref="A1:P383"/>
  <sheetViews>
    <sheetView showGridLines="0" zoomScale="85" zoomScaleNormal="85" workbookViewId="0"/>
  </sheetViews>
  <sheetFormatPr defaultColWidth="0" defaultRowHeight="14.25" x14ac:dyDescent="0.2"/>
  <cols>
    <col min="1" max="1" width="2.75" style="346" customWidth="1"/>
    <col min="2" max="2" width="3.625" style="346" customWidth="1"/>
    <col min="3" max="3" width="3.375" style="346" customWidth="1"/>
    <col min="4" max="4" width="37.25" style="346" customWidth="1"/>
    <col min="5" max="5" width="10.625" style="346" customWidth="1"/>
    <col min="6" max="6" width="10.5" style="346" customWidth="1"/>
    <col min="7" max="7" width="8.75" style="346" customWidth="1"/>
    <col min="8" max="9" width="10.25" style="346" customWidth="1"/>
    <col min="10" max="10" width="8.75" style="346" customWidth="1"/>
    <col min="11" max="12" width="10.625" style="346" customWidth="1"/>
    <col min="13" max="14" width="8.75" style="346" customWidth="1"/>
    <col min="15" max="15" width="4.75" style="346" customWidth="1"/>
    <col min="16" max="16" width="2.75" style="346" customWidth="1"/>
    <col min="17" max="16384" width="8.75" style="346" hidden="1"/>
  </cols>
  <sheetData>
    <row r="1" spans="1:16" x14ac:dyDescent="0.2">
      <c r="A1" s="381"/>
      <c r="B1" s="381"/>
      <c r="C1" s="381"/>
      <c r="D1" s="381"/>
      <c r="E1" s="381"/>
      <c r="F1" s="381"/>
      <c r="G1" s="381"/>
      <c r="H1" s="381"/>
      <c r="I1" s="381"/>
      <c r="J1" s="381"/>
      <c r="K1" s="381"/>
      <c r="L1" s="432" t="s">
        <v>423</v>
      </c>
      <c r="M1" s="432"/>
      <c r="N1" s="432"/>
      <c r="O1" s="432"/>
      <c r="P1" s="381"/>
    </row>
    <row r="2" spans="1:16" ht="22.35" customHeight="1" x14ac:dyDescent="0.2">
      <c r="A2" s="381"/>
      <c r="B2" s="402" t="s">
        <v>356</v>
      </c>
      <c r="C2" s="381"/>
      <c r="D2" s="381"/>
      <c r="E2" s="381"/>
      <c r="F2" s="381"/>
      <c r="G2" s="381"/>
      <c r="H2" s="381"/>
      <c r="I2" s="381"/>
      <c r="J2" s="381"/>
      <c r="K2" s="381"/>
      <c r="L2" s="403"/>
      <c r="M2" s="381"/>
      <c r="N2" s="381"/>
      <c r="O2" s="381"/>
      <c r="P2" s="381"/>
    </row>
    <row r="3" spans="1:16" ht="32.1" customHeight="1" x14ac:dyDescent="0.2">
      <c r="A3" s="381"/>
      <c r="B3" s="443" t="s">
        <v>351</v>
      </c>
      <c r="C3" s="443"/>
      <c r="D3" s="443"/>
      <c r="E3" s="443"/>
      <c r="F3" s="443"/>
      <c r="G3" s="443"/>
      <c r="H3" s="443"/>
      <c r="I3" s="443"/>
      <c r="J3" s="443"/>
      <c r="K3" s="443"/>
      <c r="L3" s="443"/>
      <c r="M3" s="443"/>
      <c r="N3" s="443"/>
      <c r="O3" s="381"/>
      <c r="P3" s="381"/>
    </row>
    <row r="4" spans="1:16" x14ac:dyDescent="0.2">
      <c r="A4" s="381"/>
      <c r="B4" s="364"/>
      <c r="C4" s="362"/>
      <c r="D4" s="362"/>
      <c r="E4" s="362"/>
      <c r="F4" s="362"/>
      <c r="G4" s="362"/>
      <c r="H4" s="362"/>
      <c r="I4" s="362"/>
      <c r="J4" s="362"/>
      <c r="K4" s="362"/>
      <c r="L4" s="362"/>
      <c r="M4" s="362"/>
      <c r="N4" s="362"/>
      <c r="O4" s="381"/>
      <c r="P4" s="381"/>
    </row>
    <row r="5" spans="1:16" x14ac:dyDescent="0.2">
      <c r="A5" s="381"/>
      <c r="B5" s="364"/>
      <c r="C5" s="362"/>
      <c r="D5" s="444" t="s">
        <v>357</v>
      </c>
      <c r="E5" s="436" t="s">
        <v>339</v>
      </c>
      <c r="F5" s="436" t="s">
        <v>358</v>
      </c>
      <c r="G5" s="436" t="s">
        <v>341</v>
      </c>
      <c r="H5" s="436" t="s">
        <v>342</v>
      </c>
      <c r="I5" s="436"/>
      <c r="J5" s="436" t="s">
        <v>343</v>
      </c>
      <c r="K5" s="436"/>
      <c r="L5" s="436"/>
      <c r="M5" s="436"/>
      <c r="N5" s="436" t="s">
        <v>359</v>
      </c>
      <c r="O5" s="381"/>
      <c r="P5" s="381"/>
    </row>
    <row r="6" spans="1:16" ht="51" x14ac:dyDescent="0.2">
      <c r="A6" s="381"/>
      <c r="B6" s="364"/>
      <c r="C6" s="362"/>
      <c r="D6" s="445"/>
      <c r="E6" s="436" t="s">
        <v>339</v>
      </c>
      <c r="F6" s="436" t="s">
        <v>340</v>
      </c>
      <c r="G6" s="436" t="s">
        <v>341</v>
      </c>
      <c r="H6" s="366" t="s">
        <v>329</v>
      </c>
      <c r="I6" s="366" t="s">
        <v>345</v>
      </c>
      <c r="J6" s="366" t="s">
        <v>346</v>
      </c>
      <c r="K6" s="366" t="s">
        <v>329</v>
      </c>
      <c r="L6" s="366" t="s">
        <v>345</v>
      </c>
      <c r="M6" s="366" t="s">
        <v>1</v>
      </c>
      <c r="N6" s="436"/>
      <c r="O6" s="381"/>
      <c r="P6" s="381"/>
    </row>
    <row r="7" spans="1:16" ht="15.75" x14ac:dyDescent="0.25">
      <c r="A7" s="381"/>
      <c r="B7" s="367" t="s">
        <v>156</v>
      </c>
      <c r="C7" s="368"/>
      <c r="D7" s="368"/>
      <c r="E7" s="362"/>
      <c r="F7" s="362"/>
      <c r="G7" s="362"/>
      <c r="H7" s="362"/>
      <c r="I7" s="362"/>
      <c r="J7" s="362"/>
      <c r="K7" s="362"/>
      <c r="L7" s="362"/>
      <c r="M7" s="362"/>
      <c r="N7" s="362"/>
      <c r="O7" s="381"/>
      <c r="P7" s="381"/>
    </row>
    <row r="8" spans="1:16" x14ac:dyDescent="0.2">
      <c r="A8" s="381"/>
      <c r="B8" s="364"/>
      <c r="C8" s="376"/>
      <c r="D8" s="404" t="s">
        <v>440</v>
      </c>
      <c r="E8" s="405"/>
      <c r="F8" s="405"/>
      <c r="G8" s="405"/>
      <c r="H8" s="406"/>
      <c r="I8" s="406"/>
      <c r="J8" s="407"/>
      <c r="K8" s="407"/>
      <c r="L8" s="407"/>
      <c r="M8" s="374">
        <v>0</v>
      </c>
      <c r="N8" s="375"/>
      <c r="O8" s="381"/>
      <c r="P8" s="381"/>
    </row>
    <row r="9" spans="1:16" x14ac:dyDescent="0.2">
      <c r="A9" s="381"/>
      <c r="B9" s="364"/>
      <c r="C9" s="376"/>
      <c r="D9" s="404"/>
      <c r="E9" s="405"/>
      <c r="F9" s="405"/>
      <c r="G9" s="405"/>
      <c r="H9" s="406"/>
      <c r="I9" s="406"/>
      <c r="J9" s="407"/>
      <c r="K9" s="407"/>
      <c r="L9" s="407"/>
      <c r="M9" s="374">
        <v>0</v>
      </c>
      <c r="N9" s="375"/>
      <c r="O9" s="381"/>
      <c r="P9" s="381"/>
    </row>
    <row r="10" spans="1:16" x14ac:dyDescent="0.2">
      <c r="A10" s="381"/>
      <c r="B10" s="364"/>
      <c r="C10" s="376"/>
      <c r="D10" s="404"/>
      <c r="E10" s="405"/>
      <c r="F10" s="405"/>
      <c r="G10" s="405"/>
      <c r="H10" s="406"/>
      <c r="I10" s="406"/>
      <c r="J10" s="407"/>
      <c r="K10" s="407"/>
      <c r="L10" s="407"/>
      <c r="M10" s="374">
        <v>0</v>
      </c>
      <c r="N10" s="375"/>
      <c r="O10" s="381"/>
      <c r="P10" s="381"/>
    </row>
    <row r="11" spans="1:16" x14ac:dyDescent="0.2">
      <c r="A11" s="381"/>
      <c r="B11" s="364"/>
      <c r="C11" s="376"/>
      <c r="D11" s="404"/>
      <c r="E11" s="405"/>
      <c r="F11" s="405"/>
      <c r="G11" s="405"/>
      <c r="H11" s="406"/>
      <c r="I11" s="406"/>
      <c r="J11" s="407"/>
      <c r="K11" s="407"/>
      <c r="L11" s="407"/>
      <c r="M11" s="374">
        <v>0</v>
      </c>
      <c r="N11" s="375"/>
      <c r="O11" s="381"/>
      <c r="P11" s="381"/>
    </row>
    <row r="12" spans="1:16" x14ac:dyDescent="0.2">
      <c r="A12" s="381"/>
      <c r="B12" s="364"/>
      <c r="C12" s="376" t="s">
        <v>331</v>
      </c>
      <c r="D12" s="368"/>
      <c r="E12" s="362"/>
      <c r="F12" s="362"/>
      <c r="G12" s="362"/>
      <c r="H12" s="377"/>
      <c r="I12" s="377"/>
      <c r="J12" s="374">
        <v>0</v>
      </c>
      <c r="K12" s="374">
        <v>0</v>
      </c>
      <c r="L12" s="374">
        <v>0</v>
      </c>
      <c r="M12" s="374">
        <v>0</v>
      </c>
      <c r="N12" s="374">
        <v>0</v>
      </c>
      <c r="O12" s="381"/>
      <c r="P12" s="381"/>
    </row>
    <row r="13" spans="1:16" ht="15.75" x14ac:dyDescent="0.25">
      <c r="A13" s="381"/>
      <c r="B13" s="367" t="s">
        <v>155</v>
      </c>
      <c r="C13" s="368"/>
      <c r="D13" s="368"/>
      <c r="E13" s="362"/>
      <c r="F13" s="362"/>
      <c r="G13" s="362"/>
      <c r="H13" s="377"/>
      <c r="I13" s="377"/>
      <c r="J13" s="377"/>
      <c r="K13" s="377"/>
      <c r="L13" s="377"/>
      <c r="M13" s="377"/>
      <c r="N13" s="377"/>
      <c r="O13" s="381"/>
      <c r="P13" s="381"/>
    </row>
    <row r="14" spans="1:16" x14ac:dyDescent="0.2">
      <c r="A14" s="381"/>
      <c r="B14" s="364"/>
      <c r="C14" s="376"/>
      <c r="D14" s="404" t="s">
        <v>440</v>
      </c>
      <c r="E14" s="405"/>
      <c r="F14" s="405"/>
      <c r="G14" s="405"/>
      <c r="H14" s="406"/>
      <c r="I14" s="406"/>
      <c r="J14" s="407"/>
      <c r="K14" s="407"/>
      <c r="L14" s="407"/>
      <c r="M14" s="374">
        <v>0</v>
      </c>
      <c r="N14" s="375"/>
      <c r="O14" s="381"/>
      <c r="P14" s="381"/>
    </row>
    <row r="15" spans="1:16" x14ac:dyDescent="0.2">
      <c r="A15" s="381"/>
      <c r="B15" s="364"/>
      <c r="C15" s="376"/>
      <c r="D15" s="404"/>
      <c r="E15" s="405"/>
      <c r="F15" s="405"/>
      <c r="G15" s="405"/>
      <c r="H15" s="406"/>
      <c r="I15" s="406"/>
      <c r="J15" s="407"/>
      <c r="K15" s="407"/>
      <c r="L15" s="407"/>
      <c r="M15" s="374">
        <v>0</v>
      </c>
      <c r="N15" s="375"/>
      <c r="O15" s="381"/>
      <c r="P15" s="381"/>
    </row>
    <row r="16" spans="1:16" x14ac:dyDescent="0.2">
      <c r="A16" s="381"/>
      <c r="B16" s="364"/>
      <c r="C16" s="376"/>
      <c r="D16" s="404"/>
      <c r="E16" s="405"/>
      <c r="F16" s="405"/>
      <c r="G16" s="405"/>
      <c r="H16" s="406"/>
      <c r="I16" s="406"/>
      <c r="J16" s="407"/>
      <c r="K16" s="407"/>
      <c r="L16" s="407"/>
      <c r="M16" s="374">
        <v>0</v>
      </c>
      <c r="N16" s="375"/>
      <c r="O16" s="381"/>
      <c r="P16" s="381"/>
    </row>
    <row r="17" spans="1:16" x14ac:dyDescent="0.2">
      <c r="A17" s="381"/>
      <c r="B17" s="364"/>
      <c r="C17" s="376"/>
      <c r="D17" s="404"/>
      <c r="E17" s="405"/>
      <c r="F17" s="405"/>
      <c r="G17" s="405"/>
      <c r="H17" s="406"/>
      <c r="I17" s="406"/>
      <c r="J17" s="407"/>
      <c r="K17" s="407"/>
      <c r="L17" s="407"/>
      <c r="M17" s="374">
        <v>0</v>
      </c>
      <c r="N17" s="375"/>
      <c r="O17" s="381"/>
      <c r="P17" s="381"/>
    </row>
    <row r="18" spans="1:16" x14ac:dyDescent="0.2">
      <c r="A18" s="381"/>
      <c r="B18" s="364"/>
      <c r="C18" s="376" t="s">
        <v>331</v>
      </c>
      <c r="D18" s="368"/>
      <c r="E18" s="362"/>
      <c r="F18" s="362"/>
      <c r="G18" s="362"/>
      <c r="H18" s="377"/>
      <c r="I18" s="377"/>
      <c r="J18" s="374">
        <v>0</v>
      </c>
      <c r="K18" s="374">
        <v>0</v>
      </c>
      <c r="L18" s="374">
        <v>0</v>
      </c>
      <c r="M18" s="374">
        <v>0</v>
      </c>
      <c r="N18" s="374">
        <v>0</v>
      </c>
      <c r="O18" s="381"/>
      <c r="P18" s="381"/>
    </row>
    <row r="19" spans="1:16" ht="15.75" x14ac:dyDescent="0.25">
      <c r="A19" s="381"/>
      <c r="B19" s="367" t="s">
        <v>154</v>
      </c>
      <c r="C19" s="368"/>
      <c r="D19" s="368"/>
      <c r="E19" s="362"/>
      <c r="F19" s="362"/>
      <c r="G19" s="362"/>
      <c r="H19" s="377"/>
      <c r="I19" s="377"/>
      <c r="J19" s="377"/>
      <c r="K19" s="377"/>
      <c r="L19" s="377"/>
      <c r="M19" s="377"/>
      <c r="N19" s="377"/>
      <c r="O19" s="381"/>
      <c r="P19" s="381"/>
    </row>
    <row r="20" spans="1:16" x14ac:dyDescent="0.2">
      <c r="A20" s="381"/>
      <c r="B20" s="364"/>
      <c r="C20" s="376"/>
      <c r="D20" s="404" t="s">
        <v>440</v>
      </c>
      <c r="E20" s="405"/>
      <c r="F20" s="405"/>
      <c r="G20" s="405"/>
      <c r="H20" s="406"/>
      <c r="I20" s="406"/>
      <c r="J20" s="407"/>
      <c r="K20" s="407"/>
      <c r="L20" s="407"/>
      <c r="M20" s="374">
        <v>0</v>
      </c>
      <c r="N20" s="375"/>
      <c r="O20" s="381"/>
      <c r="P20" s="381"/>
    </row>
    <row r="21" spans="1:16" x14ac:dyDescent="0.2">
      <c r="A21" s="381"/>
      <c r="B21" s="364"/>
      <c r="C21" s="376"/>
      <c r="D21" s="404"/>
      <c r="E21" s="405"/>
      <c r="F21" s="405"/>
      <c r="G21" s="405"/>
      <c r="H21" s="406"/>
      <c r="I21" s="406"/>
      <c r="J21" s="407"/>
      <c r="K21" s="407"/>
      <c r="L21" s="407"/>
      <c r="M21" s="374">
        <v>0</v>
      </c>
      <c r="N21" s="375"/>
      <c r="O21" s="381"/>
      <c r="P21" s="381"/>
    </row>
    <row r="22" spans="1:16" x14ac:dyDescent="0.2">
      <c r="A22" s="381"/>
      <c r="B22" s="364"/>
      <c r="C22" s="376"/>
      <c r="D22" s="404"/>
      <c r="E22" s="405"/>
      <c r="F22" s="405"/>
      <c r="G22" s="405"/>
      <c r="H22" s="406"/>
      <c r="I22" s="406"/>
      <c r="J22" s="407"/>
      <c r="K22" s="407"/>
      <c r="L22" s="407"/>
      <c r="M22" s="374">
        <v>0</v>
      </c>
      <c r="N22" s="375"/>
      <c r="O22" s="381"/>
      <c r="P22" s="381"/>
    </row>
    <row r="23" spans="1:16" x14ac:dyDescent="0.2">
      <c r="A23" s="381"/>
      <c r="B23" s="364"/>
      <c r="C23" s="376"/>
      <c r="D23" s="404"/>
      <c r="E23" s="405"/>
      <c r="F23" s="405"/>
      <c r="G23" s="405"/>
      <c r="H23" s="406"/>
      <c r="I23" s="406"/>
      <c r="J23" s="407"/>
      <c r="K23" s="407"/>
      <c r="L23" s="407"/>
      <c r="M23" s="374">
        <v>0</v>
      </c>
      <c r="N23" s="375"/>
      <c r="O23" s="381"/>
      <c r="P23" s="381"/>
    </row>
    <row r="24" spans="1:16" x14ac:dyDescent="0.2">
      <c r="A24" s="381"/>
      <c r="B24" s="364"/>
      <c r="C24" s="376" t="s">
        <v>331</v>
      </c>
      <c r="D24" s="368"/>
      <c r="E24" s="362"/>
      <c r="F24" s="362"/>
      <c r="G24" s="362"/>
      <c r="H24" s="377"/>
      <c r="I24" s="377"/>
      <c r="J24" s="374">
        <v>0</v>
      </c>
      <c r="K24" s="374">
        <v>0</v>
      </c>
      <c r="L24" s="374">
        <v>0</v>
      </c>
      <c r="M24" s="374">
        <v>0</v>
      </c>
      <c r="N24" s="374">
        <v>0</v>
      </c>
      <c r="O24" s="381"/>
      <c r="P24" s="381"/>
    </row>
    <row r="25" spans="1:16" ht="15.75" x14ac:dyDescent="0.25">
      <c r="A25" s="381"/>
      <c r="B25" s="367" t="s">
        <v>18</v>
      </c>
      <c r="C25" s="368"/>
      <c r="D25" s="368"/>
      <c r="E25" s="362"/>
      <c r="F25" s="362"/>
      <c r="G25" s="362"/>
      <c r="H25" s="377"/>
      <c r="I25" s="377"/>
      <c r="J25" s="377"/>
      <c r="K25" s="377"/>
      <c r="L25" s="377"/>
      <c r="M25" s="377"/>
      <c r="N25" s="377"/>
      <c r="O25" s="381"/>
      <c r="P25" s="381"/>
    </row>
    <row r="26" spans="1:16" x14ac:dyDescent="0.2">
      <c r="A26" s="381"/>
      <c r="B26" s="364"/>
      <c r="C26" s="376"/>
      <c r="D26" s="404" t="s">
        <v>440</v>
      </c>
      <c r="E26" s="405"/>
      <c r="F26" s="405"/>
      <c r="G26" s="405"/>
      <c r="H26" s="406"/>
      <c r="I26" s="406"/>
      <c r="J26" s="407"/>
      <c r="K26" s="407"/>
      <c r="L26" s="407"/>
      <c r="M26" s="374">
        <v>0</v>
      </c>
      <c r="N26" s="375"/>
      <c r="O26" s="381"/>
      <c r="P26" s="381"/>
    </row>
    <row r="27" spans="1:16" x14ac:dyDescent="0.2">
      <c r="A27" s="381"/>
      <c r="B27" s="364"/>
      <c r="C27" s="376"/>
      <c r="D27" s="404"/>
      <c r="E27" s="405"/>
      <c r="F27" s="405"/>
      <c r="G27" s="405"/>
      <c r="H27" s="406"/>
      <c r="I27" s="406"/>
      <c r="J27" s="407"/>
      <c r="K27" s="407"/>
      <c r="L27" s="407"/>
      <c r="M27" s="374">
        <v>0</v>
      </c>
      <c r="N27" s="375"/>
      <c r="O27" s="381"/>
      <c r="P27" s="381"/>
    </row>
    <row r="28" spans="1:16" x14ac:dyDescent="0.2">
      <c r="A28" s="381"/>
      <c r="B28" s="364"/>
      <c r="C28" s="376"/>
      <c r="D28" s="404"/>
      <c r="E28" s="405"/>
      <c r="F28" s="405"/>
      <c r="G28" s="405"/>
      <c r="H28" s="406"/>
      <c r="I28" s="406"/>
      <c r="J28" s="407"/>
      <c r="K28" s="407"/>
      <c r="L28" s="407"/>
      <c r="M28" s="374">
        <v>0</v>
      </c>
      <c r="N28" s="375"/>
      <c r="O28" s="381"/>
      <c r="P28" s="381"/>
    </row>
    <row r="29" spans="1:16" x14ac:dyDescent="0.2">
      <c r="A29" s="381"/>
      <c r="B29" s="364"/>
      <c r="C29" s="376"/>
      <c r="D29" s="404"/>
      <c r="E29" s="405"/>
      <c r="F29" s="405"/>
      <c r="G29" s="405"/>
      <c r="H29" s="406"/>
      <c r="I29" s="406"/>
      <c r="J29" s="407"/>
      <c r="K29" s="407"/>
      <c r="L29" s="407"/>
      <c r="M29" s="374">
        <v>0</v>
      </c>
      <c r="N29" s="375"/>
      <c r="O29" s="381"/>
      <c r="P29" s="381"/>
    </row>
    <row r="30" spans="1:16" x14ac:dyDescent="0.2">
      <c r="A30" s="381"/>
      <c r="B30" s="364"/>
      <c r="C30" s="376" t="s">
        <v>331</v>
      </c>
      <c r="D30" s="368"/>
      <c r="E30" s="362"/>
      <c r="F30" s="362"/>
      <c r="G30" s="362"/>
      <c r="H30" s="377"/>
      <c r="I30" s="377"/>
      <c r="J30" s="374">
        <v>0</v>
      </c>
      <c r="K30" s="374">
        <v>0</v>
      </c>
      <c r="L30" s="374">
        <v>0</v>
      </c>
      <c r="M30" s="374">
        <v>0</v>
      </c>
      <c r="N30" s="374">
        <v>0</v>
      </c>
      <c r="O30" s="381"/>
      <c r="P30" s="381"/>
    </row>
    <row r="31" spans="1:16" x14ac:dyDescent="0.2">
      <c r="A31" s="381"/>
      <c r="B31" s="364"/>
      <c r="C31" s="376"/>
      <c r="D31" s="368"/>
      <c r="E31" s="362"/>
      <c r="F31" s="362"/>
      <c r="G31" s="362"/>
      <c r="H31" s="377"/>
      <c r="I31" s="377"/>
      <c r="J31" s="380"/>
      <c r="K31" s="380"/>
      <c r="L31" s="380"/>
      <c r="M31" s="380"/>
      <c r="N31" s="380"/>
      <c r="O31" s="381"/>
      <c r="P31" s="381"/>
    </row>
    <row r="32" spans="1:16" ht="15.75" x14ac:dyDescent="0.25">
      <c r="A32" s="381"/>
      <c r="B32" s="367" t="s">
        <v>153</v>
      </c>
      <c r="C32" s="368"/>
      <c r="D32" s="368"/>
      <c r="E32" s="362"/>
      <c r="F32" s="362"/>
      <c r="G32" s="362"/>
      <c r="H32" s="377"/>
      <c r="I32" s="377"/>
      <c r="J32" s="377"/>
      <c r="K32" s="377"/>
      <c r="L32" s="377"/>
      <c r="M32" s="377"/>
      <c r="N32" s="377"/>
      <c r="O32" s="381"/>
      <c r="P32" s="381"/>
    </row>
    <row r="33" spans="1:16" x14ac:dyDescent="0.2">
      <c r="A33" s="381"/>
      <c r="B33" s="364"/>
      <c r="C33" s="376"/>
      <c r="D33" s="404" t="s">
        <v>440</v>
      </c>
      <c r="E33" s="405"/>
      <c r="F33" s="405"/>
      <c r="G33" s="405"/>
      <c r="H33" s="406"/>
      <c r="I33" s="406"/>
      <c r="J33" s="407"/>
      <c r="K33" s="407"/>
      <c r="L33" s="407"/>
      <c r="M33" s="374">
        <v>0</v>
      </c>
      <c r="N33" s="375"/>
      <c r="O33" s="381"/>
      <c r="P33" s="381"/>
    </row>
    <row r="34" spans="1:16" x14ac:dyDescent="0.2">
      <c r="A34" s="381"/>
      <c r="B34" s="364"/>
      <c r="C34" s="376"/>
      <c r="D34" s="404"/>
      <c r="E34" s="405"/>
      <c r="F34" s="405"/>
      <c r="G34" s="405"/>
      <c r="H34" s="406"/>
      <c r="I34" s="406"/>
      <c r="J34" s="407"/>
      <c r="K34" s="407"/>
      <c r="L34" s="407"/>
      <c r="M34" s="374">
        <v>0</v>
      </c>
      <c r="N34" s="375"/>
      <c r="O34" s="381"/>
      <c r="P34" s="381"/>
    </row>
    <row r="35" spans="1:16" x14ac:dyDescent="0.2">
      <c r="A35" s="381"/>
      <c r="B35" s="364"/>
      <c r="C35" s="376"/>
      <c r="D35" s="404"/>
      <c r="E35" s="405"/>
      <c r="F35" s="405"/>
      <c r="G35" s="405"/>
      <c r="H35" s="406"/>
      <c r="I35" s="406"/>
      <c r="J35" s="407"/>
      <c r="K35" s="407"/>
      <c r="L35" s="407"/>
      <c r="M35" s="374">
        <v>0</v>
      </c>
      <c r="N35" s="375"/>
      <c r="O35" s="381"/>
      <c r="P35" s="381"/>
    </row>
    <row r="36" spans="1:16" x14ac:dyDescent="0.2">
      <c r="A36" s="381"/>
      <c r="B36" s="364"/>
      <c r="C36" s="376"/>
      <c r="D36" s="404"/>
      <c r="E36" s="405"/>
      <c r="F36" s="405"/>
      <c r="G36" s="405"/>
      <c r="H36" s="406"/>
      <c r="I36" s="406"/>
      <c r="J36" s="407"/>
      <c r="K36" s="407"/>
      <c r="L36" s="407"/>
      <c r="M36" s="374">
        <v>0</v>
      </c>
      <c r="N36" s="375"/>
      <c r="O36" s="381"/>
      <c r="P36" s="381"/>
    </row>
    <row r="37" spans="1:16" x14ac:dyDescent="0.2">
      <c r="A37" s="381"/>
      <c r="B37" s="364"/>
      <c r="C37" s="376" t="s">
        <v>331</v>
      </c>
      <c r="D37" s="368"/>
      <c r="E37" s="362"/>
      <c r="F37" s="362"/>
      <c r="G37" s="362"/>
      <c r="H37" s="377"/>
      <c r="I37" s="377"/>
      <c r="J37" s="374">
        <v>0</v>
      </c>
      <c r="K37" s="374">
        <v>0</v>
      </c>
      <c r="L37" s="374">
        <v>0</v>
      </c>
      <c r="M37" s="374">
        <v>0</v>
      </c>
      <c r="N37" s="374">
        <v>0</v>
      </c>
      <c r="O37" s="381"/>
      <c r="P37" s="381"/>
    </row>
    <row r="38" spans="1:16" ht="15.75" x14ac:dyDescent="0.25">
      <c r="A38" s="381"/>
      <c r="B38" s="367" t="s">
        <v>353</v>
      </c>
      <c r="C38" s="368"/>
      <c r="D38" s="368"/>
      <c r="E38" s="362"/>
      <c r="F38" s="362"/>
      <c r="G38" s="362"/>
      <c r="H38" s="377"/>
      <c r="I38" s="377"/>
      <c r="J38" s="377"/>
      <c r="K38" s="377"/>
      <c r="L38" s="377"/>
      <c r="M38" s="377"/>
      <c r="N38" s="377"/>
      <c r="O38" s="381"/>
      <c r="P38" s="381"/>
    </row>
    <row r="39" spans="1:16" x14ac:dyDescent="0.2">
      <c r="A39" s="381"/>
      <c r="B39" s="364"/>
      <c r="C39" s="376"/>
      <c r="D39" s="404" t="s">
        <v>438</v>
      </c>
      <c r="E39" s="405" t="s">
        <v>421</v>
      </c>
      <c r="F39" s="408" t="s">
        <v>439</v>
      </c>
      <c r="G39" s="405" t="s">
        <v>422</v>
      </c>
      <c r="H39" s="406">
        <f>'[1]Global inputs'!$L$120</f>
        <v>0</v>
      </c>
      <c r="I39" s="406">
        <f>1-H39</f>
        <v>1</v>
      </c>
      <c r="J39" s="407"/>
      <c r="K39" s="407">
        <f>'Sch B table 3'!I28</f>
        <v>13166.537431178162</v>
      </c>
      <c r="L39" s="407">
        <f>'Sch B table 3'!J28</f>
        <v>903.37423472742194</v>
      </c>
      <c r="M39" s="374">
        <f>SUM(J39:L39)</f>
        <v>14069.911665905584</v>
      </c>
      <c r="N39" s="375"/>
      <c r="O39" s="381"/>
      <c r="P39" s="381"/>
    </row>
    <row r="40" spans="1:16" x14ac:dyDescent="0.2">
      <c r="A40" s="381"/>
      <c r="B40" s="364"/>
      <c r="C40" s="376"/>
      <c r="D40" s="404"/>
      <c r="E40" s="405"/>
      <c r="F40" s="405"/>
      <c r="G40" s="405"/>
      <c r="H40" s="406"/>
      <c r="I40" s="406"/>
      <c r="J40" s="407"/>
      <c r="K40" s="407"/>
      <c r="L40" s="407"/>
      <c r="M40" s="374">
        <f t="shared" ref="M40:M42" si="0">SUM(J40:L40)</f>
        <v>0</v>
      </c>
      <c r="N40" s="375"/>
      <c r="O40" s="381"/>
      <c r="P40" s="381"/>
    </row>
    <row r="41" spans="1:16" x14ac:dyDescent="0.2">
      <c r="A41" s="381"/>
      <c r="B41" s="364"/>
      <c r="C41" s="376"/>
      <c r="D41" s="404"/>
      <c r="E41" s="405"/>
      <c r="F41" s="405"/>
      <c r="G41" s="405"/>
      <c r="H41" s="406"/>
      <c r="I41" s="406"/>
      <c r="J41" s="407"/>
      <c r="K41" s="407"/>
      <c r="L41" s="407"/>
      <c r="M41" s="374">
        <f t="shared" si="0"/>
        <v>0</v>
      </c>
      <c r="N41" s="375"/>
      <c r="O41" s="381"/>
      <c r="P41" s="381"/>
    </row>
    <row r="42" spans="1:16" x14ac:dyDescent="0.2">
      <c r="A42" s="381"/>
      <c r="B42" s="364"/>
      <c r="C42" s="376"/>
      <c r="D42" s="404"/>
      <c r="E42" s="405"/>
      <c r="F42" s="405"/>
      <c r="G42" s="405"/>
      <c r="H42" s="406"/>
      <c r="I42" s="406"/>
      <c r="J42" s="407"/>
      <c r="K42" s="407"/>
      <c r="L42" s="407"/>
      <c r="M42" s="374">
        <f t="shared" si="0"/>
        <v>0</v>
      </c>
      <c r="N42" s="375"/>
      <c r="O42" s="381"/>
      <c r="P42" s="381"/>
    </row>
    <row r="43" spans="1:16" x14ac:dyDescent="0.2">
      <c r="A43" s="381"/>
      <c r="B43" s="364"/>
      <c r="C43" s="376" t="s">
        <v>331</v>
      </c>
      <c r="D43" s="368"/>
      <c r="E43" s="362"/>
      <c r="F43" s="362"/>
      <c r="G43" s="362"/>
      <c r="H43" s="377"/>
      <c r="I43" s="377"/>
      <c r="J43" s="374">
        <f>SUM(J39:J42)</f>
        <v>0</v>
      </c>
      <c r="K43" s="374">
        <f t="shared" ref="K43:L43" si="1">SUM(K39:K42)</f>
        <v>13166.537431178162</v>
      </c>
      <c r="L43" s="374">
        <f t="shared" si="1"/>
        <v>903.37423472742194</v>
      </c>
      <c r="M43" s="374">
        <f>SUM(M39:M42)</f>
        <v>14069.911665905584</v>
      </c>
      <c r="N43" s="374">
        <v>0</v>
      </c>
      <c r="O43" s="381"/>
      <c r="P43" s="381"/>
    </row>
    <row r="44" spans="1:16" ht="15" thickBot="1" x14ac:dyDescent="0.25">
      <c r="A44" s="381"/>
      <c r="B44" s="362"/>
      <c r="C44" s="362"/>
      <c r="D44" s="368"/>
      <c r="E44" s="362"/>
      <c r="F44" s="362"/>
      <c r="G44" s="362"/>
      <c r="H44" s="377"/>
      <c r="I44" s="377"/>
      <c r="J44" s="377"/>
      <c r="K44" s="377"/>
      <c r="L44" s="377"/>
      <c r="M44" s="377"/>
      <c r="N44" s="377"/>
      <c r="O44" s="381"/>
      <c r="P44" s="381"/>
    </row>
    <row r="45" spans="1:16" ht="15" thickBot="1" x14ac:dyDescent="0.25">
      <c r="A45" s="381"/>
      <c r="B45" s="364"/>
      <c r="C45" s="376" t="s">
        <v>355</v>
      </c>
      <c r="D45" s="368"/>
      <c r="E45" s="362"/>
      <c r="F45" s="362"/>
      <c r="G45" s="362"/>
      <c r="H45" s="377"/>
      <c r="I45" s="377"/>
      <c r="J45" s="409">
        <f>J43</f>
        <v>0</v>
      </c>
      <c r="K45" s="409">
        <f t="shared" ref="K45:M45" si="2">K43</f>
        <v>13166.537431178162</v>
      </c>
      <c r="L45" s="409">
        <f t="shared" si="2"/>
        <v>903.37423472742194</v>
      </c>
      <c r="M45" s="409">
        <f t="shared" si="2"/>
        <v>14069.911665905584</v>
      </c>
      <c r="N45" s="409">
        <v>0</v>
      </c>
      <c r="O45" s="381"/>
      <c r="P45" s="381"/>
    </row>
    <row r="46" spans="1:16" x14ac:dyDescent="0.2">
      <c r="A46" s="381"/>
      <c r="B46" s="362"/>
      <c r="C46" s="362"/>
      <c r="D46" s="368"/>
      <c r="E46" s="362"/>
      <c r="F46" s="362"/>
      <c r="G46" s="362"/>
      <c r="H46" s="377"/>
      <c r="I46" s="377"/>
      <c r="J46" s="377"/>
      <c r="K46" s="377"/>
      <c r="L46" s="377"/>
      <c r="M46" s="377"/>
      <c r="N46" s="377"/>
      <c r="O46" s="381"/>
      <c r="P46" s="381"/>
    </row>
    <row r="47" spans="1:16" x14ac:dyDescent="0.2">
      <c r="A47" s="381"/>
      <c r="B47" s="362"/>
      <c r="C47" s="362"/>
      <c r="D47" s="368"/>
      <c r="E47" s="362"/>
      <c r="F47" s="362"/>
      <c r="G47" s="362"/>
      <c r="H47" s="377"/>
      <c r="I47" s="377"/>
      <c r="J47" s="377"/>
      <c r="K47" s="377"/>
      <c r="L47" s="377"/>
      <c r="M47" s="377"/>
      <c r="N47" s="377"/>
      <c r="O47" s="381"/>
      <c r="P47" s="381"/>
    </row>
    <row r="49" spans="1:16" x14ac:dyDescent="0.2">
      <c r="A49" s="381"/>
      <c r="B49" s="381"/>
      <c r="C49" s="381"/>
      <c r="D49" s="381"/>
      <c r="E49" s="381"/>
      <c r="F49" s="381"/>
      <c r="G49" s="381"/>
      <c r="H49" s="381"/>
      <c r="I49" s="381"/>
      <c r="J49" s="381"/>
      <c r="K49" s="381"/>
      <c r="L49" s="432" t="s">
        <v>378</v>
      </c>
      <c r="M49" s="432"/>
      <c r="N49" s="432"/>
      <c r="O49" s="432"/>
      <c r="P49" s="381"/>
    </row>
    <row r="50" spans="1:16" ht="22.35" customHeight="1" x14ac:dyDescent="0.2">
      <c r="A50" s="381"/>
      <c r="B50" s="402" t="s">
        <v>356</v>
      </c>
      <c r="C50" s="381"/>
      <c r="D50" s="381"/>
      <c r="E50" s="381"/>
      <c r="F50" s="381"/>
      <c r="G50" s="381"/>
      <c r="H50" s="381"/>
      <c r="I50" s="381"/>
      <c r="J50" s="381"/>
      <c r="K50" s="381"/>
      <c r="L50" s="403"/>
      <c r="M50" s="381"/>
      <c r="N50" s="381"/>
      <c r="O50" s="381"/>
      <c r="P50" s="381"/>
    </row>
    <row r="51" spans="1:16" ht="32.1" customHeight="1" x14ac:dyDescent="0.2">
      <c r="A51" s="381"/>
      <c r="B51" s="443" t="s">
        <v>351</v>
      </c>
      <c r="C51" s="443"/>
      <c r="D51" s="443"/>
      <c r="E51" s="443"/>
      <c r="F51" s="443"/>
      <c r="G51" s="443"/>
      <c r="H51" s="443"/>
      <c r="I51" s="443"/>
      <c r="J51" s="443"/>
      <c r="K51" s="443"/>
      <c r="L51" s="443"/>
      <c r="M51" s="443"/>
      <c r="N51" s="443"/>
      <c r="O51" s="381"/>
      <c r="P51" s="381"/>
    </row>
    <row r="52" spans="1:16" x14ac:dyDescent="0.2">
      <c r="A52" s="381"/>
      <c r="B52" s="364"/>
      <c r="C52" s="362"/>
      <c r="D52" s="362"/>
      <c r="E52" s="362"/>
      <c r="F52" s="362"/>
      <c r="G52" s="362"/>
      <c r="H52" s="362"/>
      <c r="I52" s="362"/>
      <c r="J52" s="362"/>
      <c r="K52" s="362"/>
      <c r="L52" s="362"/>
      <c r="M52" s="362"/>
      <c r="N52" s="362"/>
      <c r="O52" s="381"/>
      <c r="P52" s="381"/>
    </row>
    <row r="53" spans="1:16" x14ac:dyDescent="0.2">
      <c r="A53" s="381"/>
      <c r="B53" s="364"/>
      <c r="C53" s="362"/>
      <c r="D53" s="444" t="s">
        <v>357</v>
      </c>
      <c r="E53" s="436" t="s">
        <v>339</v>
      </c>
      <c r="F53" s="436" t="s">
        <v>358</v>
      </c>
      <c r="G53" s="436" t="s">
        <v>341</v>
      </c>
      <c r="H53" s="436" t="s">
        <v>342</v>
      </c>
      <c r="I53" s="436"/>
      <c r="J53" s="436" t="s">
        <v>343</v>
      </c>
      <c r="K53" s="436"/>
      <c r="L53" s="436"/>
      <c r="M53" s="436"/>
      <c r="N53" s="436" t="s">
        <v>359</v>
      </c>
      <c r="O53" s="381"/>
      <c r="P53" s="381"/>
    </row>
    <row r="54" spans="1:16" ht="51" x14ac:dyDescent="0.2">
      <c r="A54" s="381"/>
      <c r="B54" s="364"/>
      <c r="C54" s="362"/>
      <c r="D54" s="445"/>
      <c r="E54" s="436" t="s">
        <v>339</v>
      </c>
      <c r="F54" s="436" t="s">
        <v>340</v>
      </c>
      <c r="G54" s="436" t="s">
        <v>341</v>
      </c>
      <c r="H54" s="366" t="s">
        <v>329</v>
      </c>
      <c r="I54" s="366" t="s">
        <v>345</v>
      </c>
      <c r="J54" s="366" t="s">
        <v>346</v>
      </c>
      <c r="K54" s="366" t="s">
        <v>329</v>
      </c>
      <c r="L54" s="366" t="s">
        <v>345</v>
      </c>
      <c r="M54" s="366" t="s">
        <v>1</v>
      </c>
      <c r="N54" s="436"/>
      <c r="O54" s="381"/>
      <c r="P54" s="381"/>
    </row>
    <row r="55" spans="1:16" ht="15.75" x14ac:dyDescent="0.25">
      <c r="A55" s="381"/>
      <c r="B55" s="367" t="s">
        <v>156</v>
      </c>
      <c r="C55" s="368"/>
      <c r="D55" s="368"/>
      <c r="E55" s="362"/>
      <c r="F55" s="362"/>
      <c r="G55" s="362"/>
      <c r="H55" s="362"/>
      <c r="I55" s="362"/>
      <c r="J55" s="362"/>
      <c r="K55" s="362"/>
      <c r="L55" s="362"/>
      <c r="M55" s="362"/>
      <c r="N55" s="362"/>
      <c r="O55" s="381"/>
      <c r="P55" s="381"/>
    </row>
    <row r="56" spans="1:16" x14ac:dyDescent="0.2">
      <c r="A56" s="381"/>
      <c r="B56" s="364"/>
      <c r="C56" s="376"/>
      <c r="D56" s="404" t="s">
        <v>440</v>
      </c>
      <c r="E56" s="405"/>
      <c r="F56" s="405"/>
      <c r="G56" s="405"/>
      <c r="H56" s="406"/>
      <c r="I56" s="406"/>
      <c r="J56" s="407"/>
      <c r="K56" s="407"/>
      <c r="L56" s="407"/>
      <c r="M56" s="374">
        <v>0</v>
      </c>
      <c r="N56" s="375"/>
      <c r="O56" s="381"/>
      <c r="P56" s="381"/>
    </row>
    <row r="57" spans="1:16" x14ac:dyDescent="0.2">
      <c r="A57" s="381"/>
      <c r="B57" s="364"/>
      <c r="C57" s="376"/>
      <c r="D57" s="404"/>
      <c r="E57" s="405"/>
      <c r="F57" s="405"/>
      <c r="G57" s="405"/>
      <c r="H57" s="406"/>
      <c r="I57" s="406"/>
      <c r="J57" s="407"/>
      <c r="K57" s="407"/>
      <c r="L57" s="407"/>
      <c r="M57" s="374">
        <v>0</v>
      </c>
      <c r="N57" s="375"/>
      <c r="O57" s="381"/>
      <c r="P57" s="381"/>
    </row>
    <row r="58" spans="1:16" x14ac:dyDescent="0.2">
      <c r="A58" s="381"/>
      <c r="B58" s="364"/>
      <c r="C58" s="376"/>
      <c r="D58" s="404"/>
      <c r="E58" s="405"/>
      <c r="F58" s="405"/>
      <c r="G58" s="405"/>
      <c r="H58" s="406"/>
      <c r="I58" s="406"/>
      <c r="J58" s="407"/>
      <c r="K58" s="407"/>
      <c r="L58" s="407"/>
      <c r="M58" s="374">
        <v>0</v>
      </c>
      <c r="N58" s="375"/>
      <c r="O58" s="381"/>
      <c r="P58" s="381"/>
    </row>
    <row r="59" spans="1:16" x14ac:dyDescent="0.2">
      <c r="A59" s="381"/>
      <c r="B59" s="364"/>
      <c r="C59" s="376"/>
      <c r="D59" s="404"/>
      <c r="E59" s="405"/>
      <c r="F59" s="405"/>
      <c r="G59" s="405"/>
      <c r="H59" s="406"/>
      <c r="I59" s="406"/>
      <c r="J59" s="407"/>
      <c r="K59" s="407"/>
      <c r="L59" s="407"/>
      <c r="M59" s="374">
        <v>0</v>
      </c>
      <c r="N59" s="375"/>
      <c r="O59" s="381"/>
      <c r="P59" s="381"/>
    </row>
    <row r="60" spans="1:16" x14ac:dyDescent="0.2">
      <c r="A60" s="381"/>
      <c r="B60" s="364"/>
      <c r="C60" s="376" t="s">
        <v>331</v>
      </c>
      <c r="D60" s="368"/>
      <c r="E60" s="362"/>
      <c r="F60" s="362"/>
      <c r="G60" s="362"/>
      <c r="H60" s="377"/>
      <c r="I60" s="377"/>
      <c r="J60" s="374">
        <v>0</v>
      </c>
      <c r="K60" s="374">
        <v>0</v>
      </c>
      <c r="L60" s="374">
        <v>0</v>
      </c>
      <c r="M60" s="374">
        <v>0</v>
      </c>
      <c r="N60" s="374">
        <v>0</v>
      </c>
      <c r="O60" s="381"/>
      <c r="P60" s="381"/>
    </row>
    <row r="61" spans="1:16" ht="15.75" x14ac:dyDescent="0.25">
      <c r="A61" s="381"/>
      <c r="B61" s="367" t="s">
        <v>155</v>
      </c>
      <c r="C61" s="368"/>
      <c r="D61" s="368"/>
      <c r="E61" s="362"/>
      <c r="F61" s="362"/>
      <c r="G61" s="362"/>
      <c r="H61" s="377"/>
      <c r="I61" s="377"/>
      <c r="J61" s="377"/>
      <c r="K61" s="377"/>
      <c r="L61" s="377"/>
      <c r="M61" s="377"/>
      <c r="N61" s="377"/>
      <c r="O61" s="381"/>
      <c r="P61" s="381"/>
    </row>
    <row r="62" spans="1:16" x14ac:dyDescent="0.2">
      <c r="A62" s="381"/>
      <c r="B62" s="364"/>
      <c r="C62" s="376"/>
      <c r="D62" s="404" t="s">
        <v>440</v>
      </c>
      <c r="E62" s="405"/>
      <c r="F62" s="405"/>
      <c r="G62" s="405"/>
      <c r="H62" s="406"/>
      <c r="I62" s="406"/>
      <c r="J62" s="407"/>
      <c r="K62" s="407"/>
      <c r="L62" s="407"/>
      <c r="M62" s="374">
        <v>0</v>
      </c>
      <c r="N62" s="375"/>
      <c r="O62" s="381"/>
      <c r="P62" s="381"/>
    </row>
    <row r="63" spans="1:16" x14ac:dyDescent="0.2">
      <c r="A63" s="381"/>
      <c r="B63" s="364"/>
      <c r="C63" s="376"/>
      <c r="D63" s="404"/>
      <c r="E63" s="405"/>
      <c r="F63" s="405"/>
      <c r="G63" s="405"/>
      <c r="H63" s="406"/>
      <c r="I63" s="406"/>
      <c r="J63" s="407"/>
      <c r="K63" s="407"/>
      <c r="L63" s="407"/>
      <c r="M63" s="374">
        <v>0</v>
      </c>
      <c r="N63" s="375"/>
      <c r="O63" s="381"/>
      <c r="P63" s="381"/>
    </row>
    <row r="64" spans="1:16" x14ac:dyDescent="0.2">
      <c r="A64" s="381"/>
      <c r="B64" s="364"/>
      <c r="C64" s="376"/>
      <c r="D64" s="404"/>
      <c r="E64" s="405"/>
      <c r="F64" s="405"/>
      <c r="G64" s="405"/>
      <c r="H64" s="406"/>
      <c r="I64" s="406"/>
      <c r="J64" s="407"/>
      <c r="K64" s="407"/>
      <c r="L64" s="407"/>
      <c r="M64" s="374">
        <v>0</v>
      </c>
      <c r="N64" s="375"/>
      <c r="O64" s="381"/>
      <c r="P64" s="381"/>
    </row>
    <row r="65" spans="1:16" x14ac:dyDescent="0.2">
      <c r="A65" s="381"/>
      <c r="B65" s="364"/>
      <c r="C65" s="376"/>
      <c r="D65" s="404"/>
      <c r="E65" s="405"/>
      <c r="F65" s="405"/>
      <c r="G65" s="405"/>
      <c r="H65" s="406"/>
      <c r="I65" s="406"/>
      <c r="J65" s="407"/>
      <c r="K65" s="407"/>
      <c r="L65" s="407"/>
      <c r="M65" s="374">
        <v>0</v>
      </c>
      <c r="N65" s="375"/>
      <c r="O65" s="381"/>
      <c r="P65" s="381"/>
    </row>
    <row r="66" spans="1:16" x14ac:dyDescent="0.2">
      <c r="A66" s="381"/>
      <c r="B66" s="364"/>
      <c r="C66" s="376" t="s">
        <v>331</v>
      </c>
      <c r="D66" s="368"/>
      <c r="E66" s="362"/>
      <c r="F66" s="362"/>
      <c r="G66" s="362"/>
      <c r="H66" s="377"/>
      <c r="I66" s="377"/>
      <c r="J66" s="374">
        <v>0</v>
      </c>
      <c r="K66" s="374">
        <v>0</v>
      </c>
      <c r="L66" s="374">
        <v>0</v>
      </c>
      <c r="M66" s="374">
        <v>0</v>
      </c>
      <c r="N66" s="374">
        <v>0</v>
      </c>
      <c r="O66" s="381"/>
      <c r="P66" s="381"/>
    </row>
    <row r="67" spans="1:16" ht="15.75" x14ac:dyDescent="0.25">
      <c r="A67" s="381"/>
      <c r="B67" s="367" t="s">
        <v>154</v>
      </c>
      <c r="C67" s="368"/>
      <c r="D67" s="368"/>
      <c r="E67" s="362"/>
      <c r="F67" s="362"/>
      <c r="G67" s="362"/>
      <c r="H67" s="377"/>
      <c r="I67" s="377"/>
      <c r="J67" s="377"/>
      <c r="K67" s="377"/>
      <c r="L67" s="377"/>
      <c r="M67" s="377"/>
      <c r="N67" s="377"/>
      <c r="O67" s="381"/>
      <c r="P67" s="381"/>
    </row>
    <row r="68" spans="1:16" x14ac:dyDescent="0.2">
      <c r="A68" s="381"/>
      <c r="B68" s="364"/>
      <c r="C68" s="376"/>
      <c r="D68" s="404" t="s">
        <v>440</v>
      </c>
      <c r="E68" s="405"/>
      <c r="F68" s="405"/>
      <c r="G68" s="405"/>
      <c r="H68" s="406"/>
      <c r="I68" s="406"/>
      <c r="J68" s="407"/>
      <c r="K68" s="407"/>
      <c r="L68" s="407"/>
      <c r="M68" s="374">
        <v>0</v>
      </c>
      <c r="N68" s="375"/>
      <c r="O68" s="381"/>
      <c r="P68" s="381"/>
    </row>
    <row r="69" spans="1:16" x14ac:dyDescent="0.2">
      <c r="A69" s="381"/>
      <c r="B69" s="364"/>
      <c r="C69" s="376"/>
      <c r="D69" s="404"/>
      <c r="E69" s="405"/>
      <c r="F69" s="405"/>
      <c r="G69" s="405"/>
      <c r="H69" s="406"/>
      <c r="I69" s="406"/>
      <c r="J69" s="407"/>
      <c r="K69" s="407"/>
      <c r="L69" s="407"/>
      <c r="M69" s="374">
        <v>0</v>
      </c>
      <c r="N69" s="375"/>
      <c r="O69" s="381"/>
      <c r="P69" s="381"/>
    </row>
    <row r="70" spans="1:16" x14ac:dyDescent="0.2">
      <c r="A70" s="381"/>
      <c r="B70" s="364"/>
      <c r="C70" s="376"/>
      <c r="D70" s="404"/>
      <c r="E70" s="405"/>
      <c r="F70" s="405"/>
      <c r="G70" s="405"/>
      <c r="H70" s="406"/>
      <c r="I70" s="406"/>
      <c r="J70" s="407"/>
      <c r="K70" s="407"/>
      <c r="L70" s="407"/>
      <c r="M70" s="374">
        <v>0</v>
      </c>
      <c r="N70" s="375"/>
      <c r="O70" s="381"/>
      <c r="P70" s="381"/>
    </row>
    <row r="71" spans="1:16" x14ac:dyDescent="0.2">
      <c r="A71" s="381"/>
      <c r="B71" s="364"/>
      <c r="C71" s="376"/>
      <c r="D71" s="404"/>
      <c r="E71" s="405"/>
      <c r="F71" s="405"/>
      <c r="G71" s="405"/>
      <c r="H71" s="406"/>
      <c r="I71" s="406"/>
      <c r="J71" s="407"/>
      <c r="K71" s="407"/>
      <c r="L71" s="407"/>
      <c r="M71" s="374">
        <v>0</v>
      </c>
      <c r="N71" s="375"/>
      <c r="O71" s="381"/>
      <c r="P71" s="381"/>
    </row>
    <row r="72" spans="1:16" x14ac:dyDescent="0.2">
      <c r="A72" s="381"/>
      <c r="B72" s="364"/>
      <c r="C72" s="376" t="s">
        <v>331</v>
      </c>
      <c r="D72" s="368"/>
      <c r="E72" s="362"/>
      <c r="F72" s="362"/>
      <c r="G72" s="362"/>
      <c r="H72" s="377"/>
      <c r="I72" s="377"/>
      <c r="J72" s="374">
        <v>0</v>
      </c>
      <c r="K72" s="374">
        <v>0</v>
      </c>
      <c r="L72" s="374">
        <v>0</v>
      </c>
      <c r="M72" s="374">
        <v>0</v>
      </c>
      <c r="N72" s="374">
        <v>0</v>
      </c>
      <c r="O72" s="381"/>
      <c r="P72" s="381"/>
    </row>
    <row r="73" spans="1:16" ht="15.75" x14ac:dyDescent="0.25">
      <c r="A73" s="381"/>
      <c r="B73" s="367" t="s">
        <v>18</v>
      </c>
      <c r="C73" s="368"/>
      <c r="D73" s="368"/>
      <c r="E73" s="362"/>
      <c r="F73" s="362"/>
      <c r="G73" s="362"/>
      <c r="H73" s="377"/>
      <c r="I73" s="377"/>
      <c r="J73" s="377"/>
      <c r="K73" s="377"/>
      <c r="L73" s="377"/>
      <c r="M73" s="377"/>
      <c r="N73" s="377"/>
      <c r="O73" s="381"/>
      <c r="P73" s="381"/>
    </row>
    <row r="74" spans="1:16" x14ac:dyDescent="0.2">
      <c r="A74" s="381"/>
      <c r="B74" s="364"/>
      <c r="C74" s="376"/>
      <c r="D74" s="404" t="s">
        <v>440</v>
      </c>
      <c r="E74" s="405"/>
      <c r="F74" s="405"/>
      <c r="G74" s="405"/>
      <c r="H74" s="406"/>
      <c r="I74" s="406"/>
      <c r="J74" s="407"/>
      <c r="K74" s="407"/>
      <c r="L74" s="407"/>
      <c r="M74" s="374">
        <v>0</v>
      </c>
      <c r="N74" s="375"/>
      <c r="O74" s="381"/>
      <c r="P74" s="381"/>
    </row>
    <row r="75" spans="1:16" x14ac:dyDescent="0.2">
      <c r="A75" s="381"/>
      <c r="B75" s="364"/>
      <c r="C75" s="376"/>
      <c r="D75" s="404"/>
      <c r="E75" s="405"/>
      <c r="F75" s="405"/>
      <c r="G75" s="405"/>
      <c r="H75" s="406"/>
      <c r="I75" s="406"/>
      <c r="J75" s="407"/>
      <c r="K75" s="407"/>
      <c r="L75" s="407"/>
      <c r="M75" s="374">
        <v>0</v>
      </c>
      <c r="N75" s="375"/>
      <c r="O75" s="381"/>
      <c r="P75" s="381"/>
    </row>
    <row r="76" spans="1:16" x14ac:dyDescent="0.2">
      <c r="A76" s="381"/>
      <c r="B76" s="364"/>
      <c r="C76" s="376"/>
      <c r="D76" s="404"/>
      <c r="E76" s="405"/>
      <c r="F76" s="405"/>
      <c r="G76" s="405"/>
      <c r="H76" s="406"/>
      <c r="I76" s="406"/>
      <c r="J76" s="407"/>
      <c r="K76" s="407"/>
      <c r="L76" s="407"/>
      <c r="M76" s="374">
        <v>0</v>
      </c>
      <c r="N76" s="375"/>
      <c r="O76" s="381"/>
      <c r="P76" s="381"/>
    </row>
    <row r="77" spans="1:16" x14ac:dyDescent="0.2">
      <c r="A77" s="381"/>
      <c r="B77" s="364"/>
      <c r="C77" s="376"/>
      <c r="D77" s="404"/>
      <c r="E77" s="405"/>
      <c r="F77" s="405"/>
      <c r="G77" s="405"/>
      <c r="H77" s="406"/>
      <c r="I77" s="406"/>
      <c r="J77" s="407"/>
      <c r="K77" s="407"/>
      <c r="L77" s="407"/>
      <c r="M77" s="374">
        <v>0</v>
      </c>
      <c r="N77" s="375"/>
      <c r="O77" s="381"/>
      <c r="P77" s="381"/>
    </row>
    <row r="78" spans="1:16" x14ac:dyDescent="0.2">
      <c r="A78" s="381"/>
      <c r="B78" s="364"/>
      <c r="C78" s="376" t="s">
        <v>331</v>
      </c>
      <c r="D78" s="368"/>
      <c r="E78" s="362"/>
      <c r="F78" s="362"/>
      <c r="G78" s="362"/>
      <c r="H78" s="377"/>
      <c r="I78" s="377"/>
      <c r="J78" s="374">
        <v>0</v>
      </c>
      <c r="K78" s="374">
        <v>0</v>
      </c>
      <c r="L78" s="374">
        <v>0</v>
      </c>
      <c r="M78" s="374">
        <v>0</v>
      </c>
      <c r="N78" s="374">
        <v>0</v>
      </c>
      <c r="O78" s="381"/>
      <c r="P78" s="381"/>
    </row>
    <row r="79" spans="1:16" x14ac:dyDescent="0.2">
      <c r="A79" s="381"/>
      <c r="B79" s="364"/>
      <c r="C79" s="376"/>
      <c r="D79" s="368"/>
      <c r="E79" s="362"/>
      <c r="F79" s="362"/>
      <c r="G79" s="362"/>
      <c r="H79" s="377"/>
      <c r="I79" s="377"/>
      <c r="J79" s="380"/>
      <c r="K79" s="380"/>
      <c r="L79" s="380"/>
      <c r="M79" s="380"/>
      <c r="N79" s="380"/>
      <c r="O79" s="381"/>
      <c r="P79" s="381"/>
    </row>
    <row r="80" spans="1:16" ht="15.75" x14ac:dyDescent="0.25">
      <c r="A80" s="381"/>
      <c r="B80" s="367" t="s">
        <v>153</v>
      </c>
      <c r="C80" s="368"/>
      <c r="D80" s="368"/>
      <c r="E80" s="362"/>
      <c r="F80" s="362"/>
      <c r="G80" s="362"/>
      <c r="H80" s="377"/>
      <c r="I80" s="377"/>
      <c r="J80" s="377"/>
      <c r="K80" s="377"/>
      <c r="L80" s="377"/>
      <c r="M80" s="377"/>
      <c r="N80" s="377"/>
      <c r="O80" s="381"/>
      <c r="P80" s="381"/>
    </row>
    <row r="81" spans="1:16" x14ac:dyDescent="0.2">
      <c r="A81" s="381"/>
      <c r="B81" s="364"/>
      <c r="C81" s="376"/>
      <c r="D81" s="404" t="s">
        <v>440</v>
      </c>
      <c r="E81" s="405"/>
      <c r="F81" s="405"/>
      <c r="G81" s="405"/>
      <c r="H81" s="406"/>
      <c r="I81" s="406"/>
      <c r="J81" s="407"/>
      <c r="K81" s="407"/>
      <c r="L81" s="407"/>
      <c r="M81" s="374">
        <v>0</v>
      </c>
      <c r="N81" s="375"/>
      <c r="O81" s="381"/>
      <c r="P81" s="381"/>
    </row>
    <row r="82" spans="1:16" x14ac:dyDescent="0.2">
      <c r="A82" s="381"/>
      <c r="B82" s="364"/>
      <c r="C82" s="376"/>
      <c r="D82" s="404"/>
      <c r="E82" s="405"/>
      <c r="F82" s="405"/>
      <c r="G82" s="405"/>
      <c r="H82" s="406"/>
      <c r="I82" s="406"/>
      <c r="J82" s="407"/>
      <c r="K82" s="407"/>
      <c r="L82" s="407"/>
      <c r="M82" s="374">
        <v>0</v>
      </c>
      <c r="N82" s="375"/>
      <c r="O82" s="381"/>
      <c r="P82" s="381"/>
    </row>
    <row r="83" spans="1:16" x14ac:dyDescent="0.2">
      <c r="A83" s="381"/>
      <c r="B83" s="364"/>
      <c r="C83" s="376"/>
      <c r="D83" s="404"/>
      <c r="E83" s="405"/>
      <c r="F83" s="405"/>
      <c r="G83" s="405"/>
      <c r="H83" s="406"/>
      <c r="I83" s="406"/>
      <c r="J83" s="407"/>
      <c r="K83" s="407"/>
      <c r="L83" s="407"/>
      <c r="M83" s="374">
        <v>0</v>
      </c>
      <c r="N83" s="375"/>
      <c r="O83" s="381"/>
      <c r="P83" s="381"/>
    </row>
    <row r="84" spans="1:16" x14ac:dyDescent="0.2">
      <c r="A84" s="381"/>
      <c r="B84" s="364"/>
      <c r="C84" s="376"/>
      <c r="D84" s="404"/>
      <c r="E84" s="405"/>
      <c r="F84" s="405"/>
      <c r="G84" s="405"/>
      <c r="H84" s="406"/>
      <c r="I84" s="406"/>
      <c r="J84" s="407"/>
      <c r="K84" s="407"/>
      <c r="L84" s="407"/>
      <c r="M84" s="374">
        <v>0</v>
      </c>
      <c r="N84" s="375"/>
      <c r="O84" s="381"/>
      <c r="P84" s="381"/>
    </row>
    <row r="85" spans="1:16" x14ac:dyDescent="0.2">
      <c r="A85" s="381"/>
      <c r="B85" s="364"/>
      <c r="C85" s="376" t="s">
        <v>331</v>
      </c>
      <c r="D85" s="368"/>
      <c r="E85" s="362"/>
      <c r="F85" s="362"/>
      <c r="G85" s="362"/>
      <c r="H85" s="377"/>
      <c r="I85" s="377"/>
      <c r="J85" s="374">
        <v>0</v>
      </c>
      <c r="K85" s="374">
        <v>0</v>
      </c>
      <c r="L85" s="374">
        <v>0</v>
      </c>
      <c r="M85" s="374">
        <v>0</v>
      </c>
      <c r="N85" s="374">
        <v>0</v>
      </c>
      <c r="O85" s="381"/>
      <c r="P85" s="381"/>
    </row>
    <row r="86" spans="1:16" ht="15.75" x14ac:dyDescent="0.25">
      <c r="A86" s="381"/>
      <c r="B86" s="367" t="s">
        <v>353</v>
      </c>
      <c r="C86" s="368"/>
      <c r="D86" s="368"/>
      <c r="E86" s="362"/>
      <c r="F86" s="362"/>
      <c r="G86" s="362"/>
      <c r="H86" s="377"/>
      <c r="I86" s="377"/>
      <c r="J86" s="377"/>
      <c r="K86" s="377"/>
      <c r="L86" s="377"/>
      <c r="M86" s="377"/>
      <c r="N86" s="377"/>
      <c r="O86" s="381"/>
      <c r="P86" s="381"/>
    </row>
    <row r="87" spans="1:16" x14ac:dyDescent="0.2">
      <c r="A87" s="381"/>
      <c r="B87" s="364"/>
      <c r="C87" s="376"/>
      <c r="D87" s="404" t="s">
        <v>438</v>
      </c>
      <c r="E87" s="405" t="s">
        <v>421</v>
      </c>
      <c r="F87" s="408" t="s">
        <v>439</v>
      </c>
      <c r="G87" s="405" t="s">
        <v>422</v>
      </c>
      <c r="H87" s="406">
        <f>'[1]Global inputs'!$M$120</f>
        <v>0</v>
      </c>
      <c r="I87" s="406">
        <f>1-H87</f>
        <v>1</v>
      </c>
      <c r="J87" s="407"/>
      <c r="K87" s="407">
        <f>'Sch B table 3'!I63</f>
        <v>15095.413912937853</v>
      </c>
      <c r="L87" s="407">
        <f>'Sch B table 3'!J63</f>
        <v>351.75412534178395</v>
      </c>
      <c r="M87" s="374">
        <f>SUM(J87:L87)</f>
        <v>15447.168038279637</v>
      </c>
      <c r="N87" s="375"/>
      <c r="O87" s="381"/>
      <c r="P87" s="381"/>
    </row>
    <row r="88" spans="1:16" x14ac:dyDescent="0.2">
      <c r="A88" s="381"/>
      <c r="B88" s="364"/>
      <c r="C88" s="376"/>
      <c r="D88" s="404"/>
      <c r="E88" s="405"/>
      <c r="F88" s="405"/>
      <c r="G88" s="405"/>
      <c r="H88" s="406"/>
      <c r="I88" s="406"/>
      <c r="J88" s="407"/>
      <c r="K88" s="407"/>
      <c r="L88" s="407"/>
      <c r="M88" s="374">
        <f t="shared" ref="M88:M90" si="3">SUM(J88:L88)</f>
        <v>0</v>
      </c>
      <c r="N88" s="375"/>
      <c r="O88" s="381"/>
      <c r="P88" s="381"/>
    </row>
    <row r="89" spans="1:16" x14ac:dyDescent="0.2">
      <c r="A89" s="381"/>
      <c r="B89" s="364"/>
      <c r="C89" s="376"/>
      <c r="D89" s="404"/>
      <c r="E89" s="405"/>
      <c r="F89" s="405"/>
      <c r="G89" s="405"/>
      <c r="H89" s="406"/>
      <c r="I89" s="406"/>
      <c r="J89" s="407"/>
      <c r="K89" s="407"/>
      <c r="L89" s="407"/>
      <c r="M89" s="374">
        <f t="shared" si="3"/>
        <v>0</v>
      </c>
      <c r="N89" s="375"/>
      <c r="O89" s="381"/>
      <c r="P89" s="381"/>
    </row>
    <row r="90" spans="1:16" x14ac:dyDescent="0.2">
      <c r="A90" s="381"/>
      <c r="B90" s="364"/>
      <c r="C90" s="376"/>
      <c r="D90" s="404"/>
      <c r="E90" s="405"/>
      <c r="F90" s="405"/>
      <c r="G90" s="405"/>
      <c r="H90" s="406"/>
      <c r="I90" s="406"/>
      <c r="J90" s="407"/>
      <c r="K90" s="407"/>
      <c r="L90" s="407"/>
      <c r="M90" s="374">
        <f t="shared" si="3"/>
        <v>0</v>
      </c>
      <c r="N90" s="375"/>
      <c r="O90" s="381"/>
      <c r="P90" s="381"/>
    </row>
    <row r="91" spans="1:16" x14ac:dyDescent="0.2">
      <c r="A91" s="381"/>
      <c r="B91" s="364"/>
      <c r="C91" s="376" t="s">
        <v>331</v>
      </c>
      <c r="D91" s="368"/>
      <c r="E91" s="362"/>
      <c r="F91" s="362"/>
      <c r="G91" s="362"/>
      <c r="H91" s="377"/>
      <c r="I91" s="377"/>
      <c r="J91" s="374">
        <f>SUM(J87:J90)</f>
        <v>0</v>
      </c>
      <c r="K91" s="374">
        <f t="shared" ref="K91" si="4">SUM(K87:K90)</f>
        <v>15095.413912937853</v>
      </c>
      <c r="L91" s="374">
        <f t="shared" ref="L91" si="5">SUM(L87:L90)</f>
        <v>351.75412534178395</v>
      </c>
      <c r="M91" s="374">
        <f>SUM(M87:M90)</f>
        <v>15447.168038279637</v>
      </c>
      <c r="N91" s="374">
        <v>0</v>
      </c>
      <c r="O91" s="381"/>
      <c r="P91" s="381"/>
    </row>
    <row r="92" spans="1:16" ht="15" thickBot="1" x14ac:dyDescent="0.25">
      <c r="A92" s="381"/>
      <c r="B92" s="362"/>
      <c r="C92" s="362"/>
      <c r="D92" s="368"/>
      <c r="E92" s="362"/>
      <c r="F92" s="362"/>
      <c r="G92" s="362"/>
      <c r="H92" s="377"/>
      <c r="I92" s="377"/>
      <c r="J92" s="377"/>
      <c r="K92" s="377"/>
      <c r="L92" s="377"/>
      <c r="M92" s="377"/>
      <c r="N92" s="377"/>
      <c r="O92" s="381"/>
      <c r="P92" s="381"/>
    </row>
    <row r="93" spans="1:16" ht="15" thickBot="1" x14ac:dyDescent="0.25">
      <c r="A93" s="381"/>
      <c r="B93" s="364"/>
      <c r="C93" s="376" t="s">
        <v>355</v>
      </c>
      <c r="D93" s="368"/>
      <c r="E93" s="362"/>
      <c r="F93" s="362"/>
      <c r="G93" s="362"/>
      <c r="H93" s="377"/>
      <c r="I93" s="377"/>
      <c r="J93" s="409">
        <f>J91</f>
        <v>0</v>
      </c>
      <c r="K93" s="409">
        <f t="shared" ref="K93:M93" si="6">K91</f>
        <v>15095.413912937853</v>
      </c>
      <c r="L93" s="409">
        <f t="shared" si="6"/>
        <v>351.75412534178395</v>
      </c>
      <c r="M93" s="409">
        <f t="shared" si="6"/>
        <v>15447.168038279637</v>
      </c>
      <c r="N93" s="409">
        <v>0</v>
      </c>
      <c r="O93" s="381"/>
      <c r="P93" s="381"/>
    </row>
    <row r="94" spans="1:16" x14ac:dyDescent="0.2">
      <c r="A94" s="381"/>
      <c r="B94" s="362"/>
      <c r="C94" s="362"/>
      <c r="D94" s="368"/>
      <c r="E94" s="362"/>
      <c r="F94" s="362"/>
      <c r="G94" s="362"/>
      <c r="H94" s="377"/>
      <c r="I94" s="377"/>
      <c r="J94" s="377"/>
      <c r="K94" s="377"/>
      <c r="L94" s="377"/>
      <c r="M94" s="377"/>
      <c r="N94" s="377"/>
      <c r="O94" s="381"/>
      <c r="P94" s="381"/>
    </row>
    <row r="95" spans="1:16" x14ac:dyDescent="0.2">
      <c r="A95" s="381"/>
      <c r="B95" s="362"/>
      <c r="C95" s="362"/>
      <c r="D95" s="368"/>
      <c r="E95" s="362"/>
      <c r="F95" s="362"/>
      <c r="G95" s="362"/>
      <c r="H95" s="377"/>
      <c r="I95" s="377"/>
      <c r="J95" s="377"/>
      <c r="K95" s="377"/>
      <c r="L95" s="377"/>
      <c r="M95" s="377"/>
      <c r="N95" s="377"/>
      <c r="O95" s="381"/>
      <c r="P95" s="381"/>
    </row>
    <row r="97" spans="1:16" x14ac:dyDescent="0.2">
      <c r="A97" s="381"/>
      <c r="B97" s="381"/>
      <c r="C97" s="381"/>
      <c r="D97" s="381"/>
      <c r="E97" s="381"/>
      <c r="F97" s="381"/>
      <c r="G97" s="381"/>
      <c r="H97" s="381"/>
      <c r="I97" s="381"/>
      <c r="J97" s="381"/>
      <c r="K97" s="381"/>
      <c r="L97" s="432" t="s">
        <v>424</v>
      </c>
      <c r="M97" s="432"/>
      <c r="N97" s="432"/>
      <c r="O97" s="432"/>
      <c r="P97" s="381"/>
    </row>
    <row r="98" spans="1:16" ht="22.35" customHeight="1" x14ac:dyDescent="0.2">
      <c r="A98" s="381"/>
      <c r="B98" s="402" t="s">
        <v>356</v>
      </c>
      <c r="C98" s="381"/>
      <c r="D98" s="381"/>
      <c r="E98" s="381"/>
      <c r="F98" s="381"/>
      <c r="G98" s="381"/>
      <c r="H98" s="381"/>
      <c r="I98" s="381"/>
      <c r="J98" s="381"/>
      <c r="K98" s="381"/>
      <c r="L98" s="403"/>
      <c r="M98" s="381"/>
      <c r="N98" s="381"/>
      <c r="O98" s="381"/>
      <c r="P98" s="381"/>
    </row>
    <row r="99" spans="1:16" ht="32.1" customHeight="1" x14ac:dyDescent="0.2">
      <c r="A99" s="381"/>
      <c r="B99" s="443" t="s">
        <v>351</v>
      </c>
      <c r="C99" s="443"/>
      <c r="D99" s="443"/>
      <c r="E99" s="443"/>
      <c r="F99" s="443"/>
      <c r="G99" s="443"/>
      <c r="H99" s="443"/>
      <c r="I99" s="443"/>
      <c r="J99" s="443"/>
      <c r="K99" s="443"/>
      <c r="L99" s="443"/>
      <c r="M99" s="443"/>
      <c r="N99" s="443"/>
      <c r="O99" s="381"/>
      <c r="P99" s="381"/>
    </row>
    <row r="100" spans="1:16" x14ac:dyDescent="0.2">
      <c r="A100" s="381"/>
      <c r="B100" s="364"/>
      <c r="C100" s="362"/>
      <c r="D100" s="362"/>
      <c r="E100" s="362"/>
      <c r="F100" s="362"/>
      <c r="G100" s="362"/>
      <c r="H100" s="362"/>
      <c r="I100" s="362"/>
      <c r="J100" s="362"/>
      <c r="K100" s="362"/>
      <c r="L100" s="362"/>
      <c r="M100" s="362"/>
      <c r="N100" s="362"/>
      <c r="O100" s="381"/>
      <c r="P100" s="381"/>
    </row>
    <row r="101" spans="1:16" x14ac:dyDescent="0.2">
      <c r="A101" s="381"/>
      <c r="B101" s="364"/>
      <c r="C101" s="362"/>
      <c r="D101" s="444" t="s">
        <v>357</v>
      </c>
      <c r="E101" s="436" t="s">
        <v>339</v>
      </c>
      <c r="F101" s="436" t="s">
        <v>358</v>
      </c>
      <c r="G101" s="436" t="s">
        <v>341</v>
      </c>
      <c r="H101" s="436" t="s">
        <v>342</v>
      </c>
      <c r="I101" s="436"/>
      <c r="J101" s="436" t="s">
        <v>343</v>
      </c>
      <c r="K101" s="436"/>
      <c r="L101" s="436"/>
      <c r="M101" s="436"/>
      <c r="N101" s="436" t="s">
        <v>359</v>
      </c>
      <c r="O101" s="381"/>
      <c r="P101" s="381"/>
    </row>
    <row r="102" spans="1:16" ht="51" x14ac:dyDescent="0.2">
      <c r="A102" s="381"/>
      <c r="B102" s="364"/>
      <c r="C102" s="362"/>
      <c r="D102" s="445"/>
      <c r="E102" s="436" t="s">
        <v>339</v>
      </c>
      <c r="F102" s="436" t="s">
        <v>340</v>
      </c>
      <c r="G102" s="436" t="s">
        <v>341</v>
      </c>
      <c r="H102" s="366" t="s">
        <v>329</v>
      </c>
      <c r="I102" s="366" t="s">
        <v>345</v>
      </c>
      <c r="J102" s="366" t="s">
        <v>346</v>
      </c>
      <c r="K102" s="366" t="s">
        <v>329</v>
      </c>
      <c r="L102" s="366" t="s">
        <v>345</v>
      </c>
      <c r="M102" s="366" t="s">
        <v>1</v>
      </c>
      <c r="N102" s="436"/>
      <c r="O102" s="381"/>
      <c r="P102" s="381"/>
    </row>
    <row r="103" spans="1:16" ht="15.75" x14ac:dyDescent="0.25">
      <c r="A103" s="381"/>
      <c r="B103" s="367" t="s">
        <v>156</v>
      </c>
      <c r="C103" s="368"/>
      <c r="D103" s="368"/>
      <c r="E103" s="362"/>
      <c r="F103" s="362"/>
      <c r="G103" s="362"/>
      <c r="H103" s="362"/>
      <c r="I103" s="362"/>
      <c r="J103" s="362"/>
      <c r="K103" s="362"/>
      <c r="L103" s="362"/>
      <c r="M103" s="362"/>
      <c r="N103" s="362"/>
      <c r="O103" s="381"/>
      <c r="P103" s="381"/>
    </row>
    <row r="104" spans="1:16" x14ac:dyDescent="0.2">
      <c r="A104" s="381"/>
      <c r="B104" s="364"/>
      <c r="C104" s="376"/>
      <c r="D104" s="404" t="s">
        <v>440</v>
      </c>
      <c r="E104" s="405"/>
      <c r="F104" s="405"/>
      <c r="G104" s="405"/>
      <c r="H104" s="406"/>
      <c r="I104" s="406"/>
      <c r="J104" s="407"/>
      <c r="K104" s="407"/>
      <c r="L104" s="407"/>
      <c r="M104" s="374">
        <v>0</v>
      </c>
      <c r="N104" s="375"/>
      <c r="O104" s="381"/>
      <c r="P104" s="381"/>
    </row>
    <row r="105" spans="1:16" x14ac:dyDescent="0.2">
      <c r="A105" s="381"/>
      <c r="B105" s="364"/>
      <c r="C105" s="376"/>
      <c r="D105" s="404"/>
      <c r="E105" s="405"/>
      <c r="F105" s="405"/>
      <c r="G105" s="405"/>
      <c r="H105" s="406"/>
      <c r="I105" s="406"/>
      <c r="J105" s="407"/>
      <c r="K105" s="407"/>
      <c r="L105" s="407"/>
      <c r="M105" s="374">
        <v>0</v>
      </c>
      <c r="N105" s="375"/>
      <c r="O105" s="381"/>
      <c r="P105" s="381"/>
    </row>
    <row r="106" spans="1:16" x14ac:dyDescent="0.2">
      <c r="A106" s="381"/>
      <c r="B106" s="364"/>
      <c r="C106" s="376"/>
      <c r="D106" s="404"/>
      <c r="E106" s="405"/>
      <c r="F106" s="405"/>
      <c r="G106" s="405"/>
      <c r="H106" s="406"/>
      <c r="I106" s="406"/>
      <c r="J106" s="407"/>
      <c r="K106" s="407"/>
      <c r="L106" s="407"/>
      <c r="M106" s="374">
        <v>0</v>
      </c>
      <c r="N106" s="375"/>
      <c r="O106" s="381"/>
      <c r="P106" s="381"/>
    </row>
    <row r="107" spans="1:16" x14ac:dyDescent="0.2">
      <c r="A107" s="381"/>
      <c r="B107" s="364"/>
      <c r="C107" s="376"/>
      <c r="D107" s="404"/>
      <c r="E107" s="405"/>
      <c r="F107" s="405"/>
      <c r="G107" s="405"/>
      <c r="H107" s="406"/>
      <c r="I107" s="406"/>
      <c r="J107" s="407"/>
      <c r="K107" s="407"/>
      <c r="L107" s="407"/>
      <c r="M107" s="374">
        <v>0</v>
      </c>
      <c r="N107" s="375"/>
      <c r="O107" s="381"/>
      <c r="P107" s="381"/>
    </row>
    <row r="108" spans="1:16" x14ac:dyDescent="0.2">
      <c r="A108" s="381"/>
      <c r="B108" s="364"/>
      <c r="C108" s="376" t="s">
        <v>331</v>
      </c>
      <c r="D108" s="368"/>
      <c r="E108" s="362"/>
      <c r="F108" s="362"/>
      <c r="G108" s="362"/>
      <c r="H108" s="377"/>
      <c r="I108" s="377"/>
      <c r="J108" s="374">
        <v>0</v>
      </c>
      <c r="K108" s="374">
        <v>0</v>
      </c>
      <c r="L108" s="374">
        <v>0</v>
      </c>
      <c r="M108" s="374">
        <v>0</v>
      </c>
      <c r="N108" s="374">
        <v>0</v>
      </c>
      <c r="O108" s="381"/>
      <c r="P108" s="381"/>
    </row>
    <row r="109" spans="1:16" ht="15.75" x14ac:dyDescent="0.25">
      <c r="A109" s="381"/>
      <c r="B109" s="367" t="s">
        <v>155</v>
      </c>
      <c r="C109" s="368"/>
      <c r="D109" s="368"/>
      <c r="E109" s="362"/>
      <c r="F109" s="362"/>
      <c r="G109" s="362"/>
      <c r="H109" s="377"/>
      <c r="I109" s="377"/>
      <c r="J109" s="377"/>
      <c r="K109" s="377"/>
      <c r="L109" s="377"/>
      <c r="M109" s="377"/>
      <c r="N109" s="377"/>
      <c r="O109" s="381"/>
      <c r="P109" s="381"/>
    </row>
    <row r="110" spans="1:16" x14ac:dyDescent="0.2">
      <c r="A110" s="381"/>
      <c r="B110" s="364"/>
      <c r="C110" s="376"/>
      <c r="D110" s="404" t="s">
        <v>440</v>
      </c>
      <c r="E110" s="405"/>
      <c r="F110" s="405"/>
      <c r="G110" s="405"/>
      <c r="H110" s="406"/>
      <c r="I110" s="406"/>
      <c r="J110" s="407"/>
      <c r="K110" s="407"/>
      <c r="L110" s="407"/>
      <c r="M110" s="374">
        <v>0</v>
      </c>
      <c r="N110" s="375"/>
      <c r="O110" s="381"/>
      <c r="P110" s="381"/>
    </row>
    <row r="111" spans="1:16" x14ac:dyDescent="0.2">
      <c r="A111" s="381"/>
      <c r="B111" s="364"/>
      <c r="C111" s="376"/>
      <c r="D111" s="404"/>
      <c r="E111" s="405"/>
      <c r="F111" s="405"/>
      <c r="G111" s="405"/>
      <c r="H111" s="406"/>
      <c r="I111" s="406"/>
      <c r="J111" s="407"/>
      <c r="K111" s="407"/>
      <c r="L111" s="407"/>
      <c r="M111" s="374">
        <v>0</v>
      </c>
      <c r="N111" s="375"/>
      <c r="O111" s="381"/>
      <c r="P111" s="381"/>
    </row>
    <row r="112" spans="1:16" x14ac:dyDescent="0.2">
      <c r="A112" s="381"/>
      <c r="B112" s="364"/>
      <c r="C112" s="376"/>
      <c r="D112" s="404"/>
      <c r="E112" s="405"/>
      <c r="F112" s="405"/>
      <c r="G112" s="405"/>
      <c r="H112" s="406"/>
      <c r="I112" s="406"/>
      <c r="J112" s="407"/>
      <c r="K112" s="407"/>
      <c r="L112" s="407"/>
      <c r="M112" s="374">
        <v>0</v>
      </c>
      <c r="N112" s="375"/>
      <c r="O112" s="381"/>
      <c r="P112" s="381"/>
    </row>
    <row r="113" spans="1:16" x14ac:dyDescent="0.2">
      <c r="A113" s="381"/>
      <c r="B113" s="364"/>
      <c r="C113" s="376"/>
      <c r="D113" s="404"/>
      <c r="E113" s="405"/>
      <c r="F113" s="405"/>
      <c r="G113" s="405"/>
      <c r="H113" s="406"/>
      <c r="I113" s="406"/>
      <c r="J113" s="407"/>
      <c r="K113" s="407"/>
      <c r="L113" s="407"/>
      <c r="M113" s="374">
        <v>0</v>
      </c>
      <c r="N113" s="375"/>
      <c r="O113" s="381"/>
      <c r="P113" s="381"/>
    </row>
    <row r="114" spans="1:16" x14ac:dyDescent="0.2">
      <c r="A114" s="381"/>
      <c r="B114" s="364"/>
      <c r="C114" s="376" t="s">
        <v>331</v>
      </c>
      <c r="D114" s="368"/>
      <c r="E114" s="362"/>
      <c r="F114" s="362"/>
      <c r="G114" s="362"/>
      <c r="H114" s="377"/>
      <c r="I114" s="377"/>
      <c r="J114" s="374">
        <v>0</v>
      </c>
      <c r="K114" s="374">
        <v>0</v>
      </c>
      <c r="L114" s="374">
        <v>0</v>
      </c>
      <c r="M114" s="374">
        <v>0</v>
      </c>
      <c r="N114" s="374">
        <v>0</v>
      </c>
      <c r="O114" s="381"/>
      <c r="P114" s="381"/>
    </row>
    <row r="115" spans="1:16" ht="15.75" x14ac:dyDescent="0.25">
      <c r="A115" s="381"/>
      <c r="B115" s="367" t="s">
        <v>154</v>
      </c>
      <c r="C115" s="368"/>
      <c r="D115" s="368"/>
      <c r="E115" s="362"/>
      <c r="F115" s="362"/>
      <c r="G115" s="362"/>
      <c r="H115" s="377"/>
      <c r="I115" s="377"/>
      <c r="J115" s="377"/>
      <c r="K115" s="377"/>
      <c r="L115" s="377"/>
      <c r="M115" s="377"/>
      <c r="N115" s="377"/>
      <c r="O115" s="381"/>
      <c r="P115" s="381"/>
    </row>
    <row r="116" spans="1:16" x14ac:dyDescent="0.2">
      <c r="A116" s="381"/>
      <c r="B116" s="364"/>
      <c r="C116" s="376"/>
      <c r="D116" s="404" t="s">
        <v>440</v>
      </c>
      <c r="E116" s="405"/>
      <c r="F116" s="405"/>
      <c r="G116" s="405"/>
      <c r="H116" s="406"/>
      <c r="I116" s="406"/>
      <c r="J116" s="407"/>
      <c r="K116" s="407"/>
      <c r="L116" s="407"/>
      <c r="M116" s="374">
        <v>0</v>
      </c>
      <c r="N116" s="375"/>
      <c r="O116" s="381"/>
      <c r="P116" s="381"/>
    </row>
    <row r="117" spans="1:16" x14ac:dyDescent="0.2">
      <c r="A117" s="381"/>
      <c r="B117" s="364"/>
      <c r="C117" s="376"/>
      <c r="D117" s="404"/>
      <c r="E117" s="405"/>
      <c r="F117" s="405"/>
      <c r="G117" s="405"/>
      <c r="H117" s="406"/>
      <c r="I117" s="406"/>
      <c r="J117" s="407"/>
      <c r="K117" s="407"/>
      <c r="L117" s="407"/>
      <c r="M117" s="374">
        <v>0</v>
      </c>
      <c r="N117" s="375"/>
      <c r="O117" s="381"/>
      <c r="P117" s="381"/>
    </row>
    <row r="118" spans="1:16" x14ac:dyDescent="0.2">
      <c r="A118" s="381"/>
      <c r="B118" s="364"/>
      <c r="C118" s="376"/>
      <c r="D118" s="404"/>
      <c r="E118" s="405"/>
      <c r="F118" s="405"/>
      <c r="G118" s="405"/>
      <c r="H118" s="406"/>
      <c r="I118" s="406"/>
      <c r="J118" s="407"/>
      <c r="K118" s="407"/>
      <c r="L118" s="407"/>
      <c r="M118" s="374">
        <v>0</v>
      </c>
      <c r="N118" s="375"/>
      <c r="O118" s="381"/>
      <c r="P118" s="381"/>
    </row>
    <row r="119" spans="1:16" x14ac:dyDescent="0.2">
      <c r="A119" s="381"/>
      <c r="B119" s="364"/>
      <c r="C119" s="376"/>
      <c r="D119" s="404"/>
      <c r="E119" s="405"/>
      <c r="F119" s="405"/>
      <c r="G119" s="405"/>
      <c r="H119" s="406"/>
      <c r="I119" s="406"/>
      <c r="J119" s="407"/>
      <c r="K119" s="407"/>
      <c r="L119" s="407"/>
      <c r="M119" s="374">
        <v>0</v>
      </c>
      <c r="N119" s="375"/>
      <c r="O119" s="381"/>
      <c r="P119" s="381"/>
    </row>
    <row r="120" spans="1:16" x14ac:dyDescent="0.2">
      <c r="A120" s="381"/>
      <c r="B120" s="364"/>
      <c r="C120" s="376" t="s">
        <v>331</v>
      </c>
      <c r="D120" s="368"/>
      <c r="E120" s="362"/>
      <c r="F120" s="362"/>
      <c r="G120" s="362"/>
      <c r="H120" s="377"/>
      <c r="I120" s="377"/>
      <c r="J120" s="374">
        <v>0</v>
      </c>
      <c r="K120" s="374">
        <v>0</v>
      </c>
      <c r="L120" s="374">
        <v>0</v>
      </c>
      <c r="M120" s="374">
        <v>0</v>
      </c>
      <c r="N120" s="374">
        <v>0</v>
      </c>
      <c r="O120" s="381"/>
      <c r="P120" s="381"/>
    </row>
    <row r="121" spans="1:16" ht="15.75" x14ac:dyDescent="0.25">
      <c r="A121" s="381"/>
      <c r="B121" s="367" t="s">
        <v>18</v>
      </c>
      <c r="C121" s="368"/>
      <c r="D121" s="368"/>
      <c r="E121" s="362"/>
      <c r="F121" s="362"/>
      <c r="G121" s="362"/>
      <c r="H121" s="377"/>
      <c r="I121" s="377"/>
      <c r="J121" s="377"/>
      <c r="K121" s="377"/>
      <c r="L121" s="377"/>
      <c r="M121" s="377"/>
      <c r="N121" s="377"/>
      <c r="O121" s="381"/>
      <c r="P121" s="381"/>
    </row>
    <row r="122" spans="1:16" x14ac:dyDescent="0.2">
      <c r="A122" s="381"/>
      <c r="B122" s="364"/>
      <c r="C122" s="376"/>
      <c r="D122" s="404" t="s">
        <v>440</v>
      </c>
      <c r="E122" s="405"/>
      <c r="F122" s="405"/>
      <c r="G122" s="405"/>
      <c r="H122" s="406"/>
      <c r="I122" s="406"/>
      <c r="J122" s="407"/>
      <c r="K122" s="407"/>
      <c r="L122" s="407"/>
      <c r="M122" s="374">
        <v>0</v>
      </c>
      <c r="N122" s="375"/>
      <c r="O122" s="381"/>
      <c r="P122" s="381"/>
    </row>
    <row r="123" spans="1:16" x14ac:dyDescent="0.2">
      <c r="A123" s="381"/>
      <c r="B123" s="364"/>
      <c r="C123" s="376"/>
      <c r="D123" s="404"/>
      <c r="E123" s="405"/>
      <c r="F123" s="405"/>
      <c r="G123" s="405"/>
      <c r="H123" s="406"/>
      <c r="I123" s="406"/>
      <c r="J123" s="407"/>
      <c r="K123" s="407"/>
      <c r="L123" s="407"/>
      <c r="M123" s="374">
        <v>0</v>
      </c>
      <c r="N123" s="375"/>
      <c r="O123" s="381"/>
      <c r="P123" s="381"/>
    </row>
    <row r="124" spans="1:16" x14ac:dyDescent="0.2">
      <c r="A124" s="381"/>
      <c r="B124" s="364"/>
      <c r="C124" s="376"/>
      <c r="D124" s="404"/>
      <c r="E124" s="405"/>
      <c r="F124" s="405"/>
      <c r="G124" s="405"/>
      <c r="H124" s="406"/>
      <c r="I124" s="406"/>
      <c r="J124" s="407"/>
      <c r="K124" s="407"/>
      <c r="L124" s="407"/>
      <c r="M124" s="374">
        <v>0</v>
      </c>
      <c r="N124" s="375"/>
      <c r="O124" s="381"/>
      <c r="P124" s="381"/>
    </row>
    <row r="125" spans="1:16" x14ac:dyDescent="0.2">
      <c r="A125" s="381"/>
      <c r="B125" s="364"/>
      <c r="C125" s="376"/>
      <c r="D125" s="404"/>
      <c r="E125" s="405"/>
      <c r="F125" s="405"/>
      <c r="G125" s="405"/>
      <c r="H125" s="406"/>
      <c r="I125" s="406"/>
      <c r="J125" s="407"/>
      <c r="K125" s="407"/>
      <c r="L125" s="407"/>
      <c r="M125" s="374">
        <v>0</v>
      </c>
      <c r="N125" s="375"/>
      <c r="O125" s="381"/>
      <c r="P125" s="381"/>
    </row>
    <row r="126" spans="1:16" x14ac:dyDescent="0.2">
      <c r="A126" s="381"/>
      <c r="B126" s="364"/>
      <c r="C126" s="376" t="s">
        <v>331</v>
      </c>
      <c r="D126" s="368"/>
      <c r="E126" s="362"/>
      <c r="F126" s="362"/>
      <c r="G126" s="362"/>
      <c r="H126" s="377"/>
      <c r="I126" s="377"/>
      <c r="J126" s="374">
        <v>0</v>
      </c>
      <c r="K126" s="374">
        <v>0</v>
      </c>
      <c r="L126" s="374">
        <v>0</v>
      </c>
      <c r="M126" s="374">
        <v>0</v>
      </c>
      <c r="N126" s="374">
        <v>0</v>
      </c>
      <c r="O126" s="381"/>
      <c r="P126" s="381"/>
    </row>
    <row r="127" spans="1:16" x14ac:dyDescent="0.2">
      <c r="A127" s="381"/>
      <c r="B127" s="364"/>
      <c r="C127" s="376"/>
      <c r="D127" s="368"/>
      <c r="E127" s="362"/>
      <c r="F127" s="362"/>
      <c r="G127" s="362"/>
      <c r="H127" s="377"/>
      <c r="I127" s="377"/>
      <c r="J127" s="380"/>
      <c r="K127" s="380"/>
      <c r="L127" s="380"/>
      <c r="M127" s="380"/>
      <c r="N127" s="380"/>
      <c r="O127" s="381"/>
      <c r="P127" s="381"/>
    </row>
    <row r="128" spans="1:16" ht="15.75" x14ac:dyDescent="0.25">
      <c r="A128" s="381"/>
      <c r="B128" s="367" t="s">
        <v>153</v>
      </c>
      <c r="C128" s="368"/>
      <c r="D128" s="368"/>
      <c r="E128" s="362"/>
      <c r="F128" s="362"/>
      <c r="G128" s="362"/>
      <c r="H128" s="377"/>
      <c r="I128" s="377"/>
      <c r="J128" s="377"/>
      <c r="K128" s="377"/>
      <c r="L128" s="377"/>
      <c r="M128" s="377"/>
      <c r="N128" s="377"/>
      <c r="O128" s="381"/>
      <c r="P128" s="381"/>
    </row>
    <row r="129" spans="1:16" x14ac:dyDescent="0.2">
      <c r="A129" s="381"/>
      <c r="B129" s="364"/>
      <c r="C129" s="376"/>
      <c r="D129" s="404" t="s">
        <v>440</v>
      </c>
      <c r="E129" s="405"/>
      <c r="F129" s="405"/>
      <c r="G129" s="405"/>
      <c r="H129" s="406"/>
      <c r="I129" s="406"/>
      <c r="J129" s="407"/>
      <c r="K129" s="407"/>
      <c r="L129" s="407"/>
      <c r="M129" s="374">
        <v>0</v>
      </c>
      <c r="N129" s="375"/>
      <c r="O129" s="381"/>
      <c r="P129" s="381"/>
    </row>
    <row r="130" spans="1:16" x14ac:dyDescent="0.2">
      <c r="A130" s="381"/>
      <c r="B130" s="364"/>
      <c r="C130" s="376"/>
      <c r="D130" s="404"/>
      <c r="E130" s="405"/>
      <c r="F130" s="405"/>
      <c r="G130" s="405"/>
      <c r="H130" s="406"/>
      <c r="I130" s="406"/>
      <c r="J130" s="407"/>
      <c r="K130" s="407"/>
      <c r="L130" s="407"/>
      <c r="M130" s="374">
        <v>0</v>
      </c>
      <c r="N130" s="375"/>
      <c r="O130" s="381"/>
      <c r="P130" s="381"/>
    </row>
    <row r="131" spans="1:16" x14ac:dyDescent="0.2">
      <c r="A131" s="381"/>
      <c r="B131" s="364"/>
      <c r="C131" s="376"/>
      <c r="D131" s="404"/>
      <c r="E131" s="405"/>
      <c r="F131" s="405"/>
      <c r="G131" s="405"/>
      <c r="H131" s="406"/>
      <c r="I131" s="406"/>
      <c r="J131" s="407"/>
      <c r="K131" s="407"/>
      <c r="L131" s="407"/>
      <c r="M131" s="374">
        <v>0</v>
      </c>
      <c r="N131" s="375"/>
      <c r="O131" s="381"/>
      <c r="P131" s="381"/>
    </row>
    <row r="132" spans="1:16" x14ac:dyDescent="0.2">
      <c r="A132" s="381"/>
      <c r="B132" s="364"/>
      <c r="C132" s="376"/>
      <c r="D132" s="404"/>
      <c r="E132" s="405"/>
      <c r="F132" s="405"/>
      <c r="G132" s="405"/>
      <c r="H132" s="406"/>
      <c r="I132" s="406"/>
      <c r="J132" s="407"/>
      <c r="K132" s="407"/>
      <c r="L132" s="407"/>
      <c r="M132" s="374">
        <v>0</v>
      </c>
      <c r="N132" s="375"/>
      <c r="O132" s="381"/>
      <c r="P132" s="381"/>
    </row>
    <row r="133" spans="1:16" x14ac:dyDescent="0.2">
      <c r="A133" s="381"/>
      <c r="B133" s="364"/>
      <c r="C133" s="376" t="s">
        <v>331</v>
      </c>
      <c r="D133" s="368"/>
      <c r="E133" s="362"/>
      <c r="F133" s="362"/>
      <c r="G133" s="362"/>
      <c r="H133" s="377"/>
      <c r="I133" s="377"/>
      <c r="J133" s="374">
        <v>0</v>
      </c>
      <c r="K133" s="374">
        <v>0</v>
      </c>
      <c r="L133" s="374">
        <v>0</v>
      </c>
      <c r="M133" s="374">
        <v>0</v>
      </c>
      <c r="N133" s="374">
        <v>0</v>
      </c>
      <c r="O133" s="381"/>
      <c r="P133" s="381"/>
    </row>
    <row r="134" spans="1:16" ht="15.75" x14ac:dyDescent="0.25">
      <c r="A134" s="381"/>
      <c r="B134" s="367" t="s">
        <v>353</v>
      </c>
      <c r="C134" s="368"/>
      <c r="D134" s="368"/>
      <c r="E134" s="362"/>
      <c r="F134" s="362"/>
      <c r="G134" s="362"/>
      <c r="H134" s="377"/>
      <c r="I134" s="377"/>
      <c r="J134" s="377"/>
      <c r="K134" s="377"/>
      <c r="L134" s="377"/>
      <c r="M134" s="377"/>
      <c r="N134" s="377"/>
      <c r="O134" s="381"/>
      <c r="P134" s="381"/>
    </row>
    <row r="135" spans="1:16" x14ac:dyDescent="0.2">
      <c r="A135" s="381"/>
      <c r="B135" s="364"/>
      <c r="C135" s="376"/>
      <c r="D135" s="404" t="s">
        <v>438</v>
      </c>
      <c r="E135" s="405" t="s">
        <v>421</v>
      </c>
      <c r="F135" s="408" t="s">
        <v>439</v>
      </c>
      <c r="G135" s="405" t="s">
        <v>422</v>
      </c>
      <c r="H135" s="406">
        <f>'[1]Global inputs'!$N$120</f>
        <v>0</v>
      </c>
      <c r="I135" s="406">
        <f>1-H135</f>
        <v>1</v>
      </c>
      <c r="J135" s="407"/>
      <c r="K135" s="407">
        <f>'Sch B table 3'!I98</f>
        <v>14799.267432969997</v>
      </c>
      <c r="L135" s="407">
        <f>'Sch B table 3'!J98</f>
        <v>213.41412156625302</v>
      </c>
      <c r="M135" s="374">
        <f>SUM(J135:L135)</f>
        <v>15012.68155453625</v>
      </c>
      <c r="N135" s="375"/>
      <c r="O135" s="381"/>
      <c r="P135" s="381"/>
    </row>
    <row r="136" spans="1:16" x14ac:dyDescent="0.2">
      <c r="A136" s="381"/>
      <c r="B136" s="364"/>
      <c r="C136" s="376"/>
      <c r="D136" s="404"/>
      <c r="E136" s="405"/>
      <c r="F136" s="405"/>
      <c r="G136" s="405"/>
      <c r="H136" s="406"/>
      <c r="I136" s="406"/>
      <c r="J136" s="407"/>
      <c r="K136" s="407"/>
      <c r="L136" s="407"/>
      <c r="M136" s="374">
        <f t="shared" ref="M136:M138" si="7">SUM(J136:L136)</f>
        <v>0</v>
      </c>
      <c r="N136" s="375"/>
      <c r="O136" s="381"/>
      <c r="P136" s="381"/>
    </row>
    <row r="137" spans="1:16" x14ac:dyDescent="0.2">
      <c r="A137" s="381"/>
      <c r="B137" s="364"/>
      <c r="C137" s="376"/>
      <c r="D137" s="404"/>
      <c r="E137" s="405"/>
      <c r="F137" s="405"/>
      <c r="G137" s="405"/>
      <c r="H137" s="406"/>
      <c r="I137" s="406"/>
      <c r="J137" s="407"/>
      <c r="K137" s="407"/>
      <c r="L137" s="407"/>
      <c r="M137" s="374">
        <f t="shared" si="7"/>
        <v>0</v>
      </c>
      <c r="N137" s="375"/>
      <c r="O137" s="381"/>
      <c r="P137" s="381"/>
    </row>
    <row r="138" spans="1:16" x14ac:dyDescent="0.2">
      <c r="A138" s="381"/>
      <c r="B138" s="364"/>
      <c r="C138" s="376"/>
      <c r="D138" s="404"/>
      <c r="E138" s="405"/>
      <c r="F138" s="405"/>
      <c r="G138" s="405"/>
      <c r="H138" s="406"/>
      <c r="I138" s="406"/>
      <c r="J138" s="407"/>
      <c r="K138" s="407"/>
      <c r="L138" s="407"/>
      <c r="M138" s="374">
        <f t="shared" si="7"/>
        <v>0</v>
      </c>
      <c r="N138" s="375"/>
      <c r="O138" s="381"/>
      <c r="P138" s="381"/>
    </row>
    <row r="139" spans="1:16" x14ac:dyDescent="0.2">
      <c r="A139" s="381"/>
      <c r="B139" s="364"/>
      <c r="C139" s="376" t="s">
        <v>331</v>
      </c>
      <c r="D139" s="368"/>
      <c r="E139" s="362"/>
      <c r="F139" s="362"/>
      <c r="G139" s="362"/>
      <c r="H139" s="377"/>
      <c r="I139" s="377"/>
      <c r="J139" s="374">
        <f>SUM(J135:J138)</f>
        <v>0</v>
      </c>
      <c r="K139" s="374">
        <f t="shared" ref="K139" si="8">SUM(K135:K138)</f>
        <v>14799.267432969997</v>
      </c>
      <c r="L139" s="374">
        <f t="shared" ref="L139" si="9">SUM(L135:L138)</f>
        <v>213.41412156625302</v>
      </c>
      <c r="M139" s="374">
        <f>SUM(M135:M138)</f>
        <v>15012.68155453625</v>
      </c>
      <c r="N139" s="374">
        <v>0</v>
      </c>
      <c r="O139" s="381"/>
      <c r="P139" s="381"/>
    </row>
    <row r="140" spans="1:16" ht="15" thickBot="1" x14ac:dyDescent="0.25">
      <c r="A140" s="381"/>
      <c r="B140" s="362"/>
      <c r="C140" s="362"/>
      <c r="D140" s="368"/>
      <c r="E140" s="362"/>
      <c r="F140" s="362"/>
      <c r="G140" s="362"/>
      <c r="H140" s="377"/>
      <c r="I140" s="377"/>
      <c r="J140" s="377"/>
      <c r="K140" s="377"/>
      <c r="L140" s="377"/>
      <c r="M140" s="377"/>
      <c r="N140" s="377"/>
      <c r="O140" s="381"/>
      <c r="P140" s="381"/>
    </row>
    <row r="141" spans="1:16" ht="15" thickBot="1" x14ac:dyDescent="0.25">
      <c r="A141" s="381"/>
      <c r="B141" s="364"/>
      <c r="C141" s="376" t="s">
        <v>355</v>
      </c>
      <c r="D141" s="368"/>
      <c r="E141" s="362"/>
      <c r="F141" s="362"/>
      <c r="G141" s="362"/>
      <c r="H141" s="377"/>
      <c r="I141" s="377"/>
      <c r="J141" s="409">
        <f>J139</f>
        <v>0</v>
      </c>
      <c r="K141" s="409">
        <f t="shared" ref="K141:M141" si="10">K139</f>
        <v>14799.267432969997</v>
      </c>
      <c r="L141" s="409">
        <f t="shared" si="10"/>
        <v>213.41412156625302</v>
      </c>
      <c r="M141" s="409">
        <f t="shared" si="10"/>
        <v>15012.68155453625</v>
      </c>
      <c r="N141" s="409">
        <v>0</v>
      </c>
      <c r="O141" s="381"/>
      <c r="P141" s="381"/>
    </row>
    <row r="142" spans="1:16" x14ac:dyDescent="0.2">
      <c r="A142" s="381"/>
      <c r="B142" s="362"/>
      <c r="C142" s="362"/>
      <c r="D142" s="368"/>
      <c r="E142" s="362"/>
      <c r="F142" s="362"/>
      <c r="G142" s="362"/>
      <c r="H142" s="377"/>
      <c r="I142" s="377"/>
      <c r="J142" s="377"/>
      <c r="K142" s="377"/>
      <c r="L142" s="377"/>
      <c r="M142" s="377"/>
      <c r="N142" s="377"/>
      <c r="O142" s="381"/>
      <c r="P142" s="381"/>
    </row>
    <row r="143" spans="1:16" x14ac:dyDescent="0.2">
      <c r="A143" s="381"/>
      <c r="B143" s="362"/>
      <c r="C143" s="362"/>
      <c r="D143" s="368"/>
      <c r="E143" s="362"/>
      <c r="F143" s="362"/>
      <c r="G143" s="362"/>
      <c r="H143" s="377"/>
      <c r="I143" s="377"/>
      <c r="J143" s="377"/>
      <c r="K143" s="377"/>
      <c r="L143" s="377"/>
      <c r="M143" s="377"/>
      <c r="N143" s="377"/>
      <c r="O143" s="381"/>
      <c r="P143" s="381"/>
    </row>
    <row r="145" spans="1:16" x14ac:dyDescent="0.2">
      <c r="A145" s="381"/>
      <c r="B145" s="381"/>
      <c r="C145" s="381"/>
      <c r="D145" s="381"/>
      <c r="E145" s="381"/>
      <c r="F145" s="381"/>
      <c r="G145" s="381"/>
      <c r="H145" s="381"/>
      <c r="I145" s="381"/>
      <c r="J145" s="381"/>
      <c r="K145" s="381"/>
      <c r="L145" s="432" t="s">
        <v>425</v>
      </c>
      <c r="M145" s="432"/>
      <c r="N145" s="432"/>
      <c r="O145" s="432"/>
      <c r="P145" s="381"/>
    </row>
    <row r="146" spans="1:16" ht="22.35" customHeight="1" x14ac:dyDescent="0.2">
      <c r="A146" s="381"/>
      <c r="B146" s="402" t="s">
        <v>356</v>
      </c>
      <c r="C146" s="381"/>
      <c r="D146" s="381"/>
      <c r="E146" s="381"/>
      <c r="F146" s="381"/>
      <c r="G146" s="381"/>
      <c r="H146" s="381"/>
      <c r="I146" s="381"/>
      <c r="J146" s="381"/>
      <c r="K146" s="381"/>
      <c r="L146" s="403"/>
      <c r="M146" s="381"/>
      <c r="N146" s="381"/>
      <c r="O146" s="381"/>
      <c r="P146" s="381"/>
    </row>
    <row r="147" spans="1:16" ht="32.1" customHeight="1" x14ac:dyDescent="0.2">
      <c r="A147" s="381"/>
      <c r="B147" s="443" t="s">
        <v>351</v>
      </c>
      <c r="C147" s="443"/>
      <c r="D147" s="443"/>
      <c r="E147" s="443"/>
      <c r="F147" s="443"/>
      <c r="G147" s="443"/>
      <c r="H147" s="443"/>
      <c r="I147" s="443"/>
      <c r="J147" s="443"/>
      <c r="K147" s="443"/>
      <c r="L147" s="443"/>
      <c r="M147" s="443"/>
      <c r="N147" s="443"/>
      <c r="O147" s="381"/>
      <c r="P147" s="381"/>
    </row>
    <row r="148" spans="1:16" x14ac:dyDescent="0.2">
      <c r="A148" s="381"/>
      <c r="B148" s="364"/>
      <c r="C148" s="362"/>
      <c r="D148" s="362"/>
      <c r="E148" s="362"/>
      <c r="F148" s="362"/>
      <c r="G148" s="362"/>
      <c r="H148" s="362"/>
      <c r="I148" s="362"/>
      <c r="J148" s="362"/>
      <c r="K148" s="362"/>
      <c r="L148" s="362"/>
      <c r="M148" s="362"/>
      <c r="N148" s="362"/>
      <c r="O148" s="381"/>
      <c r="P148" s="381"/>
    </row>
    <row r="149" spans="1:16" x14ac:dyDescent="0.2">
      <c r="A149" s="381"/>
      <c r="B149" s="364"/>
      <c r="C149" s="362"/>
      <c r="D149" s="444" t="s">
        <v>357</v>
      </c>
      <c r="E149" s="436" t="s">
        <v>339</v>
      </c>
      <c r="F149" s="436" t="s">
        <v>358</v>
      </c>
      <c r="G149" s="436" t="s">
        <v>341</v>
      </c>
      <c r="H149" s="436" t="s">
        <v>342</v>
      </c>
      <c r="I149" s="436"/>
      <c r="J149" s="436" t="s">
        <v>343</v>
      </c>
      <c r="K149" s="436"/>
      <c r="L149" s="436"/>
      <c r="M149" s="436"/>
      <c r="N149" s="436" t="s">
        <v>359</v>
      </c>
      <c r="O149" s="381"/>
      <c r="P149" s="381"/>
    </row>
    <row r="150" spans="1:16" ht="51" x14ac:dyDescent="0.2">
      <c r="A150" s="381"/>
      <c r="B150" s="364"/>
      <c r="C150" s="362"/>
      <c r="D150" s="445"/>
      <c r="E150" s="436" t="s">
        <v>339</v>
      </c>
      <c r="F150" s="436" t="s">
        <v>340</v>
      </c>
      <c r="G150" s="436" t="s">
        <v>341</v>
      </c>
      <c r="H150" s="366" t="s">
        <v>329</v>
      </c>
      <c r="I150" s="366" t="s">
        <v>345</v>
      </c>
      <c r="J150" s="366" t="s">
        <v>346</v>
      </c>
      <c r="K150" s="366" t="s">
        <v>329</v>
      </c>
      <c r="L150" s="366" t="s">
        <v>345</v>
      </c>
      <c r="M150" s="366" t="s">
        <v>1</v>
      </c>
      <c r="N150" s="436"/>
      <c r="O150" s="381"/>
      <c r="P150" s="381"/>
    </row>
    <row r="151" spans="1:16" ht="15.75" x14ac:dyDescent="0.25">
      <c r="A151" s="381"/>
      <c r="B151" s="367" t="s">
        <v>156</v>
      </c>
      <c r="C151" s="368"/>
      <c r="D151" s="368"/>
      <c r="E151" s="362"/>
      <c r="F151" s="362"/>
      <c r="G151" s="362"/>
      <c r="H151" s="362"/>
      <c r="I151" s="362"/>
      <c r="J151" s="362"/>
      <c r="K151" s="362"/>
      <c r="L151" s="362"/>
      <c r="M151" s="362"/>
      <c r="N151" s="362"/>
      <c r="O151" s="381"/>
      <c r="P151" s="381"/>
    </row>
    <row r="152" spans="1:16" x14ac:dyDescent="0.2">
      <c r="A152" s="381"/>
      <c r="B152" s="364"/>
      <c r="C152" s="376"/>
      <c r="D152" s="404" t="s">
        <v>440</v>
      </c>
      <c r="E152" s="405"/>
      <c r="F152" s="405"/>
      <c r="G152" s="405"/>
      <c r="H152" s="406"/>
      <c r="I152" s="406"/>
      <c r="J152" s="407"/>
      <c r="K152" s="407"/>
      <c r="L152" s="407"/>
      <c r="M152" s="374">
        <v>0</v>
      </c>
      <c r="N152" s="375"/>
      <c r="O152" s="381"/>
      <c r="P152" s="381"/>
    </row>
    <row r="153" spans="1:16" x14ac:dyDescent="0.2">
      <c r="A153" s="381"/>
      <c r="B153" s="364"/>
      <c r="C153" s="376"/>
      <c r="D153" s="404"/>
      <c r="E153" s="405"/>
      <c r="F153" s="405"/>
      <c r="G153" s="405"/>
      <c r="H153" s="406"/>
      <c r="I153" s="406"/>
      <c r="J153" s="407"/>
      <c r="K153" s="407"/>
      <c r="L153" s="407"/>
      <c r="M153" s="374">
        <v>0</v>
      </c>
      <c r="N153" s="375"/>
      <c r="O153" s="381"/>
      <c r="P153" s="381"/>
    </row>
    <row r="154" spans="1:16" x14ac:dyDescent="0.2">
      <c r="A154" s="381"/>
      <c r="B154" s="364"/>
      <c r="C154" s="376"/>
      <c r="D154" s="404"/>
      <c r="E154" s="405"/>
      <c r="F154" s="405"/>
      <c r="G154" s="405"/>
      <c r="H154" s="406"/>
      <c r="I154" s="406"/>
      <c r="J154" s="407"/>
      <c r="K154" s="407"/>
      <c r="L154" s="407"/>
      <c r="M154" s="374">
        <v>0</v>
      </c>
      <c r="N154" s="375"/>
      <c r="O154" s="381"/>
      <c r="P154" s="381"/>
    </row>
    <row r="155" spans="1:16" x14ac:dyDescent="0.2">
      <c r="A155" s="381"/>
      <c r="B155" s="364"/>
      <c r="C155" s="376"/>
      <c r="D155" s="404"/>
      <c r="E155" s="405"/>
      <c r="F155" s="405"/>
      <c r="G155" s="405"/>
      <c r="H155" s="406"/>
      <c r="I155" s="406"/>
      <c r="J155" s="407"/>
      <c r="K155" s="407"/>
      <c r="L155" s="407"/>
      <c r="M155" s="374">
        <v>0</v>
      </c>
      <c r="N155" s="375"/>
      <c r="O155" s="381"/>
      <c r="P155" s="381"/>
    </row>
    <row r="156" spans="1:16" x14ac:dyDescent="0.2">
      <c r="A156" s="381"/>
      <c r="B156" s="364"/>
      <c r="C156" s="376" t="s">
        <v>331</v>
      </c>
      <c r="D156" s="368"/>
      <c r="E156" s="362"/>
      <c r="F156" s="362"/>
      <c r="G156" s="362"/>
      <c r="H156" s="377"/>
      <c r="I156" s="377"/>
      <c r="J156" s="374">
        <v>0</v>
      </c>
      <c r="K156" s="374">
        <v>0</v>
      </c>
      <c r="L156" s="374">
        <v>0</v>
      </c>
      <c r="M156" s="374">
        <v>0</v>
      </c>
      <c r="N156" s="374">
        <v>0</v>
      </c>
      <c r="O156" s="381"/>
      <c r="P156" s="381"/>
    </row>
    <row r="157" spans="1:16" ht="15.75" x14ac:dyDescent="0.25">
      <c r="A157" s="381"/>
      <c r="B157" s="367" t="s">
        <v>155</v>
      </c>
      <c r="C157" s="368"/>
      <c r="D157" s="368"/>
      <c r="E157" s="362"/>
      <c r="F157" s="362"/>
      <c r="G157" s="362"/>
      <c r="H157" s="377"/>
      <c r="I157" s="377"/>
      <c r="J157" s="377"/>
      <c r="K157" s="377"/>
      <c r="L157" s="377"/>
      <c r="M157" s="377"/>
      <c r="N157" s="377"/>
      <c r="O157" s="381"/>
      <c r="P157" s="381"/>
    </row>
    <row r="158" spans="1:16" x14ac:dyDescent="0.2">
      <c r="A158" s="381"/>
      <c r="B158" s="364"/>
      <c r="C158" s="376"/>
      <c r="D158" s="404" t="s">
        <v>440</v>
      </c>
      <c r="E158" s="405"/>
      <c r="F158" s="405"/>
      <c r="G158" s="405"/>
      <c r="H158" s="406"/>
      <c r="I158" s="406"/>
      <c r="J158" s="407"/>
      <c r="K158" s="407"/>
      <c r="L158" s="407"/>
      <c r="M158" s="374">
        <v>0</v>
      </c>
      <c r="N158" s="375"/>
      <c r="O158" s="381"/>
      <c r="P158" s="381"/>
    </row>
    <row r="159" spans="1:16" x14ac:dyDescent="0.2">
      <c r="A159" s="381"/>
      <c r="B159" s="364"/>
      <c r="C159" s="376"/>
      <c r="D159" s="404"/>
      <c r="E159" s="405"/>
      <c r="F159" s="405"/>
      <c r="G159" s="405"/>
      <c r="H159" s="406"/>
      <c r="I159" s="406"/>
      <c r="J159" s="407"/>
      <c r="K159" s="407"/>
      <c r="L159" s="407"/>
      <c r="M159" s="374">
        <v>0</v>
      </c>
      <c r="N159" s="375"/>
      <c r="O159" s="381"/>
      <c r="P159" s="381"/>
    </row>
    <row r="160" spans="1:16" x14ac:dyDescent="0.2">
      <c r="A160" s="381"/>
      <c r="B160" s="364"/>
      <c r="C160" s="376"/>
      <c r="D160" s="404"/>
      <c r="E160" s="405"/>
      <c r="F160" s="405"/>
      <c r="G160" s="405"/>
      <c r="H160" s="406"/>
      <c r="I160" s="406"/>
      <c r="J160" s="407"/>
      <c r="K160" s="407"/>
      <c r="L160" s="407"/>
      <c r="M160" s="374">
        <v>0</v>
      </c>
      <c r="N160" s="375"/>
      <c r="O160" s="381"/>
      <c r="P160" s="381"/>
    </row>
    <row r="161" spans="1:16" x14ac:dyDescent="0.2">
      <c r="A161" s="381"/>
      <c r="B161" s="364"/>
      <c r="C161" s="376"/>
      <c r="D161" s="404"/>
      <c r="E161" s="405"/>
      <c r="F161" s="405"/>
      <c r="G161" s="405"/>
      <c r="H161" s="406"/>
      <c r="I161" s="406"/>
      <c r="J161" s="407"/>
      <c r="K161" s="407"/>
      <c r="L161" s="407"/>
      <c r="M161" s="374">
        <v>0</v>
      </c>
      <c r="N161" s="375"/>
      <c r="O161" s="381"/>
      <c r="P161" s="381"/>
    </row>
    <row r="162" spans="1:16" x14ac:dyDescent="0.2">
      <c r="A162" s="381"/>
      <c r="B162" s="364"/>
      <c r="C162" s="376" t="s">
        <v>331</v>
      </c>
      <c r="D162" s="368"/>
      <c r="E162" s="362"/>
      <c r="F162" s="362"/>
      <c r="G162" s="362"/>
      <c r="H162" s="377"/>
      <c r="I162" s="377"/>
      <c r="J162" s="374">
        <v>0</v>
      </c>
      <c r="K162" s="374">
        <v>0</v>
      </c>
      <c r="L162" s="374">
        <v>0</v>
      </c>
      <c r="M162" s="374">
        <v>0</v>
      </c>
      <c r="N162" s="374">
        <v>0</v>
      </c>
      <c r="O162" s="381"/>
      <c r="P162" s="381"/>
    </row>
    <row r="163" spans="1:16" ht="15.75" x14ac:dyDescent="0.25">
      <c r="A163" s="381"/>
      <c r="B163" s="367" t="s">
        <v>154</v>
      </c>
      <c r="C163" s="368"/>
      <c r="D163" s="368"/>
      <c r="E163" s="362"/>
      <c r="F163" s="362"/>
      <c r="G163" s="362"/>
      <c r="H163" s="377"/>
      <c r="I163" s="377"/>
      <c r="J163" s="377"/>
      <c r="K163" s="377"/>
      <c r="L163" s="377"/>
      <c r="M163" s="377"/>
      <c r="N163" s="377"/>
      <c r="O163" s="381"/>
      <c r="P163" s="381"/>
    </row>
    <row r="164" spans="1:16" x14ac:dyDescent="0.2">
      <c r="A164" s="381"/>
      <c r="B164" s="364"/>
      <c r="C164" s="376"/>
      <c r="D164" s="404" t="s">
        <v>440</v>
      </c>
      <c r="E164" s="405"/>
      <c r="F164" s="405"/>
      <c r="G164" s="405"/>
      <c r="H164" s="406"/>
      <c r="I164" s="406"/>
      <c r="J164" s="407"/>
      <c r="K164" s="407"/>
      <c r="L164" s="407"/>
      <c r="M164" s="374">
        <v>0</v>
      </c>
      <c r="N164" s="375"/>
      <c r="O164" s="381"/>
      <c r="P164" s="381"/>
    </row>
    <row r="165" spans="1:16" x14ac:dyDescent="0.2">
      <c r="A165" s="381"/>
      <c r="B165" s="364"/>
      <c r="C165" s="376"/>
      <c r="D165" s="404"/>
      <c r="E165" s="405"/>
      <c r="F165" s="405"/>
      <c r="G165" s="405"/>
      <c r="H165" s="406"/>
      <c r="I165" s="406"/>
      <c r="J165" s="407"/>
      <c r="K165" s="407"/>
      <c r="L165" s="407"/>
      <c r="M165" s="374">
        <v>0</v>
      </c>
      <c r="N165" s="375"/>
      <c r="O165" s="381"/>
      <c r="P165" s="381"/>
    </row>
    <row r="166" spans="1:16" x14ac:dyDescent="0.2">
      <c r="A166" s="381"/>
      <c r="B166" s="364"/>
      <c r="C166" s="376"/>
      <c r="D166" s="404"/>
      <c r="E166" s="405"/>
      <c r="F166" s="405"/>
      <c r="G166" s="405"/>
      <c r="H166" s="406"/>
      <c r="I166" s="406"/>
      <c r="J166" s="407"/>
      <c r="K166" s="407"/>
      <c r="L166" s="407"/>
      <c r="M166" s="374">
        <v>0</v>
      </c>
      <c r="N166" s="375"/>
      <c r="O166" s="381"/>
      <c r="P166" s="381"/>
    </row>
    <row r="167" spans="1:16" x14ac:dyDescent="0.2">
      <c r="A167" s="381"/>
      <c r="B167" s="364"/>
      <c r="C167" s="376"/>
      <c r="D167" s="404"/>
      <c r="E167" s="405"/>
      <c r="F167" s="405"/>
      <c r="G167" s="405"/>
      <c r="H167" s="406"/>
      <c r="I167" s="406"/>
      <c r="J167" s="407"/>
      <c r="K167" s="407"/>
      <c r="L167" s="407"/>
      <c r="M167" s="374">
        <v>0</v>
      </c>
      <c r="N167" s="375"/>
      <c r="O167" s="381"/>
      <c r="P167" s="381"/>
    </row>
    <row r="168" spans="1:16" x14ac:dyDescent="0.2">
      <c r="A168" s="381"/>
      <c r="B168" s="364"/>
      <c r="C168" s="376" t="s">
        <v>331</v>
      </c>
      <c r="D168" s="368"/>
      <c r="E168" s="362"/>
      <c r="F168" s="362"/>
      <c r="G168" s="362"/>
      <c r="H168" s="377"/>
      <c r="I168" s="377"/>
      <c r="J168" s="374">
        <v>0</v>
      </c>
      <c r="K168" s="374">
        <v>0</v>
      </c>
      <c r="L168" s="374">
        <v>0</v>
      </c>
      <c r="M168" s="374">
        <v>0</v>
      </c>
      <c r="N168" s="374">
        <v>0</v>
      </c>
      <c r="O168" s="381"/>
      <c r="P168" s="381"/>
    </row>
    <row r="169" spans="1:16" ht="15.75" x14ac:dyDescent="0.25">
      <c r="A169" s="381"/>
      <c r="B169" s="367" t="s">
        <v>18</v>
      </c>
      <c r="C169" s="368"/>
      <c r="D169" s="368"/>
      <c r="E169" s="362"/>
      <c r="F169" s="362"/>
      <c r="G169" s="362"/>
      <c r="H169" s="377"/>
      <c r="I169" s="377"/>
      <c r="J169" s="377"/>
      <c r="K169" s="377"/>
      <c r="L169" s="377"/>
      <c r="M169" s="377"/>
      <c r="N169" s="377"/>
      <c r="O169" s="381"/>
      <c r="P169" s="381"/>
    </row>
    <row r="170" spans="1:16" x14ac:dyDescent="0.2">
      <c r="A170" s="381"/>
      <c r="B170" s="364"/>
      <c r="C170" s="376"/>
      <c r="D170" s="404" t="s">
        <v>440</v>
      </c>
      <c r="E170" s="405"/>
      <c r="F170" s="405"/>
      <c r="G170" s="405"/>
      <c r="H170" s="406"/>
      <c r="I170" s="406"/>
      <c r="J170" s="407"/>
      <c r="K170" s="407"/>
      <c r="L170" s="407"/>
      <c r="M170" s="374">
        <v>0</v>
      </c>
      <c r="N170" s="375"/>
      <c r="O170" s="381"/>
      <c r="P170" s="381"/>
    </row>
    <row r="171" spans="1:16" x14ac:dyDescent="0.2">
      <c r="A171" s="381"/>
      <c r="B171" s="364"/>
      <c r="C171" s="376"/>
      <c r="D171" s="404"/>
      <c r="E171" s="405"/>
      <c r="F171" s="405"/>
      <c r="G171" s="405"/>
      <c r="H171" s="406"/>
      <c r="I171" s="406"/>
      <c r="J171" s="407"/>
      <c r="K171" s="407"/>
      <c r="L171" s="407"/>
      <c r="M171" s="374">
        <v>0</v>
      </c>
      <c r="N171" s="375"/>
      <c r="O171" s="381"/>
      <c r="P171" s="381"/>
    </row>
    <row r="172" spans="1:16" x14ac:dyDescent="0.2">
      <c r="A172" s="381"/>
      <c r="B172" s="364"/>
      <c r="C172" s="376"/>
      <c r="D172" s="404"/>
      <c r="E172" s="405"/>
      <c r="F172" s="405"/>
      <c r="G172" s="405"/>
      <c r="H172" s="406"/>
      <c r="I172" s="406"/>
      <c r="J172" s="407"/>
      <c r="K172" s="407"/>
      <c r="L172" s="407"/>
      <c r="M172" s="374">
        <v>0</v>
      </c>
      <c r="N172" s="375"/>
      <c r="O172" s="381"/>
      <c r="P172" s="381"/>
    </row>
    <row r="173" spans="1:16" x14ac:dyDescent="0.2">
      <c r="A173" s="381"/>
      <c r="B173" s="364"/>
      <c r="C173" s="376"/>
      <c r="D173" s="404"/>
      <c r="E173" s="405"/>
      <c r="F173" s="405"/>
      <c r="G173" s="405"/>
      <c r="H173" s="406"/>
      <c r="I173" s="406"/>
      <c r="J173" s="407"/>
      <c r="K173" s="407"/>
      <c r="L173" s="407"/>
      <c r="M173" s="374">
        <v>0</v>
      </c>
      <c r="N173" s="375"/>
      <c r="O173" s="381"/>
      <c r="P173" s="381"/>
    </row>
    <row r="174" spans="1:16" x14ac:dyDescent="0.2">
      <c r="A174" s="381"/>
      <c r="B174" s="364"/>
      <c r="C174" s="376" t="s">
        <v>331</v>
      </c>
      <c r="D174" s="368"/>
      <c r="E174" s="362"/>
      <c r="F174" s="362"/>
      <c r="G174" s="362"/>
      <c r="H174" s="377"/>
      <c r="I174" s="377"/>
      <c r="J174" s="374">
        <v>0</v>
      </c>
      <c r="K174" s="374">
        <v>0</v>
      </c>
      <c r="L174" s="374">
        <v>0</v>
      </c>
      <c r="M174" s="374">
        <v>0</v>
      </c>
      <c r="N174" s="374">
        <v>0</v>
      </c>
      <c r="O174" s="381"/>
      <c r="P174" s="381"/>
    </row>
    <row r="175" spans="1:16" x14ac:dyDescent="0.2">
      <c r="A175" s="381"/>
      <c r="B175" s="364"/>
      <c r="C175" s="376"/>
      <c r="D175" s="368"/>
      <c r="E175" s="362"/>
      <c r="F175" s="362"/>
      <c r="G175" s="362"/>
      <c r="H175" s="377"/>
      <c r="I175" s="377"/>
      <c r="J175" s="380"/>
      <c r="K175" s="380"/>
      <c r="L175" s="380"/>
      <c r="M175" s="380"/>
      <c r="N175" s="380"/>
      <c r="O175" s="381"/>
      <c r="P175" s="381"/>
    </row>
    <row r="176" spans="1:16" ht="15.75" x14ac:dyDescent="0.25">
      <c r="A176" s="381"/>
      <c r="B176" s="367" t="s">
        <v>153</v>
      </c>
      <c r="C176" s="368"/>
      <c r="D176" s="368"/>
      <c r="E176" s="362"/>
      <c r="F176" s="362"/>
      <c r="G176" s="362"/>
      <c r="H176" s="377"/>
      <c r="I176" s="377"/>
      <c r="J176" s="377"/>
      <c r="K176" s="377"/>
      <c r="L176" s="377"/>
      <c r="M176" s="377"/>
      <c r="N176" s="377"/>
      <c r="O176" s="381"/>
      <c r="P176" s="381"/>
    </row>
    <row r="177" spans="1:16" x14ac:dyDescent="0.2">
      <c r="A177" s="381"/>
      <c r="B177" s="364"/>
      <c r="C177" s="376"/>
      <c r="D177" s="404" t="s">
        <v>440</v>
      </c>
      <c r="E177" s="405"/>
      <c r="F177" s="405"/>
      <c r="G177" s="405"/>
      <c r="H177" s="406"/>
      <c r="I177" s="406"/>
      <c r="J177" s="407"/>
      <c r="K177" s="407"/>
      <c r="L177" s="407"/>
      <c r="M177" s="374">
        <v>0</v>
      </c>
      <c r="N177" s="375"/>
      <c r="O177" s="381"/>
      <c r="P177" s="381"/>
    </row>
    <row r="178" spans="1:16" x14ac:dyDescent="0.2">
      <c r="A178" s="381"/>
      <c r="B178" s="364"/>
      <c r="C178" s="376"/>
      <c r="D178" s="404"/>
      <c r="E178" s="405"/>
      <c r="F178" s="405"/>
      <c r="G178" s="405"/>
      <c r="H178" s="406"/>
      <c r="I178" s="406"/>
      <c r="J178" s="407"/>
      <c r="K178" s="407"/>
      <c r="L178" s="407"/>
      <c r="M178" s="374">
        <v>0</v>
      </c>
      <c r="N178" s="375"/>
      <c r="O178" s="381"/>
      <c r="P178" s="381"/>
    </row>
    <row r="179" spans="1:16" x14ac:dyDescent="0.2">
      <c r="A179" s="381"/>
      <c r="B179" s="364"/>
      <c r="C179" s="376"/>
      <c r="D179" s="404"/>
      <c r="E179" s="405"/>
      <c r="F179" s="405"/>
      <c r="G179" s="405"/>
      <c r="H179" s="406"/>
      <c r="I179" s="406"/>
      <c r="J179" s="407"/>
      <c r="K179" s="407"/>
      <c r="L179" s="407"/>
      <c r="M179" s="374">
        <v>0</v>
      </c>
      <c r="N179" s="375"/>
      <c r="O179" s="381"/>
      <c r="P179" s="381"/>
    </row>
    <row r="180" spans="1:16" x14ac:dyDescent="0.2">
      <c r="A180" s="381"/>
      <c r="B180" s="364"/>
      <c r="C180" s="376"/>
      <c r="D180" s="404"/>
      <c r="E180" s="405"/>
      <c r="F180" s="405"/>
      <c r="G180" s="405"/>
      <c r="H180" s="406"/>
      <c r="I180" s="406"/>
      <c r="J180" s="407"/>
      <c r="K180" s="407"/>
      <c r="L180" s="407"/>
      <c r="M180" s="374">
        <v>0</v>
      </c>
      <c r="N180" s="375"/>
      <c r="O180" s="381"/>
      <c r="P180" s="381"/>
    </row>
    <row r="181" spans="1:16" x14ac:dyDescent="0.2">
      <c r="A181" s="381"/>
      <c r="B181" s="364"/>
      <c r="C181" s="376" t="s">
        <v>331</v>
      </c>
      <c r="D181" s="368"/>
      <c r="E181" s="362"/>
      <c r="F181" s="362"/>
      <c r="G181" s="362"/>
      <c r="H181" s="377"/>
      <c r="I181" s="377"/>
      <c r="J181" s="374">
        <v>0</v>
      </c>
      <c r="K181" s="374">
        <v>0</v>
      </c>
      <c r="L181" s="374">
        <v>0</v>
      </c>
      <c r="M181" s="374">
        <v>0</v>
      </c>
      <c r="N181" s="374">
        <v>0</v>
      </c>
      <c r="O181" s="381"/>
      <c r="P181" s="381"/>
    </row>
    <row r="182" spans="1:16" ht="15.75" x14ac:dyDescent="0.25">
      <c r="A182" s="381"/>
      <c r="B182" s="367" t="s">
        <v>353</v>
      </c>
      <c r="C182" s="368"/>
      <c r="D182" s="368"/>
      <c r="E182" s="362"/>
      <c r="F182" s="362"/>
      <c r="G182" s="362"/>
      <c r="H182" s="377"/>
      <c r="I182" s="377"/>
      <c r="J182" s="377"/>
      <c r="K182" s="377"/>
      <c r="L182" s="377"/>
      <c r="M182" s="377"/>
      <c r="N182" s="377"/>
      <c r="O182" s="381"/>
      <c r="P182" s="381"/>
    </row>
    <row r="183" spans="1:16" x14ac:dyDescent="0.2">
      <c r="A183" s="381"/>
      <c r="B183" s="364"/>
      <c r="C183" s="376"/>
      <c r="D183" s="404" t="s">
        <v>438</v>
      </c>
      <c r="E183" s="405" t="s">
        <v>421</v>
      </c>
      <c r="F183" s="408" t="s">
        <v>439</v>
      </c>
      <c r="G183" s="405" t="s">
        <v>422</v>
      </c>
      <c r="H183" s="406">
        <f>'[1]Global inputs'!$O$120</f>
        <v>0</v>
      </c>
      <c r="I183" s="406">
        <f>1-H183</f>
        <v>1</v>
      </c>
      <c r="J183" s="407"/>
      <c r="K183" s="407">
        <f>'Sch B table 3'!I133</f>
        <v>12193.081971134792</v>
      </c>
      <c r="L183" s="407">
        <f>'Sch B table 3'!J133</f>
        <v>43.642971115432374</v>
      </c>
      <c r="M183" s="374">
        <f>SUM(J183:L183)</f>
        <v>12236.724942250225</v>
      </c>
      <c r="N183" s="375"/>
      <c r="O183" s="381"/>
      <c r="P183" s="381"/>
    </row>
    <row r="184" spans="1:16" x14ac:dyDescent="0.2">
      <c r="A184" s="381"/>
      <c r="B184" s="364"/>
      <c r="C184" s="376"/>
      <c r="D184" s="404"/>
      <c r="E184" s="405"/>
      <c r="F184" s="405"/>
      <c r="G184" s="405"/>
      <c r="H184" s="406"/>
      <c r="I184" s="406"/>
      <c r="J184" s="407"/>
      <c r="K184" s="407"/>
      <c r="L184" s="407"/>
      <c r="M184" s="374">
        <f t="shared" ref="M184:M186" si="11">SUM(J184:L184)</f>
        <v>0</v>
      </c>
      <c r="N184" s="375"/>
      <c r="O184" s="381"/>
      <c r="P184" s="381"/>
    </row>
    <row r="185" spans="1:16" x14ac:dyDescent="0.2">
      <c r="A185" s="381"/>
      <c r="B185" s="364"/>
      <c r="C185" s="376"/>
      <c r="D185" s="404"/>
      <c r="E185" s="405"/>
      <c r="F185" s="405"/>
      <c r="G185" s="405"/>
      <c r="H185" s="406"/>
      <c r="I185" s="406"/>
      <c r="J185" s="407"/>
      <c r="K185" s="407"/>
      <c r="L185" s="407"/>
      <c r="M185" s="374">
        <f t="shared" si="11"/>
        <v>0</v>
      </c>
      <c r="N185" s="375"/>
      <c r="O185" s="381"/>
      <c r="P185" s="381"/>
    </row>
    <row r="186" spans="1:16" x14ac:dyDescent="0.2">
      <c r="A186" s="381"/>
      <c r="B186" s="364"/>
      <c r="C186" s="376"/>
      <c r="D186" s="404"/>
      <c r="E186" s="405"/>
      <c r="F186" s="405"/>
      <c r="G186" s="405"/>
      <c r="H186" s="406"/>
      <c r="I186" s="406"/>
      <c r="J186" s="407"/>
      <c r="K186" s="407"/>
      <c r="L186" s="407"/>
      <c r="M186" s="374">
        <f t="shared" si="11"/>
        <v>0</v>
      </c>
      <c r="N186" s="375"/>
      <c r="O186" s="381"/>
      <c r="P186" s="381"/>
    </row>
    <row r="187" spans="1:16" x14ac:dyDescent="0.2">
      <c r="A187" s="381"/>
      <c r="B187" s="364"/>
      <c r="C187" s="376" t="s">
        <v>331</v>
      </c>
      <c r="D187" s="368"/>
      <c r="E187" s="362"/>
      <c r="F187" s="362"/>
      <c r="G187" s="362"/>
      <c r="H187" s="377"/>
      <c r="I187" s="377"/>
      <c r="J187" s="374">
        <f>SUM(J183:J186)</f>
        <v>0</v>
      </c>
      <c r="K187" s="374">
        <f t="shared" ref="K187" si="12">SUM(K183:K186)</f>
        <v>12193.081971134792</v>
      </c>
      <c r="L187" s="374">
        <f t="shared" ref="L187" si="13">SUM(L183:L186)</f>
        <v>43.642971115432374</v>
      </c>
      <c r="M187" s="374">
        <f>SUM(M183:M186)</f>
        <v>12236.724942250225</v>
      </c>
      <c r="N187" s="374">
        <v>0</v>
      </c>
      <c r="O187" s="381"/>
      <c r="P187" s="381"/>
    </row>
    <row r="188" spans="1:16" ht="15" thickBot="1" x14ac:dyDescent="0.25">
      <c r="A188" s="381"/>
      <c r="B188" s="362"/>
      <c r="C188" s="362"/>
      <c r="D188" s="368"/>
      <c r="E188" s="362"/>
      <c r="F188" s="362"/>
      <c r="G188" s="362"/>
      <c r="H188" s="377"/>
      <c r="I188" s="377"/>
      <c r="J188" s="377"/>
      <c r="K188" s="377"/>
      <c r="L188" s="377"/>
      <c r="M188" s="377"/>
      <c r="N188" s="377"/>
      <c r="O188" s="381"/>
      <c r="P188" s="381"/>
    </row>
    <row r="189" spans="1:16" ht="15" thickBot="1" x14ac:dyDescent="0.25">
      <c r="A189" s="381"/>
      <c r="B189" s="364"/>
      <c r="C189" s="376" t="s">
        <v>355</v>
      </c>
      <c r="D189" s="368"/>
      <c r="E189" s="362"/>
      <c r="F189" s="362"/>
      <c r="G189" s="362"/>
      <c r="H189" s="377"/>
      <c r="I189" s="377"/>
      <c r="J189" s="409">
        <f>J187</f>
        <v>0</v>
      </c>
      <c r="K189" s="409">
        <f t="shared" ref="K189:M189" si="14">K187</f>
        <v>12193.081971134792</v>
      </c>
      <c r="L189" s="409">
        <f t="shared" si="14"/>
        <v>43.642971115432374</v>
      </c>
      <c r="M189" s="409">
        <f t="shared" si="14"/>
        <v>12236.724942250225</v>
      </c>
      <c r="N189" s="409">
        <v>0</v>
      </c>
      <c r="O189" s="381"/>
      <c r="P189" s="381"/>
    </row>
    <row r="190" spans="1:16" x14ac:dyDescent="0.2">
      <c r="A190" s="381"/>
      <c r="B190" s="362"/>
      <c r="C190" s="362"/>
      <c r="D190" s="368"/>
      <c r="E190" s="362"/>
      <c r="F190" s="362"/>
      <c r="G190" s="362"/>
      <c r="H190" s="377"/>
      <c r="I190" s="377"/>
      <c r="J190" s="377"/>
      <c r="K190" s="377"/>
      <c r="L190" s="377"/>
      <c r="M190" s="377"/>
      <c r="N190" s="377"/>
      <c r="O190" s="381"/>
      <c r="P190" s="381"/>
    </row>
    <row r="191" spans="1:16" x14ac:dyDescent="0.2">
      <c r="A191" s="381"/>
      <c r="B191" s="362"/>
      <c r="C191" s="362"/>
      <c r="D191" s="368"/>
      <c r="E191" s="362"/>
      <c r="F191" s="362"/>
      <c r="G191" s="362"/>
      <c r="H191" s="377"/>
      <c r="I191" s="377"/>
      <c r="J191" s="377"/>
      <c r="K191" s="377"/>
      <c r="L191" s="377"/>
      <c r="M191" s="377"/>
      <c r="N191" s="377"/>
      <c r="O191" s="381"/>
      <c r="P191" s="381"/>
    </row>
    <row r="193" spans="1:16" x14ac:dyDescent="0.2">
      <c r="A193" s="381"/>
      <c r="B193" s="381"/>
      <c r="C193" s="381"/>
      <c r="D193" s="381"/>
      <c r="E193" s="381"/>
      <c r="F193" s="381"/>
      <c r="G193" s="381"/>
      <c r="H193" s="381"/>
      <c r="I193" s="381"/>
      <c r="J193" s="381"/>
      <c r="K193" s="381"/>
      <c r="L193" s="432" t="s">
        <v>426</v>
      </c>
      <c r="M193" s="432"/>
      <c r="N193" s="432"/>
      <c r="O193" s="432"/>
      <c r="P193" s="381"/>
    </row>
    <row r="194" spans="1:16" ht="22.35" customHeight="1" x14ac:dyDescent="0.2">
      <c r="A194" s="381"/>
      <c r="B194" s="402" t="s">
        <v>356</v>
      </c>
      <c r="C194" s="381"/>
      <c r="D194" s="381"/>
      <c r="E194" s="381"/>
      <c r="F194" s="381"/>
      <c r="G194" s="381"/>
      <c r="H194" s="381"/>
      <c r="I194" s="381"/>
      <c r="J194" s="381"/>
      <c r="K194" s="381"/>
      <c r="L194" s="403"/>
      <c r="M194" s="381"/>
      <c r="N194" s="381"/>
      <c r="O194" s="381"/>
      <c r="P194" s="381"/>
    </row>
    <row r="195" spans="1:16" ht="32.1" customHeight="1" x14ac:dyDescent="0.2">
      <c r="A195" s="381"/>
      <c r="B195" s="443" t="s">
        <v>351</v>
      </c>
      <c r="C195" s="443"/>
      <c r="D195" s="443"/>
      <c r="E195" s="443"/>
      <c r="F195" s="443"/>
      <c r="G195" s="443"/>
      <c r="H195" s="443"/>
      <c r="I195" s="443"/>
      <c r="J195" s="443"/>
      <c r="K195" s="443"/>
      <c r="L195" s="443"/>
      <c r="M195" s="443"/>
      <c r="N195" s="443"/>
      <c r="O195" s="381"/>
      <c r="P195" s="381"/>
    </row>
    <row r="196" spans="1:16" x14ac:dyDescent="0.2">
      <c r="A196" s="381"/>
      <c r="B196" s="364"/>
      <c r="C196" s="362"/>
      <c r="D196" s="362"/>
      <c r="E196" s="362"/>
      <c r="F196" s="362"/>
      <c r="G196" s="362"/>
      <c r="H196" s="362"/>
      <c r="I196" s="362"/>
      <c r="J196" s="362"/>
      <c r="K196" s="362"/>
      <c r="L196" s="362"/>
      <c r="M196" s="362"/>
      <c r="N196" s="362"/>
      <c r="O196" s="381"/>
      <c r="P196" s="381"/>
    </row>
    <row r="197" spans="1:16" x14ac:dyDescent="0.2">
      <c r="A197" s="381"/>
      <c r="B197" s="364"/>
      <c r="C197" s="362"/>
      <c r="D197" s="444" t="s">
        <v>357</v>
      </c>
      <c r="E197" s="436" t="s">
        <v>339</v>
      </c>
      <c r="F197" s="436" t="s">
        <v>358</v>
      </c>
      <c r="G197" s="436" t="s">
        <v>341</v>
      </c>
      <c r="H197" s="436" t="s">
        <v>342</v>
      </c>
      <c r="I197" s="436"/>
      <c r="J197" s="436" t="s">
        <v>343</v>
      </c>
      <c r="K197" s="436"/>
      <c r="L197" s="436"/>
      <c r="M197" s="436"/>
      <c r="N197" s="436" t="s">
        <v>359</v>
      </c>
      <c r="O197" s="381"/>
      <c r="P197" s="381"/>
    </row>
    <row r="198" spans="1:16" ht="51" x14ac:dyDescent="0.2">
      <c r="A198" s="381"/>
      <c r="B198" s="364"/>
      <c r="C198" s="362"/>
      <c r="D198" s="445"/>
      <c r="E198" s="436" t="s">
        <v>339</v>
      </c>
      <c r="F198" s="436" t="s">
        <v>340</v>
      </c>
      <c r="G198" s="436" t="s">
        <v>341</v>
      </c>
      <c r="H198" s="366" t="s">
        <v>329</v>
      </c>
      <c r="I198" s="366" t="s">
        <v>345</v>
      </c>
      <c r="J198" s="366" t="s">
        <v>346</v>
      </c>
      <c r="K198" s="366" t="s">
        <v>329</v>
      </c>
      <c r="L198" s="366" t="s">
        <v>345</v>
      </c>
      <c r="M198" s="366" t="s">
        <v>1</v>
      </c>
      <c r="N198" s="436"/>
      <c r="O198" s="381"/>
      <c r="P198" s="381"/>
    </row>
    <row r="199" spans="1:16" ht="15.75" x14ac:dyDescent="0.25">
      <c r="A199" s="381"/>
      <c r="B199" s="367" t="s">
        <v>156</v>
      </c>
      <c r="C199" s="368"/>
      <c r="D199" s="368"/>
      <c r="E199" s="362"/>
      <c r="F199" s="362"/>
      <c r="G199" s="362"/>
      <c r="H199" s="362"/>
      <c r="I199" s="362"/>
      <c r="J199" s="362"/>
      <c r="K199" s="362"/>
      <c r="L199" s="362"/>
      <c r="M199" s="362"/>
      <c r="N199" s="362"/>
      <c r="O199" s="381"/>
      <c r="P199" s="381"/>
    </row>
    <row r="200" spans="1:16" x14ac:dyDescent="0.2">
      <c r="A200" s="381"/>
      <c r="B200" s="364"/>
      <c r="C200" s="376"/>
      <c r="D200" s="404" t="s">
        <v>440</v>
      </c>
      <c r="E200" s="405"/>
      <c r="F200" s="405"/>
      <c r="G200" s="405"/>
      <c r="H200" s="406"/>
      <c r="I200" s="406"/>
      <c r="J200" s="407"/>
      <c r="K200" s="407"/>
      <c r="L200" s="407"/>
      <c r="M200" s="374">
        <v>0</v>
      </c>
      <c r="N200" s="375"/>
      <c r="O200" s="381"/>
      <c r="P200" s="381"/>
    </row>
    <row r="201" spans="1:16" x14ac:dyDescent="0.2">
      <c r="A201" s="381"/>
      <c r="B201" s="364"/>
      <c r="C201" s="376"/>
      <c r="D201" s="404"/>
      <c r="E201" s="405"/>
      <c r="F201" s="405"/>
      <c r="G201" s="405"/>
      <c r="H201" s="406"/>
      <c r="I201" s="406"/>
      <c r="J201" s="407"/>
      <c r="K201" s="407"/>
      <c r="L201" s="407"/>
      <c r="M201" s="374">
        <v>0</v>
      </c>
      <c r="N201" s="375"/>
      <c r="O201" s="381"/>
      <c r="P201" s="381"/>
    </row>
    <row r="202" spans="1:16" x14ac:dyDescent="0.2">
      <c r="A202" s="381"/>
      <c r="B202" s="364"/>
      <c r="C202" s="376"/>
      <c r="D202" s="404"/>
      <c r="E202" s="405"/>
      <c r="F202" s="405"/>
      <c r="G202" s="405"/>
      <c r="H202" s="406"/>
      <c r="I202" s="406"/>
      <c r="J202" s="407"/>
      <c r="K202" s="407"/>
      <c r="L202" s="407"/>
      <c r="M202" s="374">
        <v>0</v>
      </c>
      <c r="N202" s="375"/>
      <c r="O202" s="381"/>
      <c r="P202" s="381"/>
    </row>
    <row r="203" spans="1:16" x14ac:dyDescent="0.2">
      <c r="A203" s="381"/>
      <c r="B203" s="364"/>
      <c r="C203" s="376"/>
      <c r="D203" s="404"/>
      <c r="E203" s="405"/>
      <c r="F203" s="405"/>
      <c r="G203" s="405"/>
      <c r="H203" s="406"/>
      <c r="I203" s="406"/>
      <c r="J203" s="407"/>
      <c r="K203" s="407"/>
      <c r="L203" s="407"/>
      <c r="M203" s="374">
        <v>0</v>
      </c>
      <c r="N203" s="375"/>
      <c r="O203" s="381"/>
      <c r="P203" s="381"/>
    </row>
    <row r="204" spans="1:16" x14ac:dyDescent="0.2">
      <c r="A204" s="381"/>
      <c r="B204" s="364"/>
      <c r="C204" s="376" t="s">
        <v>331</v>
      </c>
      <c r="D204" s="368"/>
      <c r="E204" s="362"/>
      <c r="F204" s="362"/>
      <c r="G204" s="362"/>
      <c r="H204" s="377"/>
      <c r="I204" s="377"/>
      <c r="J204" s="374">
        <v>0</v>
      </c>
      <c r="K204" s="374">
        <v>0</v>
      </c>
      <c r="L204" s="374">
        <v>0</v>
      </c>
      <c r="M204" s="374">
        <v>0</v>
      </c>
      <c r="N204" s="374">
        <v>0</v>
      </c>
      <c r="O204" s="381"/>
      <c r="P204" s="381"/>
    </row>
    <row r="205" spans="1:16" ht="15.75" x14ac:dyDescent="0.25">
      <c r="A205" s="381"/>
      <c r="B205" s="367" t="s">
        <v>155</v>
      </c>
      <c r="C205" s="368"/>
      <c r="D205" s="368"/>
      <c r="E205" s="362"/>
      <c r="F205" s="362"/>
      <c r="G205" s="362"/>
      <c r="H205" s="377"/>
      <c r="I205" s="377"/>
      <c r="J205" s="377"/>
      <c r="K205" s="377"/>
      <c r="L205" s="377"/>
      <c r="M205" s="377"/>
      <c r="N205" s="377"/>
      <c r="O205" s="381"/>
      <c r="P205" s="381"/>
    </row>
    <row r="206" spans="1:16" x14ac:dyDescent="0.2">
      <c r="A206" s="381"/>
      <c r="B206" s="364"/>
      <c r="C206" s="376"/>
      <c r="D206" s="404" t="s">
        <v>440</v>
      </c>
      <c r="E206" s="405"/>
      <c r="F206" s="405"/>
      <c r="G206" s="405"/>
      <c r="H206" s="406"/>
      <c r="I206" s="406"/>
      <c r="J206" s="407"/>
      <c r="K206" s="407"/>
      <c r="L206" s="407"/>
      <c r="M206" s="374">
        <v>0</v>
      </c>
      <c r="N206" s="375"/>
      <c r="O206" s="381"/>
      <c r="P206" s="381"/>
    </row>
    <row r="207" spans="1:16" x14ac:dyDescent="0.2">
      <c r="A207" s="381"/>
      <c r="B207" s="364"/>
      <c r="C207" s="376"/>
      <c r="D207" s="404"/>
      <c r="E207" s="405"/>
      <c r="F207" s="405"/>
      <c r="G207" s="405"/>
      <c r="H207" s="406"/>
      <c r="I207" s="406"/>
      <c r="J207" s="407"/>
      <c r="K207" s="407"/>
      <c r="L207" s="407"/>
      <c r="M207" s="374">
        <v>0</v>
      </c>
      <c r="N207" s="375"/>
      <c r="O207" s="381"/>
      <c r="P207" s="381"/>
    </row>
    <row r="208" spans="1:16" x14ac:dyDescent="0.2">
      <c r="A208" s="381"/>
      <c r="B208" s="364"/>
      <c r="C208" s="376"/>
      <c r="D208" s="404"/>
      <c r="E208" s="405"/>
      <c r="F208" s="405"/>
      <c r="G208" s="405"/>
      <c r="H208" s="406"/>
      <c r="I208" s="406"/>
      <c r="J208" s="407"/>
      <c r="K208" s="407"/>
      <c r="L208" s="407"/>
      <c r="M208" s="374">
        <v>0</v>
      </c>
      <c r="N208" s="375"/>
      <c r="O208" s="381"/>
      <c r="P208" s="381"/>
    </row>
    <row r="209" spans="1:16" x14ac:dyDescent="0.2">
      <c r="A209" s="381"/>
      <c r="B209" s="364"/>
      <c r="C209" s="376"/>
      <c r="D209" s="404"/>
      <c r="E209" s="405"/>
      <c r="F209" s="405"/>
      <c r="G209" s="405"/>
      <c r="H209" s="406"/>
      <c r="I209" s="406"/>
      <c r="J209" s="407"/>
      <c r="K209" s="407"/>
      <c r="L209" s="407"/>
      <c r="M209" s="374">
        <v>0</v>
      </c>
      <c r="N209" s="375"/>
      <c r="O209" s="381"/>
      <c r="P209" s="381"/>
    </row>
    <row r="210" spans="1:16" x14ac:dyDescent="0.2">
      <c r="A210" s="381"/>
      <c r="B210" s="364"/>
      <c r="C210" s="376" t="s">
        <v>331</v>
      </c>
      <c r="D210" s="368"/>
      <c r="E210" s="362"/>
      <c r="F210" s="362"/>
      <c r="G210" s="362"/>
      <c r="H210" s="377"/>
      <c r="I210" s="377"/>
      <c r="J210" s="374">
        <v>0</v>
      </c>
      <c r="K210" s="374">
        <v>0</v>
      </c>
      <c r="L210" s="374">
        <v>0</v>
      </c>
      <c r="M210" s="374">
        <v>0</v>
      </c>
      <c r="N210" s="374">
        <v>0</v>
      </c>
      <c r="O210" s="381"/>
      <c r="P210" s="381"/>
    </row>
    <row r="211" spans="1:16" ht="15.75" x14ac:dyDescent="0.25">
      <c r="A211" s="381"/>
      <c r="B211" s="367" t="s">
        <v>154</v>
      </c>
      <c r="C211" s="368"/>
      <c r="D211" s="368"/>
      <c r="E211" s="362"/>
      <c r="F211" s="362"/>
      <c r="G211" s="362"/>
      <c r="H211" s="377"/>
      <c r="I211" s="377"/>
      <c r="J211" s="377"/>
      <c r="K211" s="377"/>
      <c r="L211" s="377"/>
      <c r="M211" s="377"/>
      <c r="N211" s="377"/>
      <c r="O211" s="381"/>
      <c r="P211" s="381"/>
    </row>
    <row r="212" spans="1:16" x14ac:dyDescent="0.2">
      <c r="A212" s="381"/>
      <c r="B212" s="364"/>
      <c r="C212" s="376"/>
      <c r="D212" s="404" t="s">
        <v>440</v>
      </c>
      <c r="E212" s="405"/>
      <c r="F212" s="405"/>
      <c r="G212" s="405"/>
      <c r="H212" s="406"/>
      <c r="I212" s="406"/>
      <c r="J212" s="407"/>
      <c r="K212" s="407"/>
      <c r="L212" s="407"/>
      <c r="M212" s="374">
        <v>0</v>
      </c>
      <c r="N212" s="375"/>
      <c r="O212" s="381"/>
      <c r="P212" s="381"/>
    </row>
    <row r="213" spans="1:16" x14ac:dyDescent="0.2">
      <c r="A213" s="381"/>
      <c r="B213" s="364"/>
      <c r="C213" s="376"/>
      <c r="D213" s="404"/>
      <c r="E213" s="405"/>
      <c r="F213" s="405"/>
      <c r="G213" s="405"/>
      <c r="H213" s="406"/>
      <c r="I213" s="406"/>
      <c r="J213" s="407"/>
      <c r="K213" s="407"/>
      <c r="L213" s="407"/>
      <c r="M213" s="374">
        <v>0</v>
      </c>
      <c r="N213" s="375"/>
      <c r="O213" s="381"/>
      <c r="P213" s="381"/>
    </row>
    <row r="214" spans="1:16" x14ac:dyDescent="0.2">
      <c r="A214" s="381"/>
      <c r="B214" s="364"/>
      <c r="C214" s="376"/>
      <c r="D214" s="404"/>
      <c r="E214" s="405"/>
      <c r="F214" s="405"/>
      <c r="G214" s="405"/>
      <c r="H214" s="406"/>
      <c r="I214" s="406"/>
      <c r="J214" s="407"/>
      <c r="K214" s="407"/>
      <c r="L214" s="407"/>
      <c r="M214" s="374">
        <v>0</v>
      </c>
      <c r="N214" s="375"/>
      <c r="O214" s="381"/>
      <c r="P214" s="381"/>
    </row>
    <row r="215" spans="1:16" x14ac:dyDescent="0.2">
      <c r="A215" s="381"/>
      <c r="B215" s="364"/>
      <c r="C215" s="376"/>
      <c r="D215" s="404"/>
      <c r="E215" s="405"/>
      <c r="F215" s="405"/>
      <c r="G215" s="405"/>
      <c r="H215" s="406"/>
      <c r="I215" s="406"/>
      <c r="J215" s="407"/>
      <c r="K215" s="407"/>
      <c r="L215" s="407"/>
      <c r="M215" s="374">
        <v>0</v>
      </c>
      <c r="N215" s="375"/>
      <c r="O215" s="381"/>
      <c r="P215" s="381"/>
    </row>
    <row r="216" spans="1:16" x14ac:dyDescent="0.2">
      <c r="A216" s="381"/>
      <c r="B216" s="364"/>
      <c r="C216" s="376" t="s">
        <v>331</v>
      </c>
      <c r="D216" s="368"/>
      <c r="E216" s="362"/>
      <c r="F216" s="362"/>
      <c r="G216" s="362"/>
      <c r="H216" s="377"/>
      <c r="I216" s="377"/>
      <c r="J216" s="374">
        <v>0</v>
      </c>
      <c r="K216" s="374">
        <v>0</v>
      </c>
      <c r="L216" s="374">
        <v>0</v>
      </c>
      <c r="M216" s="374">
        <v>0</v>
      </c>
      <c r="N216" s="374">
        <v>0</v>
      </c>
      <c r="O216" s="381"/>
      <c r="P216" s="381"/>
    </row>
    <row r="217" spans="1:16" ht="15.75" x14ac:dyDescent="0.25">
      <c r="A217" s="381"/>
      <c r="B217" s="367" t="s">
        <v>18</v>
      </c>
      <c r="C217" s="368"/>
      <c r="D217" s="368"/>
      <c r="E217" s="362"/>
      <c r="F217" s="362"/>
      <c r="G217" s="362"/>
      <c r="H217" s="377"/>
      <c r="I217" s="377"/>
      <c r="J217" s="377"/>
      <c r="K217" s="377"/>
      <c r="L217" s="377"/>
      <c r="M217" s="377"/>
      <c r="N217" s="377"/>
      <c r="O217" s="381"/>
      <c r="P217" s="381"/>
    </row>
    <row r="218" spans="1:16" x14ac:dyDescent="0.2">
      <c r="A218" s="381"/>
      <c r="B218" s="364"/>
      <c r="C218" s="376"/>
      <c r="D218" s="404" t="s">
        <v>440</v>
      </c>
      <c r="E218" s="405"/>
      <c r="F218" s="405"/>
      <c r="G218" s="405"/>
      <c r="H218" s="406"/>
      <c r="I218" s="406"/>
      <c r="J218" s="407"/>
      <c r="K218" s="407"/>
      <c r="L218" s="407"/>
      <c r="M218" s="374">
        <v>0</v>
      </c>
      <c r="N218" s="375"/>
      <c r="O218" s="381"/>
      <c r="P218" s="381"/>
    </row>
    <row r="219" spans="1:16" x14ac:dyDescent="0.2">
      <c r="A219" s="381"/>
      <c r="B219" s="364"/>
      <c r="C219" s="376"/>
      <c r="D219" s="404"/>
      <c r="E219" s="405"/>
      <c r="F219" s="405"/>
      <c r="G219" s="405"/>
      <c r="H219" s="406"/>
      <c r="I219" s="406"/>
      <c r="J219" s="407"/>
      <c r="K219" s="407"/>
      <c r="L219" s="407"/>
      <c r="M219" s="374">
        <v>0</v>
      </c>
      <c r="N219" s="375"/>
      <c r="O219" s="381"/>
      <c r="P219" s="381"/>
    </row>
    <row r="220" spans="1:16" x14ac:dyDescent="0.2">
      <c r="A220" s="381"/>
      <c r="B220" s="364"/>
      <c r="C220" s="376"/>
      <c r="D220" s="404"/>
      <c r="E220" s="405"/>
      <c r="F220" s="405"/>
      <c r="G220" s="405"/>
      <c r="H220" s="406"/>
      <c r="I220" s="406"/>
      <c r="J220" s="407"/>
      <c r="K220" s="407"/>
      <c r="L220" s="407"/>
      <c r="M220" s="374">
        <v>0</v>
      </c>
      <c r="N220" s="375"/>
      <c r="O220" s="381"/>
      <c r="P220" s="381"/>
    </row>
    <row r="221" spans="1:16" x14ac:dyDescent="0.2">
      <c r="A221" s="381"/>
      <c r="B221" s="364"/>
      <c r="C221" s="376"/>
      <c r="D221" s="404"/>
      <c r="E221" s="405"/>
      <c r="F221" s="405"/>
      <c r="G221" s="405"/>
      <c r="H221" s="406"/>
      <c r="I221" s="406"/>
      <c r="J221" s="407"/>
      <c r="K221" s="407"/>
      <c r="L221" s="407"/>
      <c r="M221" s="374">
        <v>0</v>
      </c>
      <c r="N221" s="375"/>
      <c r="O221" s="381"/>
      <c r="P221" s="381"/>
    </row>
    <row r="222" spans="1:16" x14ac:dyDescent="0.2">
      <c r="A222" s="381"/>
      <c r="B222" s="364"/>
      <c r="C222" s="376" t="s">
        <v>331</v>
      </c>
      <c r="D222" s="368"/>
      <c r="E222" s="362"/>
      <c r="F222" s="362"/>
      <c r="G222" s="362"/>
      <c r="H222" s="377"/>
      <c r="I222" s="377"/>
      <c r="J222" s="374">
        <v>0</v>
      </c>
      <c r="K222" s="374">
        <v>0</v>
      </c>
      <c r="L222" s="374">
        <v>0</v>
      </c>
      <c r="M222" s="374">
        <v>0</v>
      </c>
      <c r="N222" s="374">
        <v>0</v>
      </c>
      <c r="O222" s="381"/>
      <c r="P222" s="381"/>
    </row>
    <row r="223" spans="1:16" x14ac:dyDescent="0.2">
      <c r="A223" s="381"/>
      <c r="B223" s="364"/>
      <c r="C223" s="376"/>
      <c r="D223" s="368"/>
      <c r="E223" s="362"/>
      <c r="F223" s="362"/>
      <c r="G223" s="362"/>
      <c r="H223" s="377"/>
      <c r="I223" s="377"/>
      <c r="J223" s="380"/>
      <c r="K223" s="380"/>
      <c r="L223" s="380"/>
      <c r="M223" s="380"/>
      <c r="N223" s="380"/>
      <c r="O223" s="381"/>
      <c r="P223" s="381"/>
    </row>
    <row r="224" spans="1:16" ht="15.75" x14ac:dyDescent="0.25">
      <c r="A224" s="381"/>
      <c r="B224" s="367" t="s">
        <v>153</v>
      </c>
      <c r="C224" s="368"/>
      <c r="D224" s="368"/>
      <c r="E224" s="362"/>
      <c r="F224" s="362"/>
      <c r="G224" s="362"/>
      <c r="H224" s="377"/>
      <c r="I224" s="377"/>
      <c r="J224" s="377"/>
      <c r="K224" s="377"/>
      <c r="L224" s="377"/>
      <c r="M224" s="377"/>
      <c r="N224" s="377"/>
      <c r="O224" s="381"/>
      <c r="P224" s="381"/>
    </row>
    <row r="225" spans="1:16" x14ac:dyDescent="0.2">
      <c r="A225" s="381"/>
      <c r="B225" s="364"/>
      <c r="C225" s="376"/>
      <c r="D225" s="404" t="s">
        <v>440</v>
      </c>
      <c r="E225" s="405"/>
      <c r="F225" s="405"/>
      <c r="G225" s="405"/>
      <c r="H225" s="406"/>
      <c r="I225" s="406"/>
      <c r="J225" s="407"/>
      <c r="K225" s="407"/>
      <c r="L225" s="407"/>
      <c r="M225" s="374">
        <v>0</v>
      </c>
      <c r="N225" s="375"/>
      <c r="O225" s="381"/>
      <c r="P225" s="381"/>
    </row>
    <row r="226" spans="1:16" x14ac:dyDescent="0.2">
      <c r="A226" s="381"/>
      <c r="B226" s="364"/>
      <c r="C226" s="376"/>
      <c r="D226" s="404"/>
      <c r="E226" s="405"/>
      <c r="F226" s="405"/>
      <c r="G226" s="405"/>
      <c r="H226" s="406"/>
      <c r="I226" s="406"/>
      <c r="J226" s="407"/>
      <c r="K226" s="407"/>
      <c r="L226" s="407"/>
      <c r="M226" s="374">
        <v>0</v>
      </c>
      <c r="N226" s="375"/>
      <c r="O226" s="381"/>
      <c r="P226" s="381"/>
    </row>
    <row r="227" spans="1:16" x14ac:dyDescent="0.2">
      <c r="A227" s="381"/>
      <c r="B227" s="364"/>
      <c r="C227" s="376"/>
      <c r="D227" s="404"/>
      <c r="E227" s="405"/>
      <c r="F227" s="405"/>
      <c r="G227" s="405"/>
      <c r="H227" s="406"/>
      <c r="I227" s="406"/>
      <c r="J227" s="407"/>
      <c r="K227" s="407"/>
      <c r="L227" s="407"/>
      <c r="M227" s="374">
        <v>0</v>
      </c>
      <c r="N227" s="375"/>
      <c r="O227" s="381"/>
      <c r="P227" s="381"/>
    </row>
    <row r="228" spans="1:16" x14ac:dyDescent="0.2">
      <c r="A228" s="381"/>
      <c r="B228" s="364"/>
      <c r="C228" s="376"/>
      <c r="D228" s="404"/>
      <c r="E228" s="405"/>
      <c r="F228" s="405"/>
      <c r="G228" s="405"/>
      <c r="H228" s="406"/>
      <c r="I228" s="406"/>
      <c r="J228" s="407"/>
      <c r="K228" s="407"/>
      <c r="L228" s="407"/>
      <c r="M228" s="374">
        <v>0</v>
      </c>
      <c r="N228" s="375"/>
      <c r="O228" s="381"/>
      <c r="P228" s="381"/>
    </row>
    <row r="229" spans="1:16" x14ac:dyDescent="0.2">
      <c r="A229" s="381"/>
      <c r="B229" s="364"/>
      <c r="C229" s="376" t="s">
        <v>331</v>
      </c>
      <c r="D229" s="368"/>
      <c r="E229" s="362"/>
      <c r="F229" s="362"/>
      <c r="G229" s="362"/>
      <c r="H229" s="377"/>
      <c r="I229" s="377"/>
      <c r="J229" s="374">
        <v>0</v>
      </c>
      <c r="K229" s="374">
        <v>0</v>
      </c>
      <c r="L229" s="374">
        <v>0</v>
      </c>
      <c r="M229" s="374">
        <v>0</v>
      </c>
      <c r="N229" s="374">
        <v>0</v>
      </c>
      <c r="O229" s="381"/>
      <c r="P229" s="381"/>
    </row>
    <row r="230" spans="1:16" ht="15.75" x14ac:dyDescent="0.25">
      <c r="A230" s="381"/>
      <c r="B230" s="367" t="s">
        <v>353</v>
      </c>
      <c r="C230" s="368"/>
      <c r="D230" s="368"/>
      <c r="E230" s="362"/>
      <c r="F230" s="362"/>
      <c r="G230" s="362"/>
      <c r="H230" s="377"/>
      <c r="I230" s="377"/>
      <c r="J230" s="377"/>
      <c r="K230" s="377"/>
      <c r="L230" s="377"/>
      <c r="M230" s="377"/>
      <c r="N230" s="377"/>
      <c r="O230" s="381"/>
      <c r="P230" s="381"/>
    </row>
    <row r="231" spans="1:16" x14ac:dyDescent="0.2">
      <c r="A231" s="381"/>
      <c r="B231" s="364"/>
      <c r="C231" s="376"/>
      <c r="D231" s="404" t="s">
        <v>438</v>
      </c>
      <c r="E231" s="405" t="s">
        <v>421</v>
      </c>
      <c r="F231" s="408" t="s">
        <v>439</v>
      </c>
      <c r="G231" s="405" t="s">
        <v>422</v>
      </c>
      <c r="H231" s="406">
        <f>'[1]Global inputs'!$P$120</f>
        <v>0</v>
      </c>
      <c r="I231" s="406">
        <f>1-H231</f>
        <v>1</v>
      </c>
      <c r="J231" s="407"/>
      <c r="K231" s="407">
        <f>'Sch B table 3'!I168</f>
        <v>13387.160684956058</v>
      </c>
      <c r="L231" s="407">
        <f>'Sch B table 3'!J168</f>
        <v>0</v>
      </c>
      <c r="M231" s="374">
        <f>SUM(J231:L231)</f>
        <v>13387.160684956058</v>
      </c>
      <c r="N231" s="375"/>
      <c r="O231" s="381"/>
      <c r="P231" s="381"/>
    </row>
    <row r="232" spans="1:16" x14ac:dyDescent="0.2">
      <c r="A232" s="381"/>
      <c r="B232" s="364"/>
      <c r="C232" s="376"/>
      <c r="D232" s="404"/>
      <c r="E232" s="405"/>
      <c r="F232" s="405"/>
      <c r="G232" s="405"/>
      <c r="H232" s="406"/>
      <c r="I232" s="406"/>
      <c r="J232" s="407"/>
      <c r="K232" s="407"/>
      <c r="L232" s="407"/>
      <c r="M232" s="374">
        <f t="shared" ref="M232:M234" si="15">SUM(J232:L232)</f>
        <v>0</v>
      </c>
      <c r="N232" s="375"/>
      <c r="O232" s="381"/>
      <c r="P232" s="381"/>
    </row>
    <row r="233" spans="1:16" x14ac:dyDescent="0.2">
      <c r="A233" s="381"/>
      <c r="B233" s="364"/>
      <c r="C233" s="376"/>
      <c r="D233" s="404"/>
      <c r="E233" s="405"/>
      <c r="F233" s="405"/>
      <c r="G233" s="405"/>
      <c r="H233" s="406"/>
      <c r="I233" s="406"/>
      <c r="J233" s="407"/>
      <c r="K233" s="407"/>
      <c r="L233" s="407"/>
      <c r="M233" s="374">
        <f t="shared" si="15"/>
        <v>0</v>
      </c>
      <c r="N233" s="375"/>
      <c r="O233" s="381"/>
      <c r="P233" s="381"/>
    </row>
    <row r="234" spans="1:16" x14ac:dyDescent="0.2">
      <c r="A234" s="381"/>
      <c r="B234" s="364"/>
      <c r="C234" s="376"/>
      <c r="D234" s="404"/>
      <c r="E234" s="405"/>
      <c r="F234" s="405"/>
      <c r="G234" s="405"/>
      <c r="H234" s="406"/>
      <c r="I234" s="406"/>
      <c r="J234" s="407"/>
      <c r="K234" s="407"/>
      <c r="L234" s="407"/>
      <c r="M234" s="374">
        <f t="shared" si="15"/>
        <v>0</v>
      </c>
      <c r="N234" s="375"/>
      <c r="O234" s="381"/>
      <c r="P234" s="381"/>
    </row>
    <row r="235" spans="1:16" x14ac:dyDescent="0.2">
      <c r="A235" s="381"/>
      <c r="B235" s="364"/>
      <c r="C235" s="376" t="s">
        <v>331</v>
      </c>
      <c r="D235" s="368"/>
      <c r="E235" s="362"/>
      <c r="F235" s="362"/>
      <c r="G235" s="362"/>
      <c r="H235" s="377"/>
      <c r="I235" s="377"/>
      <c r="J235" s="374">
        <f>SUM(J231:J234)</f>
        <v>0</v>
      </c>
      <c r="K235" s="374">
        <f t="shared" ref="K235" si="16">SUM(K231:K234)</f>
        <v>13387.160684956058</v>
      </c>
      <c r="L235" s="374">
        <f t="shared" ref="L235" si="17">SUM(L231:L234)</f>
        <v>0</v>
      </c>
      <c r="M235" s="374">
        <f>SUM(M231:M234)</f>
        <v>13387.160684956058</v>
      </c>
      <c r="N235" s="374">
        <v>0</v>
      </c>
      <c r="O235" s="381"/>
      <c r="P235" s="381"/>
    </row>
    <row r="236" spans="1:16" ht="15" thickBot="1" x14ac:dyDescent="0.25">
      <c r="A236" s="381"/>
      <c r="B236" s="362"/>
      <c r="C236" s="362"/>
      <c r="D236" s="368"/>
      <c r="E236" s="362"/>
      <c r="F236" s="362"/>
      <c r="G236" s="362"/>
      <c r="H236" s="377"/>
      <c r="I236" s="377"/>
      <c r="J236" s="377"/>
      <c r="K236" s="377"/>
      <c r="L236" s="377"/>
      <c r="M236" s="377"/>
      <c r="N236" s="377"/>
      <c r="O236" s="381"/>
      <c r="P236" s="381"/>
    </row>
    <row r="237" spans="1:16" ht="15" thickBot="1" x14ac:dyDescent="0.25">
      <c r="A237" s="381"/>
      <c r="B237" s="364"/>
      <c r="C237" s="376" t="s">
        <v>355</v>
      </c>
      <c r="D237" s="368"/>
      <c r="E237" s="362"/>
      <c r="F237" s="362"/>
      <c r="G237" s="362"/>
      <c r="H237" s="377"/>
      <c r="I237" s="377"/>
      <c r="J237" s="409">
        <f>J235</f>
        <v>0</v>
      </c>
      <c r="K237" s="409">
        <f t="shared" ref="K237:M237" si="18">K235</f>
        <v>13387.160684956058</v>
      </c>
      <c r="L237" s="409">
        <f t="shared" si="18"/>
        <v>0</v>
      </c>
      <c r="M237" s="409">
        <f t="shared" si="18"/>
        <v>13387.160684956058</v>
      </c>
      <c r="N237" s="409">
        <v>0</v>
      </c>
      <c r="O237" s="381"/>
      <c r="P237" s="381"/>
    </row>
    <row r="238" spans="1:16" x14ac:dyDescent="0.2">
      <c r="A238" s="381"/>
      <c r="B238" s="362"/>
      <c r="C238" s="362"/>
      <c r="D238" s="368"/>
      <c r="E238" s="362"/>
      <c r="F238" s="362"/>
      <c r="G238" s="362"/>
      <c r="H238" s="377"/>
      <c r="I238" s="377"/>
      <c r="J238" s="377"/>
      <c r="K238" s="377"/>
      <c r="L238" s="377"/>
      <c r="M238" s="377"/>
      <c r="N238" s="377"/>
      <c r="O238" s="381"/>
      <c r="P238" s="381"/>
    </row>
    <row r="239" spans="1:16" x14ac:dyDescent="0.2">
      <c r="A239" s="381"/>
      <c r="B239" s="362"/>
      <c r="C239" s="362"/>
      <c r="D239" s="368"/>
      <c r="E239" s="362"/>
      <c r="F239" s="362"/>
      <c r="G239" s="362"/>
      <c r="H239" s="377"/>
      <c r="I239" s="377"/>
      <c r="J239" s="377"/>
      <c r="K239" s="377"/>
      <c r="L239" s="377"/>
      <c r="M239" s="377"/>
      <c r="N239" s="377"/>
      <c r="O239" s="381"/>
      <c r="P239" s="381"/>
    </row>
    <row r="241" spans="1:16" x14ac:dyDescent="0.2">
      <c r="A241" s="381"/>
      <c r="B241" s="381"/>
      <c r="C241" s="381"/>
      <c r="D241" s="381"/>
      <c r="E241" s="381"/>
      <c r="F241" s="381"/>
      <c r="G241" s="381"/>
      <c r="H241" s="381"/>
      <c r="I241" s="381"/>
      <c r="J241" s="381"/>
      <c r="K241" s="381"/>
      <c r="L241" s="432" t="s">
        <v>427</v>
      </c>
      <c r="M241" s="432"/>
      <c r="N241" s="432"/>
      <c r="O241" s="432"/>
      <c r="P241" s="381"/>
    </row>
    <row r="242" spans="1:16" ht="22.35" customHeight="1" x14ac:dyDescent="0.2">
      <c r="A242" s="381"/>
      <c r="B242" s="402" t="s">
        <v>356</v>
      </c>
      <c r="C242" s="381"/>
      <c r="D242" s="381"/>
      <c r="E242" s="381"/>
      <c r="F242" s="381"/>
      <c r="G242" s="381"/>
      <c r="H242" s="381"/>
      <c r="I242" s="381"/>
      <c r="J242" s="381"/>
      <c r="K242" s="381"/>
      <c r="L242" s="403"/>
      <c r="M242" s="381"/>
      <c r="N242" s="381"/>
      <c r="O242" s="381"/>
      <c r="P242" s="381"/>
    </row>
    <row r="243" spans="1:16" ht="32.1" customHeight="1" x14ac:dyDescent="0.2">
      <c r="A243" s="381"/>
      <c r="B243" s="443" t="s">
        <v>351</v>
      </c>
      <c r="C243" s="443"/>
      <c r="D243" s="443"/>
      <c r="E243" s="443"/>
      <c r="F243" s="443"/>
      <c r="G243" s="443"/>
      <c r="H243" s="443"/>
      <c r="I243" s="443"/>
      <c r="J243" s="443"/>
      <c r="K243" s="443"/>
      <c r="L243" s="443"/>
      <c r="M243" s="443"/>
      <c r="N243" s="443"/>
      <c r="O243" s="381"/>
      <c r="P243" s="381"/>
    </row>
    <row r="244" spans="1:16" x14ac:dyDescent="0.2">
      <c r="A244" s="381"/>
      <c r="B244" s="364"/>
      <c r="C244" s="362"/>
      <c r="D244" s="362"/>
      <c r="E244" s="362"/>
      <c r="F244" s="362"/>
      <c r="G244" s="362"/>
      <c r="H244" s="362"/>
      <c r="I244" s="362"/>
      <c r="J244" s="362"/>
      <c r="K244" s="362"/>
      <c r="L244" s="362"/>
      <c r="M244" s="362"/>
      <c r="N244" s="362"/>
      <c r="O244" s="381"/>
      <c r="P244" s="381"/>
    </row>
    <row r="245" spans="1:16" x14ac:dyDescent="0.2">
      <c r="A245" s="381"/>
      <c r="B245" s="364"/>
      <c r="C245" s="362"/>
      <c r="D245" s="444" t="s">
        <v>357</v>
      </c>
      <c r="E245" s="436" t="s">
        <v>339</v>
      </c>
      <c r="F245" s="436" t="s">
        <v>358</v>
      </c>
      <c r="G245" s="436" t="s">
        <v>341</v>
      </c>
      <c r="H245" s="436" t="s">
        <v>342</v>
      </c>
      <c r="I245" s="436"/>
      <c r="J245" s="436" t="s">
        <v>343</v>
      </c>
      <c r="K245" s="436"/>
      <c r="L245" s="436"/>
      <c r="M245" s="436"/>
      <c r="N245" s="436" t="s">
        <v>359</v>
      </c>
      <c r="O245" s="381"/>
      <c r="P245" s="381"/>
    </row>
    <row r="246" spans="1:16" ht="51" x14ac:dyDescent="0.2">
      <c r="A246" s="381"/>
      <c r="B246" s="364"/>
      <c r="C246" s="362"/>
      <c r="D246" s="445"/>
      <c r="E246" s="436" t="s">
        <v>339</v>
      </c>
      <c r="F246" s="436" t="s">
        <v>340</v>
      </c>
      <c r="G246" s="436" t="s">
        <v>341</v>
      </c>
      <c r="H246" s="366" t="s">
        <v>329</v>
      </c>
      <c r="I246" s="366" t="s">
        <v>345</v>
      </c>
      <c r="J246" s="366" t="s">
        <v>346</v>
      </c>
      <c r="K246" s="366" t="s">
        <v>329</v>
      </c>
      <c r="L246" s="366" t="s">
        <v>345</v>
      </c>
      <c r="M246" s="366" t="s">
        <v>1</v>
      </c>
      <c r="N246" s="436"/>
      <c r="O246" s="381"/>
      <c r="P246" s="381"/>
    </row>
    <row r="247" spans="1:16" ht="15.75" x14ac:dyDescent="0.25">
      <c r="A247" s="381"/>
      <c r="B247" s="367" t="s">
        <v>156</v>
      </c>
      <c r="C247" s="368"/>
      <c r="D247" s="368"/>
      <c r="E247" s="362"/>
      <c r="F247" s="362"/>
      <c r="G247" s="362"/>
      <c r="H247" s="362"/>
      <c r="I247" s="362"/>
      <c r="J247" s="362"/>
      <c r="K247" s="362"/>
      <c r="L247" s="362"/>
      <c r="M247" s="362"/>
      <c r="N247" s="362"/>
      <c r="O247" s="381"/>
      <c r="P247" s="381"/>
    </row>
    <row r="248" spans="1:16" x14ac:dyDescent="0.2">
      <c r="A248" s="381"/>
      <c r="B248" s="364"/>
      <c r="C248" s="376"/>
      <c r="D248" s="404" t="s">
        <v>440</v>
      </c>
      <c r="E248" s="405"/>
      <c r="F248" s="405"/>
      <c r="G248" s="405"/>
      <c r="H248" s="406"/>
      <c r="I248" s="406"/>
      <c r="J248" s="407"/>
      <c r="K248" s="407"/>
      <c r="L248" s="407"/>
      <c r="M248" s="374">
        <v>0</v>
      </c>
      <c r="N248" s="375"/>
      <c r="O248" s="381"/>
      <c r="P248" s="381"/>
    </row>
    <row r="249" spans="1:16" x14ac:dyDescent="0.2">
      <c r="A249" s="381"/>
      <c r="B249" s="364"/>
      <c r="C249" s="376"/>
      <c r="D249" s="404"/>
      <c r="E249" s="405"/>
      <c r="F249" s="405"/>
      <c r="G249" s="405"/>
      <c r="H249" s="406"/>
      <c r="I249" s="406"/>
      <c r="J249" s="407"/>
      <c r="K249" s="407"/>
      <c r="L249" s="407"/>
      <c r="M249" s="374">
        <v>0</v>
      </c>
      <c r="N249" s="375"/>
      <c r="O249" s="381"/>
      <c r="P249" s="381"/>
    </row>
    <row r="250" spans="1:16" x14ac:dyDescent="0.2">
      <c r="A250" s="381"/>
      <c r="B250" s="364"/>
      <c r="C250" s="376"/>
      <c r="D250" s="404"/>
      <c r="E250" s="405"/>
      <c r="F250" s="405"/>
      <c r="G250" s="405"/>
      <c r="H250" s="406"/>
      <c r="I250" s="406"/>
      <c r="J250" s="407"/>
      <c r="K250" s="407"/>
      <c r="L250" s="407"/>
      <c r="M250" s="374">
        <v>0</v>
      </c>
      <c r="N250" s="375"/>
      <c r="O250" s="381"/>
      <c r="P250" s="381"/>
    </row>
    <row r="251" spans="1:16" x14ac:dyDescent="0.2">
      <c r="A251" s="381"/>
      <c r="B251" s="364"/>
      <c r="C251" s="376"/>
      <c r="D251" s="404"/>
      <c r="E251" s="405"/>
      <c r="F251" s="405"/>
      <c r="G251" s="405"/>
      <c r="H251" s="406"/>
      <c r="I251" s="406"/>
      <c r="J251" s="407"/>
      <c r="K251" s="407"/>
      <c r="L251" s="407"/>
      <c r="M251" s="374">
        <v>0</v>
      </c>
      <c r="N251" s="375"/>
      <c r="O251" s="381"/>
      <c r="P251" s="381"/>
    </row>
    <row r="252" spans="1:16" x14ac:dyDescent="0.2">
      <c r="A252" s="381"/>
      <c r="B252" s="364"/>
      <c r="C252" s="376" t="s">
        <v>331</v>
      </c>
      <c r="D252" s="368"/>
      <c r="E252" s="362"/>
      <c r="F252" s="362"/>
      <c r="G252" s="362"/>
      <c r="H252" s="377"/>
      <c r="I252" s="377"/>
      <c r="J252" s="374">
        <v>0</v>
      </c>
      <c r="K252" s="374">
        <v>0</v>
      </c>
      <c r="L252" s="374">
        <v>0</v>
      </c>
      <c r="M252" s="374">
        <v>0</v>
      </c>
      <c r="N252" s="374">
        <v>0</v>
      </c>
      <c r="O252" s="381"/>
      <c r="P252" s="381"/>
    </row>
    <row r="253" spans="1:16" ht="15.75" x14ac:dyDescent="0.25">
      <c r="A253" s="381"/>
      <c r="B253" s="367" t="s">
        <v>155</v>
      </c>
      <c r="C253" s="368"/>
      <c r="D253" s="368"/>
      <c r="E253" s="362"/>
      <c r="F253" s="362"/>
      <c r="G253" s="362"/>
      <c r="H253" s="377"/>
      <c r="I253" s="377"/>
      <c r="J253" s="377"/>
      <c r="K253" s="377"/>
      <c r="L253" s="377"/>
      <c r="M253" s="377"/>
      <c r="N253" s="377"/>
      <c r="O253" s="381"/>
      <c r="P253" s="381"/>
    </row>
    <row r="254" spans="1:16" x14ac:dyDescent="0.2">
      <c r="A254" s="381"/>
      <c r="B254" s="364"/>
      <c r="C254" s="376"/>
      <c r="D254" s="404" t="s">
        <v>440</v>
      </c>
      <c r="E254" s="405"/>
      <c r="F254" s="405"/>
      <c r="G254" s="405"/>
      <c r="H254" s="406"/>
      <c r="I254" s="406"/>
      <c r="J254" s="407"/>
      <c r="K254" s="407"/>
      <c r="L254" s="407"/>
      <c r="M254" s="374">
        <v>0</v>
      </c>
      <c r="N254" s="375"/>
      <c r="O254" s="381"/>
      <c r="P254" s="381"/>
    </row>
    <row r="255" spans="1:16" x14ac:dyDescent="0.2">
      <c r="A255" s="381"/>
      <c r="B255" s="364"/>
      <c r="C255" s="376"/>
      <c r="D255" s="404"/>
      <c r="E255" s="405"/>
      <c r="F255" s="405"/>
      <c r="G255" s="405"/>
      <c r="H255" s="406"/>
      <c r="I255" s="406"/>
      <c r="J255" s="407"/>
      <c r="K255" s="407"/>
      <c r="L255" s="407"/>
      <c r="M255" s="374">
        <v>0</v>
      </c>
      <c r="N255" s="375"/>
      <c r="O255" s="381"/>
      <c r="P255" s="381"/>
    </row>
    <row r="256" spans="1:16" x14ac:dyDescent="0.2">
      <c r="A256" s="381"/>
      <c r="B256" s="364"/>
      <c r="C256" s="376"/>
      <c r="D256" s="404"/>
      <c r="E256" s="405"/>
      <c r="F256" s="405"/>
      <c r="G256" s="405"/>
      <c r="H256" s="406"/>
      <c r="I256" s="406"/>
      <c r="J256" s="407"/>
      <c r="K256" s="407"/>
      <c r="L256" s="407"/>
      <c r="M256" s="374">
        <v>0</v>
      </c>
      <c r="N256" s="375"/>
      <c r="O256" s="381"/>
      <c r="P256" s="381"/>
    </row>
    <row r="257" spans="1:16" x14ac:dyDescent="0.2">
      <c r="A257" s="381"/>
      <c r="B257" s="364"/>
      <c r="C257" s="376"/>
      <c r="D257" s="404"/>
      <c r="E257" s="405"/>
      <c r="F257" s="405"/>
      <c r="G257" s="405"/>
      <c r="H257" s="406"/>
      <c r="I257" s="406"/>
      <c r="J257" s="407"/>
      <c r="K257" s="407"/>
      <c r="L257" s="407"/>
      <c r="M257" s="374">
        <v>0</v>
      </c>
      <c r="N257" s="375"/>
      <c r="O257" s="381"/>
      <c r="P257" s="381"/>
    </row>
    <row r="258" spans="1:16" x14ac:dyDescent="0.2">
      <c r="A258" s="381"/>
      <c r="B258" s="364"/>
      <c r="C258" s="376" t="s">
        <v>331</v>
      </c>
      <c r="D258" s="368"/>
      <c r="E258" s="362"/>
      <c r="F258" s="362"/>
      <c r="G258" s="362"/>
      <c r="H258" s="377"/>
      <c r="I258" s="377"/>
      <c r="J258" s="374">
        <v>0</v>
      </c>
      <c r="K258" s="374">
        <v>0</v>
      </c>
      <c r="L258" s="374">
        <v>0</v>
      </c>
      <c r="M258" s="374">
        <v>0</v>
      </c>
      <c r="N258" s="374">
        <v>0</v>
      </c>
      <c r="O258" s="381"/>
      <c r="P258" s="381"/>
    </row>
    <row r="259" spans="1:16" ht="15.75" x14ac:dyDescent="0.25">
      <c r="A259" s="381"/>
      <c r="B259" s="367" t="s">
        <v>154</v>
      </c>
      <c r="C259" s="368"/>
      <c r="D259" s="368"/>
      <c r="E259" s="362"/>
      <c r="F259" s="362"/>
      <c r="G259" s="362"/>
      <c r="H259" s="377"/>
      <c r="I259" s="377"/>
      <c r="J259" s="377"/>
      <c r="K259" s="377"/>
      <c r="L259" s="377"/>
      <c r="M259" s="377"/>
      <c r="N259" s="377"/>
      <c r="O259" s="381"/>
      <c r="P259" s="381"/>
    </row>
    <row r="260" spans="1:16" x14ac:dyDescent="0.2">
      <c r="A260" s="381"/>
      <c r="B260" s="364"/>
      <c r="C260" s="376"/>
      <c r="D260" s="404" t="s">
        <v>440</v>
      </c>
      <c r="E260" s="405"/>
      <c r="F260" s="405"/>
      <c r="G260" s="405"/>
      <c r="H260" s="406"/>
      <c r="I260" s="406"/>
      <c r="J260" s="407"/>
      <c r="K260" s="407"/>
      <c r="L260" s="407"/>
      <c r="M260" s="374">
        <v>0</v>
      </c>
      <c r="N260" s="375"/>
      <c r="O260" s="381"/>
      <c r="P260" s="381"/>
    </row>
    <row r="261" spans="1:16" x14ac:dyDescent="0.2">
      <c r="A261" s="381"/>
      <c r="B261" s="364"/>
      <c r="C261" s="376"/>
      <c r="D261" s="404"/>
      <c r="E261" s="405"/>
      <c r="F261" s="405"/>
      <c r="G261" s="405"/>
      <c r="H261" s="406"/>
      <c r="I261" s="406"/>
      <c r="J261" s="407"/>
      <c r="K261" s="407"/>
      <c r="L261" s="407"/>
      <c r="M261" s="374">
        <v>0</v>
      </c>
      <c r="N261" s="375"/>
      <c r="O261" s="381"/>
      <c r="P261" s="381"/>
    </row>
    <row r="262" spans="1:16" x14ac:dyDescent="0.2">
      <c r="A262" s="381"/>
      <c r="B262" s="364"/>
      <c r="C262" s="376"/>
      <c r="D262" s="404"/>
      <c r="E262" s="405"/>
      <c r="F262" s="405"/>
      <c r="G262" s="405"/>
      <c r="H262" s="406"/>
      <c r="I262" s="406"/>
      <c r="J262" s="407"/>
      <c r="K262" s="407"/>
      <c r="L262" s="407"/>
      <c r="M262" s="374">
        <v>0</v>
      </c>
      <c r="N262" s="375"/>
      <c r="O262" s="381"/>
      <c r="P262" s="381"/>
    </row>
    <row r="263" spans="1:16" x14ac:dyDescent="0.2">
      <c r="A263" s="381"/>
      <c r="B263" s="364"/>
      <c r="C263" s="376"/>
      <c r="D263" s="404"/>
      <c r="E263" s="405"/>
      <c r="F263" s="405"/>
      <c r="G263" s="405"/>
      <c r="H263" s="406"/>
      <c r="I263" s="406"/>
      <c r="J263" s="407"/>
      <c r="K263" s="407"/>
      <c r="L263" s="407"/>
      <c r="M263" s="374">
        <v>0</v>
      </c>
      <c r="N263" s="375"/>
      <c r="O263" s="381"/>
      <c r="P263" s="381"/>
    </row>
    <row r="264" spans="1:16" x14ac:dyDescent="0.2">
      <c r="A264" s="381"/>
      <c r="B264" s="364"/>
      <c r="C264" s="376" t="s">
        <v>331</v>
      </c>
      <c r="D264" s="368"/>
      <c r="E264" s="362"/>
      <c r="F264" s="362"/>
      <c r="G264" s="362"/>
      <c r="H264" s="377"/>
      <c r="I264" s="377"/>
      <c r="J264" s="374">
        <v>0</v>
      </c>
      <c r="K264" s="374">
        <v>0</v>
      </c>
      <c r="L264" s="374">
        <v>0</v>
      </c>
      <c r="M264" s="374">
        <v>0</v>
      </c>
      <c r="N264" s="374">
        <v>0</v>
      </c>
      <c r="O264" s="381"/>
      <c r="P264" s="381"/>
    </row>
    <row r="265" spans="1:16" ht="15.75" x14ac:dyDescent="0.25">
      <c r="A265" s="381"/>
      <c r="B265" s="367" t="s">
        <v>18</v>
      </c>
      <c r="C265" s="368"/>
      <c r="D265" s="368"/>
      <c r="E265" s="362"/>
      <c r="F265" s="362"/>
      <c r="G265" s="362"/>
      <c r="H265" s="377"/>
      <c r="I265" s="377"/>
      <c r="J265" s="377"/>
      <c r="K265" s="377"/>
      <c r="L265" s="377"/>
      <c r="M265" s="377"/>
      <c r="N265" s="377"/>
      <c r="O265" s="381"/>
      <c r="P265" s="381"/>
    </row>
    <row r="266" spans="1:16" x14ac:dyDescent="0.2">
      <c r="A266" s="381"/>
      <c r="B266" s="364"/>
      <c r="C266" s="376"/>
      <c r="D266" s="404" t="s">
        <v>440</v>
      </c>
      <c r="E266" s="405"/>
      <c r="F266" s="405"/>
      <c r="G266" s="405"/>
      <c r="H266" s="406"/>
      <c r="I266" s="406"/>
      <c r="J266" s="407"/>
      <c r="K266" s="407"/>
      <c r="L266" s="407"/>
      <c r="M266" s="374">
        <v>0</v>
      </c>
      <c r="N266" s="375"/>
      <c r="O266" s="381"/>
      <c r="P266" s="381"/>
    </row>
    <row r="267" spans="1:16" x14ac:dyDescent="0.2">
      <c r="A267" s="381"/>
      <c r="B267" s="364"/>
      <c r="C267" s="376"/>
      <c r="D267" s="404"/>
      <c r="E267" s="405"/>
      <c r="F267" s="405"/>
      <c r="G267" s="405"/>
      <c r="H267" s="406"/>
      <c r="I267" s="406"/>
      <c r="J267" s="407"/>
      <c r="K267" s="407"/>
      <c r="L267" s="407"/>
      <c r="M267" s="374">
        <v>0</v>
      </c>
      <c r="N267" s="375"/>
      <c r="O267" s="381"/>
      <c r="P267" s="381"/>
    </row>
    <row r="268" spans="1:16" x14ac:dyDescent="0.2">
      <c r="A268" s="381"/>
      <c r="B268" s="364"/>
      <c r="C268" s="376"/>
      <c r="D268" s="404"/>
      <c r="E268" s="405"/>
      <c r="F268" s="405"/>
      <c r="G268" s="405"/>
      <c r="H268" s="406"/>
      <c r="I268" s="406"/>
      <c r="J268" s="407"/>
      <c r="K268" s="407"/>
      <c r="L268" s="407"/>
      <c r="M268" s="374">
        <v>0</v>
      </c>
      <c r="N268" s="375"/>
      <c r="O268" s="381"/>
      <c r="P268" s="381"/>
    </row>
    <row r="269" spans="1:16" x14ac:dyDescent="0.2">
      <c r="A269" s="381"/>
      <c r="B269" s="364"/>
      <c r="C269" s="376"/>
      <c r="D269" s="404"/>
      <c r="E269" s="405"/>
      <c r="F269" s="405"/>
      <c r="G269" s="405"/>
      <c r="H269" s="406"/>
      <c r="I269" s="406"/>
      <c r="J269" s="407"/>
      <c r="K269" s="407"/>
      <c r="L269" s="407"/>
      <c r="M269" s="374">
        <v>0</v>
      </c>
      <c r="N269" s="375"/>
      <c r="O269" s="381"/>
      <c r="P269" s="381"/>
    </row>
    <row r="270" spans="1:16" x14ac:dyDescent="0.2">
      <c r="A270" s="381"/>
      <c r="B270" s="364"/>
      <c r="C270" s="376" t="s">
        <v>331</v>
      </c>
      <c r="D270" s="368"/>
      <c r="E270" s="362"/>
      <c r="F270" s="362"/>
      <c r="G270" s="362"/>
      <c r="H270" s="377"/>
      <c r="I270" s="377"/>
      <c r="J270" s="374">
        <v>0</v>
      </c>
      <c r="K270" s="374">
        <v>0</v>
      </c>
      <c r="L270" s="374">
        <v>0</v>
      </c>
      <c r="M270" s="374">
        <v>0</v>
      </c>
      <c r="N270" s="374">
        <v>0</v>
      </c>
      <c r="O270" s="381"/>
      <c r="P270" s="381"/>
    </row>
    <row r="271" spans="1:16" x14ac:dyDescent="0.2">
      <c r="A271" s="381"/>
      <c r="B271" s="364"/>
      <c r="C271" s="376"/>
      <c r="D271" s="368"/>
      <c r="E271" s="362"/>
      <c r="F271" s="362"/>
      <c r="G271" s="362"/>
      <c r="H271" s="377"/>
      <c r="I271" s="377"/>
      <c r="J271" s="380"/>
      <c r="K271" s="380"/>
      <c r="L271" s="380"/>
      <c r="M271" s="380"/>
      <c r="N271" s="380"/>
      <c r="O271" s="381"/>
      <c r="P271" s="381"/>
    </row>
    <row r="272" spans="1:16" ht="15.75" x14ac:dyDescent="0.25">
      <c r="A272" s="381"/>
      <c r="B272" s="367" t="s">
        <v>153</v>
      </c>
      <c r="C272" s="368"/>
      <c r="D272" s="368"/>
      <c r="E272" s="362"/>
      <c r="F272" s="362"/>
      <c r="G272" s="362"/>
      <c r="H272" s="377"/>
      <c r="I272" s="377"/>
      <c r="J272" s="377"/>
      <c r="K272" s="377"/>
      <c r="L272" s="377"/>
      <c r="M272" s="377"/>
      <c r="N272" s="377"/>
      <c r="O272" s="381"/>
      <c r="P272" s="381"/>
    </row>
    <row r="273" spans="1:16" x14ac:dyDescent="0.2">
      <c r="A273" s="381"/>
      <c r="B273" s="364"/>
      <c r="C273" s="376"/>
      <c r="D273" s="404" t="s">
        <v>440</v>
      </c>
      <c r="E273" s="405"/>
      <c r="F273" s="405"/>
      <c r="G273" s="405"/>
      <c r="H273" s="406"/>
      <c r="I273" s="406"/>
      <c r="J273" s="407"/>
      <c r="K273" s="407"/>
      <c r="L273" s="407"/>
      <c r="M273" s="374">
        <v>0</v>
      </c>
      <c r="N273" s="375"/>
      <c r="O273" s="381"/>
      <c r="P273" s="381"/>
    </row>
    <row r="274" spans="1:16" x14ac:dyDescent="0.2">
      <c r="A274" s="381"/>
      <c r="B274" s="364"/>
      <c r="C274" s="376"/>
      <c r="D274" s="404"/>
      <c r="E274" s="405"/>
      <c r="F274" s="405"/>
      <c r="G274" s="405"/>
      <c r="H274" s="406"/>
      <c r="I274" s="406"/>
      <c r="J274" s="407"/>
      <c r="K274" s="407"/>
      <c r="L274" s="407"/>
      <c r="M274" s="374">
        <v>0</v>
      </c>
      <c r="N274" s="375"/>
      <c r="O274" s="381"/>
      <c r="P274" s="381"/>
    </row>
    <row r="275" spans="1:16" x14ac:dyDescent="0.2">
      <c r="A275" s="381"/>
      <c r="B275" s="364"/>
      <c r="C275" s="376"/>
      <c r="D275" s="404"/>
      <c r="E275" s="405"/>
      <c r="F275" s="405"/>
      <c r="G275" s="405"/>
      <c r="H275" s="406"/>
      <c r="I275" s="406"/>
      <c r="J275" s="407"/>
      <c r="K275" s="407"/>
      <c r="L275" s="407"/>
      <c r="M275" s="374">
        <v>0</v>
      </c>
      <c r="N275" s="375"/>
      <c r="O275" s="381"/>
      <c r="P275" s="381"/>
    </row>
    <row r="276" spans="1:16" x14ac:dyDescent="0.2">
      <c r="A276" s="381"/>
      <c r="B276" s="364"/>
      <c r="C276" s="376"/>
      <c r="D276" s="404"/>
      <c r="E276" s="405"/>
      <c r="F276" s="405"/>
      <c r="G276" s="405"/>
      <c r="H276" s="406"/>
      <c r="I276" s="406"/>
      <c r="J276" s="407"/>
      <c r="K276" s="407"/>
      <c r="L276" s="407"/>
      <c r="M276" s="374">
        <v>0</v>
      </c>
      <c r="N276" s="375"/>
      <c r="O276" s="381"/>
      <c r="P276" s="381"/>
    </row>
    <row r="277" spans="1:16" x14ac:dyDescent="0.2">
      <c r="A277" s="381"/>
      <c r="B277" s="364"/>
      <c r="C277" s="376" t="s">
        <v>331</v>
      </c>
      <c r="D277" s="368"/>
      <c r="E277" s="362"/>
      <c r="F277" s="362"/>
      <c r="G277" s="362"/>
      <c r="H277" s="377"/>
      <c r="I277" s="377"/>
      <c r="J277" s="374">
        <v>0</v>
      </c>
      <c r="K277" s="374">
        <v>0</v>
      </c>
      <c r="L277" s="374">
        <v>0</v>
      </c>
      <c r="M277" s="374">
        <v>0</v>
      </c>
      <c r="N277" s="374">
        <v>0</v>
      </c>
      <c r="O277" s="381"/>
      <c r="P277" s="381"/>
    </row>
    <row r="278" spans="1:16" ht="15.75" x14ac:dyDescent="0.25">
      <c r="A278" s="381"/>
      <c r="B278" s="367" t="s">
        <v>353</v>
      </c>
      <c r="C278" s="368"/>
      <c r="D278" s="368"/>
      <c r="E278" s="362"/>
      <c r="F278" s="362"/>
      <c r="G278" s="362"/>
      <c r="H278" s="377"/>
      <c r="I278" s="377"/>
      <c r="J278" s="377"/>
      <c r="K278" s="377"/>
      <c r="L278" s="377"/>
      <c r="M278" s="377"/>
      <c r="N278" s="377"/>
      <c r="O278" s="381"/>
      <c r="P278" s="381"/>
    </row>
    <row r="279" spans="1:16" x14ac:dyDescent="0.2">
      <c r="A279" s="381"/>
      <c r="B279" s="364"/>
      <c r="C279" s="376"/>
      <c r="D279" s="404" t="s">
        <v>438</v>
      </c>
      <c r="E279" s="405" t="s">
        <v>421</v>
      </c>
      <c r="F279" s="408" t="s">
        <v>439</v>
      </c>
      <c r="G279" s="405" t="s">
        <v>422</v>
      </c>
      <c r="H279" s="406">
        <f>'[1]Global inputs'!$Q$120</f>
        <v>0</v>
      </c>
      <c r="I279" s="406">
        <f>1-H279</f>
        <v>1</v>
      </c>
      <c r="J279" s="407"/>
      <c r="K279" s="407">
        <f>'Sch B table 3'!I203</f>
        <v>12909.493327657376</v>
      </c>
      <c r="L279" s="407">
        <f>'Sch B table 3'!J203</f>
        <v>0</v>
      </c>
      <c r="M279" s="374">
        <f>SUM(J279:L279)</f>
        <v>12909.493327657376</v>
      </c>
      <c r="N279" s="375"/>
      <c r="O279" s="381"/>
      <c r="P279" s="381"/>
    </row>
    <row r="280" spans="1:16" x14ac:dyDescent="0.2">
      <c r="A280" s="381"/>
      <c r="B280" s="364"/>
      <c r="C280" s="376"/>
      <c r="D280" s="404"/>
      <c r="E280" s="405"/>
      <c r="F280" s="405"/>
      <c r="G280" s="405"/>
      <c r="H280" s="406"/>
      <c r="I280" s="406"/>
      <c r="J280" s="407"/>
      <c r="K280" s="407"/>
      <c r="L280" s="407"/>
      <c r="M280" s="374">
        <f t="shared" ref="M280:M282" si="19">SUM(J280:L280)</f>
        <v>0</v>
      </c>
      <c r="N280" s="375"/>
      <c r="O280" s="381"/>
      <c r="P280" s="381"/>
    </row>
    <row r="281" spans="1:16" x14ac:dyDescent="0.2">
      <c r="A281" s="381"/>
      <c r="B281" s="364"/>
      <c r="C281" s="376"/>
      <c r="D281" s="404"/>
      <c r="E281" s="405"/>
      <c r="F281" s="405"/>
      <c r="G281" s="405"/>
      <c r="H281" s="406"/>
      <c r="I281" s="406"/>
      <c r="J281" s="407"/>
      <c r="K281" s="407"/>
      <c r="L281" s="407"/>
      <c r="M281" s="374">
        <f t="shared" si="19"/>
        <v>0</v>
      </c>
      <c r="N281" s="375"/>
      <c r="O281" s="381"/>
      <c r="P281" s="381"/>
    </row>
    <row r="282" spans="1:16" x14ac:dyDescent="0.2">
      <c r="A282" s="381"/>
      <c r="B282" s="364"/>
      <c r="C282" s="376"/>
      <c r="D282" s="404"/>
      <c r="E282" s="405"/>
      <c r="F282" s="405"/>
      <c r="G282" s="405"/>
      <c r="H282" s="406"/>
      <c r="I282" s="406"/>
      <c r="J282" s="407"/>
      <c r="K282" s="407"/>
      <c r="L282" s="407"/>
      <c r="M282" s="374">
        <f t="shared" si="19"/>
        <v>0</v>
      </c>
      <c r="N282" s="375"/>
      <c r="O282" s="381"/>
      <c r="P282" s="381"/>
    </row>
    <row r="283" spans="1:16" x14ac:dyDescent="0.2">
      <c r="A283" s="381"/>
      <c r="B283" s="364"/>
      <c r="C283" s="376" t="s">
        <v>331</v>
      </c>
      <c r="D283" s="368"/>
      <c r="E283" s="362"/>
      <c r="F283" s="362"/>
      <c r="G283" s="362"/>
      <c r="H283" s="377"/>
      <c r="I283" s="377"/>
      <c r="J283" s="374">
        <f>SUM(J279:J282)</f>
        <v>0</v>
      </c>
      <c r="K283" s="374">
        <f t="shared" ref="K283" si="20">SUM(K279:K282)</f>
        <v>12909.493327657376</v>
      </c>
      <c r="L283" s="374">
        <f t="shared" ref="L283" si="21">SUM(L279:L282)</f>
        <v>0</v>
      </c>
      <c r="M283" s="374">
        <f>SUM(M279:M282)</f>
        <v>12909.493327657376</v>
      </c>
      <c r="N283" s="374">
        <v>0</v>
      </c>
      <c r="O283" s="381"/>
      <c r="P283" s="381"/>
    </row>
    <row r="284" spans="1:16" ht="15" thickBot="1" x14ac:dyDescent="0.25">
      <c r="A284" s="381"/>
      <c r="B284" s="362"/>
      <c r="C284" s="362"/>
      <c r="D284" s="368"/>
      <c r="E284" s="362"/>
      <c r="F284" s="362"/>
      <c r="G284" s="362"/>
      <c r="H284" s="377"/>
      <c r="I284" s="377"/>
      <c r="J284" s="377"/>
      <c r="K284" s="377"/>
      <c r="L284" s="377"/>
      <c r="M284" s="377"/>
      <c r="N284" s="377"/>
      <c r="O284" s="381"/>
      <c r="P284" s="381"/>
    </row>
    <row r="285" spans="1:16" ht="15" thickBot="1" x14ac:dyDescent="0.25">
      <c r="A285" s="381"/>
      <c r="B285" s="364"/>
      <c r="C285" s="376" t="s">
        <v>355</v>
      </c>
      <c r="D285" s="368"/>
      <c r="E285" s="362"/>
      <c r="F285" s="362"/>
      <c r="G285" s="362"/>
      <c r="H285" s="377"/>
      <c r="I285" s="377"/>
      <c r="J285" s="409">
        <f>J283</f>
        <v>0</v>
      </c>
      <c r="K285" s="409">
        <f t="shared" ref="K285:M285" si="22">K283</f>
        <v>12909.493327657376</v>
      </c>
      <c r="L285" s="409">
        <f t="shared" si="22"/>
        <v>0</v>
      </c>
      <c r="M285" s="409">
        <f t="shared" si="22"/>
        <v>12909.493327657376</v>
      </c>
      <c r="N285" s="409">
        <v>0</v>
      </c>
      <c r="O285" s="381"/>
      <c r="P285" s="381"/>
    </row>
    <row r="286" spans="1:16" x14ac:dyDescent="0.2">
      <c r="A286" s="381"/>
      <c r="B286" s="362"/>
      <c r="C286" s="362"/>
      <c r="D286" s="368"/>
      <c r="E286" s="362"/>
      <c r="F286" s="362"/>
      <c r="G286" s="362"/>
      <c r="H286" s="377"/>
      <c r="I286" s="377"/>
      <c r="J286" s="377"/>
      <c r="K286" s="377"/>
      <c r="L286" s="377"/>
      <c r="M286" s="377"/>
      <c r="N286" s="377"/>
      <c r="O286" s="381"/>
      <c r="P286" s="381"/>
    </row>
    <row r="287" spans="1:16" x14ac:dyDescent="0.2">
      <c r="A287" s="381"/>
      <c r="B287" s="362"/>
      <c r="C287" s="362"/>
      <c r="D287" s="368"/>
      <c r="E287" s="362"/>
      <c r="F287" s="362"/>
      <c r="G287" s="362"/>
      <c r="H287" s="377"/>
      <c r="I287" s="377"/>
      <c r="J287" s="377"/>
      <c r="K287" s="377"/>
      <c r="L287" s="377"/>
      <c r="M287" s="377"/>
      <c r="N287" s="377"/>
      <c r="O287" s="381"/>
      <c r="P287" s="381"/>
    </row>
    <row r="289" spans="1:16" x14ac:dyDescent="0.2">
      <c r="A289" s="381"/>
      <c r="B289" s="381"/>
      <c r="C289" s="381"/>
      <c r="D289" s="381"/>
      <c r="E289" s="381"/>
      <c r="F289" s="381"/>
      <c r="G289" s="381"/>
      <c r="H289" s="381"/>
      <c r="I289" s="381"/>
      <c r="J289" s="381"/>
      <c r="K289" s="381"/>
      <c r="L289" s="432" t="s">
        <v>428</v>
      </c>
      <c r="M289" s="432"/>
      <c r="N289" s="432"/>
      <c r="O289" s="432"/>
      <c r="P289" s="381"/>
    </row>
    <row r="290" spans="1:16" ht="22.35" customHeight="1" x14ac:dyDescent="0.2">
      <c r="A290" s="381"/>
      <c r="B290" s="402" t="s">
        <v>356</v>
      </c>
      <c r="C290" s="381"/>
      <c r="D290" s="381"/>
      <c r="E290" s="381"/>
      <c r="F290" s="381"/>
      <c r="G290" s="381"/>
      <c r="H290" s="381"/>
      <c r="I290" s="381"/>
      <c r="J290" s="381"/>
      <c r="K290" s="381"/>
      <c r="L290" s="403"/>
      <c r="M290" s="381"/>
      <c r="N290" s="381"/>
      <c r="O290" s="381"/>
      <c r="P290" s="381"/>
    </row>
    <row r="291" spans="1:16" ht="32.1" customHeight="1" x14ac:dyDescent="0.2">
      <c r="A291" s="381"/>
      <c r="B291" s="443" t="s">
        <v>351</v>
      </c>
      <c r="C291" s="443"/>
      <c r="D291" s="443"/>
      <c r="E291" s="443"/>
      <c r="F291" s="443"/>
      <c r="G291" s="443"/>
      <c r="H291" s="443"/>
      <c r="I291" s="443"/>
      <c r="J291" s="443"/>
      <c r="K291" s="443"/>
      <c r="L291" s="443"/>
      <c r="M291" s="443"/>
      <c r="N291" s="443"/>
      <c r="O291" s="381"/>
      <c r="P291" s="381"/>
    </row>
    <row r="292" spans="1:16" x14ac:dyDescent="0.2">
      <c r="A292" s="381"/>
      <c r="B292" s="364"/>
      <c r="C292" s="362"/>
      <c r="D292" s="362"/>
      <c r="E292" s="362"/>
      <c r="F292" s="362"/>
      <c r="G292" s="362"/>
      <c r="H292" s="362"/>
      <c r="I292" s="362"/>
      <c r="J292" s="362"/>
      <c r="K292" s="362"/>
      <c r="L292" s="362"/>
      <c r="M292" s="362"/>
      <c r="N292" s="362"/>
      <c r="O292" s="381"/>
      <c r="P292" s="381"/>
    </row>
    <row r="293" spans="1:16" x14ac:dyDescent="0.2">
      <c r="A293" s="381"/>
      <c r="B293" s="364"/>
      <c r="C293" s="362"/>
      <c r="D293" s="444" t="s">
        <v>357</v>
      </c>
      <c r="E293" s="436" t="s">
        <v>339</v>
      </c>
      <c r="F293" s="436" t="s">
        <v>358</v>
      </c>
      <c r="G293" s="436" t="s">
        <v>341</v>
      </c>
      <c r="H293" s="436" t="s">
        <v>342</v>
      </c>
      <c r="I293" s="436"/>
      <c r="J293" s="436" t="s">
        <v>343</v>
      </c>
      <c r="K293" s="436"/>
      <c r="L293" s="436"/>
      <c r="M293" s="436"/>
      <c r="N293" s="436" t="s">
        <v>359</v>
      </c>
      <c r="O293" s="381"/>
      <c r="P293" s="381"/>
    </row>
    <row r="294" spans="1:16" ht="51" x14ac:dyDescent="0.2">
      <c r="A294" s="381"/>
      <c r="B294" s="364"/>
      <c r="C294" s="362"/>
      <c r="D294" s="445"/>
      <c r="E294" s="436" t="s">
        <v>339</v>
      </c>
      <c r="F294" s="436" t="s">
        <v>340</v>
      </c>
      <c r="G294" s="436" t="s">
        <v>341</v>
      </c>
      <c r="H294" s="366" t="s">
        <v>329</v>
      </c>
      <c r="I294" s="366" t="s">
        <v>345</v>
      </c>
      <c r="J294" s="366" t="s">
        <v>346</v>
      </c>
      <c r="K294" s="366" t="s">
        <v>329</v>
      </c>
      <c r="L294" s="366" t="s">
        <v>345</v>
      </c>
      <c r="M294" s="366" t="s">
        <v>1</v>
      </c>
      <c r="N294" s="436"/>
      <c r="O294" s="381"/>
      <c r="P294" s="381"/>
    </row>
    <row r="295" spans="1:16" ht="15.75" x14ac:dyDescent="0.25">
      <c r="A295" s="381"/>
      <c r="B295" s="367" t="s">
        <v>156</v>
      </c>
      <c r="C295" s="368"/>
      <c r="D295" s="368"/>
      <c r="E295" s="362"/>
      <c r="F295" s="362"/>
      <c r="G295" s="362"/>
      <c r="H295" s="362"/>
      <c r="I295" s="362"/>
      <c r="J295" s="362"/>
      <c r="K295" s="362"/>
      <c r="L295" s="362"/>
      <c r="M295" s="362"/>
      <c r="N295" s="362"/>
      <c r="O295" s="381"/>
      <c r="P295" s="381"/>
    </row>
    <row r="296" spans="1:16" x14ac:dyDescent="0.2">
      <c r="A296" s="381"/>
      <c r="B296" s="364"/>
      <c r="C296" s="376"/>
      <c r="D296" s="404" t="s">
        <v>440</v>
      </c>
      <c r="E296" s="405"/>
      <c r="F296" s="405"/>
      <c r="G296" s="405"/>
      <c r="H296" s="406"/>
      <c r="I296" s="406"/>
      <c r="J296" s="407"/>
      <c r="K296" s="407"/>
      <c r="L296" s="407"/>
      <c r="M296" s="374">
        <v>0</v>
      </c>
      <c r="N296" s="375"/>
      <c r="O296" s="381"/>
      <c r="P296" s="381"/>
    </row>
    <row r="297" spans="1:16" x14ac:dyDescent="0.2">
      <c r="A297" s="381"/>
      <c r="B297" s="364"/>
      <c r="C297" s="376"/>
      <c r="D297" s="404"/>
      <c r="E297" s="405"/>
      <c r="F297" s="405"/>
      <c r="G297" s="405"/>
      <c r="H297" s="406"/>
      <c r="I297" s="406"/>
      <c r="J297" s="407"/>
      <c r="K297" s="407"/>
      <c r="L297" s="407"/>
      <c r="M297" s="374">
        <v>0</v>
      </c>
      <c r="N297" s="375"/>
      <c r="O297" s="381"/>
      <c r="P297" s="381"/>
    </row>
    <row r="298" spans="1:16" x14ac:dyDescent="0.2">
      <c r="A298" s="381"/>
      <c r="B298" s="364"/>
      <c r="C298" s="376"/>
      <c r="D298" s="404"/>
      <c r="E298" s="405"/>
      <c r="F298" s="405"/>
      <c r="G298" s="405"/>
      <c r="H298" s="406"/>
      <c r="I298" s="406"/>
      <c r="J298" s="407"/>
      <c r="K298" s="407"/>
      <c r="L298" s="407"/>
      <c r="M298" s="374">
        <v>0</v>
      </c>
      <c r="N298" s="375"/>
      <c r="O298" s="381"/>
      <c r="P298" s="381"/>
    </row>
    <row r="299" spans="1:16" x14ac:dyDescent="0.2">
      <c r="A299" s="381"/>
      <c r="B299" s="364"/>
      <c r="C299" s="376"/>
      <c r="D299" s="404"/>
      <c r="E299" s="405"/>
      <c r="F299" s="405"/>
      <c r="G299" s="405"/>
      <c r="H299" s="406"/>
      <c r="I299" s="406"/>
      <c r="J299" s="407"/>
      <c r="K299" s="407"/>
      <c r="L299" s="407"/>
      <c r="M299" s="374">
        <v>0</v>
      </c>
      <c r="N299" s="375"/>
      <c r="O299" s="381"/>
      <c r="P299" s="381"/>
    </row>
    <row r="300" spans="1:16" x14ac:dyDescent="0.2">
      <c r="A300" s="381"/>
      <c r="B300" s="364"/>
      <c r="C300" s="376" t="s">
        <v>331</v>
      </c>
      <c r="D300" s="368"/>
      <c r="E300" s="362"/>
      <c r="F300" s="362"/>
      <c r="G300" s="362"/>
      <c r="H300" s="377"/>
      <c r="I300" s="377"/>
      <c r="J300" s="374">
        <v>0</v>
      </c>
      <c r="K300" s="374">
        <v>0</v>
      </c>
      <c r="L300" s="374">
        <v>0</v>
      </c>
      <c r="M300" s="374">
        <v>0</v>
      </c>
      <c r="N300" s="374">
        <v>0</v>
      </c>
      <c r="O300" s="381"/>
      <c r="P300" s="381"/>
    </row>
    <row r="301" spans="1:16" ht="15.75" x14ac:dyDescent="0.25">
      <c r="A301" s="381"/>
      <c r="B301" s="367" t="s">
        <v>155</v>
      </c>
      <c r="C301" s="368"/>
      <c r="D301" s="368"/>
      <c r="E301" s="362"/>
      <c r="F301" s="362"/>
      <c r="G301" s="362"/>
      <c r="H301" s="377"/>
      <c r="I301" s="377"/>
      <c r="J301" s="377"/>
      <c r="K301" s="377"/>
      <c r="L301" s="377"/>
      <c r="M301" s="377"/>
      <c r="N301" s="377"/>
      <c r="O301" s="381"/>
      <c r="P301" s="381"/>
    </row>
    <row r="302" spans="1:16" x14ac:dyDescent="0.2">
      <c r="A302" s="381"/>
      <c r="B302" s="364"/>
      <c r="C302" s="376"/>
      <c r="D302" s="404" t="s">
        <v>440</v>
      </c>
      <c r="E302" s="405"/>
      <c r="F302" s="405"/>
      <c r="G302" s="405"/>
      <c r="H302" s="406"/>
      <c r="I302" s="406"/>
      <c r="J302" s="407"/>
      <c r="K302" s="407"/>
      <c r="L302" s="407"/>
      <c r="M302" s="374">
        <v>0</v>
      </c>
      <c r="N302" s="375"/>
      <c r="O302" s="381"/>
      <c r="P302" s="381"/>
    </row>
    <row r="303" spans="1:16" x14ac:dyDescent="0.2">
      <c r="A303" s="381"/>
      <c r="B303" s="364"/>
      <c r="C303" s="376"/>
      <c r="D303" s="404"/>
      <c r="E303" s="405"/>
      <c r="F303" s="405"/>
      <c r="G303" s="405"/>
      <c r="H303" s="406"/>
      <c r="I303" s="406"/>
      <c r="J303" s="407"/>
      <c r="K303" s="407"/>
      <c r="L303" s="407"/>
      <c r="M303" s="374">
        <v>0</v>
      </c>
      <c r="N303" s="375"/>
      <c r="O303" s="381"/>
      <c r="P303" s="381"/>
    </row>
    <row r="304" spans="1:16" x14ac:dyDescent="0.2">
      <c r="A304" s="381"/>
      <c r="B304" s="364"/>
      <c r="C304" s="376"/>
      <c r="D304" s="404"/>
      <c r="E304" s="405"/>
      <c r="F304" s="405"/>
      <c r="G304" s="405"/>
      <c r="H304" s="406"/>
      <c r="I304" s="406"/>
      <c r="J304" s="407"/>
      <c r="K304" s="407"/>
      <c r="L304" s="407"/>
      <c r="M304" s="374">
        <v>0</v>
      </c>
      <c r="N304" s="375"/>
      <c r="O304" s="381"/>
      <c r="P304" s="381"/>
    </row>
    <row r="305" spans="1:16" x14ac:dyDescent="0.2">
      <c r="A305" s="381"/>
      <c r="B305" s="364"/>
      <c r="C305" s="376"/>
      <c r="D305" s="404"/>
      <c r="E305" s="405"/>
      <c r="F305" s="405"/>
      <c r="G305" s="405"/>
      <c r="H305" s="406"/>
      <c r="I305" s="406"/>
      <c r="J305" s="407"/>
      <c r="K305" s="407"/>
      <c r="L305" s="407"/>
      <c r="M305" s="374">
        <v>0</v>
      </c>
      <c r="N305" s="375"/>
      <c r="O305" s="381"/>
      <c r="P305" s="381"/>
    </row>
    <row r="306" spans="1:16" x14ac:dyDescent="0.2">
      <c r="A306" s="381"/>
      <c r="B306" s="364"/>
      <c r="C306" s="376" t="s">
        <v>331</v>
      </c>
      <c r="D306" s="368"/>
      <c r="E306" s="362"/>
      <c r="F306" s="362"/>
      <c r="G306" s="362"/>
      <c r="H306" s="377"/>
      <c r="I306" s="377"/>
      <c r="J306" s="374">
        <v>0</v>
      </c>
      <c r="K306" s="374">
        <v>0</v>
      </c>
      <c r="L306" s="374">
        <v>0</v>
      </c>
      <c r="M306" s="374">
        <v>0</v>
      </c>
      <c r="N306" s="374">
        <v>0</v>
      </c>
      <c r="O306" s="381"/>
      <c r="P306" s="381"/>
    </row>
    <row r="307" spans="1:16" ht="15.75" x14ac:dyDescent="0.25">
      <c r="A307" s="381"/>
      <c r="B307" s="367" t="s">
        <v>154</v>
      </c>
      <c r="C307" s="368"/>
      <c r="D307" s="368"/>
      <c r="E307" s="362"/>
      <c r="F307" s="362"/>
      <c r="G307" s="362"/>
      <c r="H307" s="377"/>
      <c r="I307" s="377"/>
      <c r="J307" s="377"/>
      <c r="K307" s="377"/>
      <c r="L307" s="377"/>
      <c r="M307" s="377"/>
      <c r="N307" s="377"/>
      <c r="O307" s="381"/>
      <c r="P307" s="381"/>
    </row>
    <row r="308" spans="1:16" x14ac:dyDescent="0.2">
      <c r="A308" s="381"/>
      <c r="B308" s="364"/>
      <c r="C308" s="376"/>
      <c r="D308" s="404" t="s">
        <v>440</v>
      </c>
      <c r="E308" s="405"/>
      <c r="F308" s="405"/>
      <c r="G308" s="405"/>
      <c r="H308" s="406"/>
      <c r="I308" s="406"/>
      <c r="J308" s="407"/>
      <c r="K308" s="407"/>
      <c r="L308" s="407"/>
      <c r="M308" s="374">
        <v>0</v>
      </c>
      <c r="N308" s="375"/>
      <c r="O308" s="381"/>
      <c r="P308" s="381"/>
    </row>
    <row r="309" spans="1:16" x14ac:dyDescent="0.2">
      <c r="A309" s="381"/>
      <c r="B309" s="364"/>
      <c r="C309" s="376"/>
      <c r="D309" s="404"/>
      <c r="E309" s="405"/>
      <c r="F309" s="405"/>
      <c r="G309" s="405"/>
      <c r="H309" s="406"/>
      <c r="I309" s="406"/>
      <c r="J309" s="407"/>
      <c r="K309" s="407"/>
      <c r="L309" s="407"/>
      <c r="M309" s="374">
        <v>0</v>
      </c>
      <c r="N309" s="375"/>
      <c r="O309" s="381"/>
      <c r="P309" s="381"/>
    </row>
    <row r="310" spans="1:16" x14ac:dyDescent="0.2">
      <c r="A310" s="381"/>
      <c r="B310" s="364"/>
      <c r="C310" s="376"/>
      <c r="D310" s="404"/>
      <c r="E310" s="405"/>
      <c r="F310" s="405"/>
      <c r="G310" s="405"/>
      <c r="H310" s="406"/>
      <c r="I310" s="406"/>
      <c r="J310" s="407"/>
      <c r="K310" s="407"/>
      <c r="L310" s="407"/>
      <c r="M310" s="374">
        <v>0</v>
      </c>
      <c r="N310" s="375"/>
      <c r="O310" s="381"/>
      <c r="P310" s="381"/>
    </row>
    <row r="311" spans="1:16" x14ac:dyDescent="0.2">
      <c r="A311" s="381"/>
      <c r="B311" s="364"/>
      <c r="C311" s="376"/>
      <c r="D311" s="404"/>
      <c r="E311" s="405"/>
      <c r="F311" s="405"/>
      <c r="G311" s="405"/>
      <c r="H311" s="406"/>
      <c r="I311" s="406"/>
      <c r="J311" s="407"/>
      <c r="K311" s="407"/>
      <c r="L311" s="407"/>
      <c r="M311" s="374">
        <v>0</v>
      </c>
      <c r="N311" s="375"/>
      <c r="O311" s="381"/>
      <c r="P311" s="381"/>
    </row>
    <row r="312" spans="1:16" x14ac:dyDescent="0.2">
      <c r="A312" s="381"/>
      <c r="B312" s="364"/>
      <c r="C312" s="376" t="s">
        <v>331</v>
      </c>
      <c r="D312" s="368"/>
      <c r="E312" s="362"/>
      <c r="F312" s="362"/>
      <c r="G312" s="362"/>
      <c r="H312" s="377"/>
      <c r="I312" s="377"/>
      <c r="J312" s="374">
        <v>0</v>
      </c>
      <c r="K312" s="374">
        <v>0</v>
      </c>
      <c r="L312" s="374">
        <v>0</v>
      </c>
      <c r="M312" s="374">
        <v>0</v>
      </c>
      <c r="N312" s="374">
        <v>0</v>
      </c>
      <c r="O312" s="381"/>
      <c r="P312" s="381"/>
    </row>
    <row r="313" spans="1:16" ht="15.75" x14ac:dyDescent="0.25">
      <c r="A313" s="381"/>
      <c r="B313" s="367" t="s">
        <v>18</v>
      </c>
      <c r="C313" s="368"/>
      <c r="D313" s="368"/>
      <c r="E313" s="362"/>
      <c r="F313" s="362"/>
      <c r="G313" s="362"/>
      <c r="H313" s="377"/>
      <c r="I313" s="377"/>
      <c r="J313" s="377"/>
      <c r="K313" s="377"/>
      <c r="L313" s="377"/>
      <c r="M313" s="377"/>
      <c r="N313" s="377"/>
      <c r="O313" s="381"/>
      <c r="P313" s="381"/>
    </row>
    <row r="314" spans="1:16" x14ac:dyDescent="0.2">
      <c r="A314" s="381"/>
      <c r="B314" s="364"/>
      <c r="C314" s="376"/>
      <c r="D314" s="404" t="s">
        <v>440</v>
      </c>
      <c r="E314" s="405"/>
      <c r="F314" s="405"/>
      <c r="G314" s="405"/>
      <c r="H314" s="406"/>
      <c r="I314" s="406"/>
      <c r="J314" s="407"/>
      <c r="K314" s="407"/>
      <c r="L314" s="407"/>
      <c r="M314" s="374">
        <v>0</v>
      </c>
      <c r="N314" s="375"/>
      <c r="O314" s="381"/>
      <c r="P314" s="381"/>
    </row>
    <row r="315" spans="1:16" x14ac:dyDescent="0.2">
      <c r="A315" s="381"/>
      <c r="B315" s="364"/>
      <c r="C315" s="376"/>
      <c r="D315" s="404"/>
      <c r="E315" s="405"/>
      <c r="F315" s="405"/>
      <c r="G315" s="405"/>
      <c r="H315" s="406"/>
      <c r="I315" s="406"/>
      <c r="J315" s="407"/>
      <c r="K315" s="407"/>
      <c r="L315" s="407"/>
      <c r="M315" s="374">
        <v>0</v>
      </c>
      <c r="N315" s="375"/>
      <c r="O315" s="381"/>
      <c r="P315" s="381"/>
    </row>
    <row r="316" spans="1:16" x14ac:dyDescent="0.2">
      <c r="A316" s="381"/>
      <c r="B316" s="364"/>
      <c r="C316" s="376"/>
      <c r="D316" s="404"/>
      <c r="E316" s="405"/>
      <c r="F316" s="405"/>
      <c r="G316" s="405"/>
      <c r="H316" s="406"/>
      <c r="I316" s="406"/>
      <c r="J316" s="407"/>
      <c r="K316" s="407"/>
      <c r="L316" s="407"/>
      <c r="M316" s="374">
        <v>0</v>
      </c>
      <c r="N316" s="375"/>
      <c r="O316" s="381"/>
      <c r="P316" s="381"/>
    </row>
    <row r="317" spans="1:16" x14ac:dyDescent="0.2">
      <c r="A317" s="381"/>
      <c r="B317" s="364"/>
      <c r="C317" s="376"/>
      <c r="D317" s="404"/>
      <c r="E317" s="405"/>
      <c r="F317" s="405"/>
      <c r="G317" s="405"/>
      <c r="H317" s="406"/>
      <c r="I317" s="406"/>
      <c r="J317" s="407"/>
      <c r="K317" s="407"/>
      <c r="L317" s="407"/>
      <c r="M317" s="374">
        <v>0</v>
      </c>
      <c r="N317" s="375"/>
      <c r="O317" s="381"/>
      <c r="P317" s="381"/>
    </row>
    <row r="318" spans="1:16" x14ac:dyDescent="0.2">
      <c r="A318" s="381"/>
      <c r="B318" s="364"/>
      <c r="C318" s="376" t="s">
        <v>331</v>
      </c>
      <c r="D318" s="368"/>
      <c r="E318" s="362"/>
      <c r="F318" s="362"/>
      <c r="G318" s="362"/>
      <c r="H318" s="377"/>
      <c r="I318" s="377"/>
      <c r="J318" s="374">
        <v>0</v>
      </c>
      <c r="K318" s="374">
        <v>0</v>
      </c>
      <c r="L318" s="374">
        <v>0</v>
      </c>
      <c r="M318" s="374">
        <v>0</v>
      </c>
      <c r="N318" s="374">
        <v>0</v>
      </c>
      <c r="O318" s="381"/>
      <c r="P318" s="381"/>
    </row>
    <row r="319" spans="1:16" x14ac:dyDescent="0.2">
      <c r="A319" s="381"/>
      <c r="B319" s="364"/>
      <c r="C319" s="376"/>
      <c r="D319" s="368"/>
      <c r="E319" s="362"/>
      <c r="F319" s="362"/>
      <c r="G319" s="362"/>
      <c r="H319" s="377"/>
      <c r="I319" s="377"/>
      <c r="J319" s="380"/>
      <c r="K319" s="380"/>
      <c r="L319" s="380"/>
      <c r="M319" s="380"/>
      <c r="N319" s="380"/>
      <c r="O319" s="381"/>
      <c r="P319" s="381"/>
    </row>
    <row r="320" spans="1:16" ht="15.75" x14ac:dyDescent="0.25">
      <c r="A320" s="381"/>
      <c r="B320" s="367" t="s">
        <v>153</v>
      </c>
      <c r="C320" s="368"/>
      <c r="D320" s="368"/>
      <c r="E320" s="362"/>
      <c r="F320" s="362"/>
      <c r="G320" s="362"/>
      <c r="H320" s="377"/>
      <c r="I320" s="377"/>
      <c r="J320" s="377"/>
      <c r="K320" s="377"/>
      <c r="L320" s="377"/>
      <c r="M320" s="377"/>
      <c r="N320" s="377"/>
      <c r="O320" s="381"/>
      <c r="P320" s="381"/>
    </row>
    <row r="321" spans="1:16" x14ac:dyDescent="0.2">
      <c r="A321" s="381"/>
      <c r="B321" s="364"/>
      <c r="C321" s="376"/>
      <c r="D321" s="404" t="s">
        <v>440</v>
      </c>
      <c r="E321" s="405"/>
      <c r="F321" s="405"/>
      <c r="G321" s="405"/>
      <c r="H321" s="406"/>
      <c r="I321" s="406"/>
      <c r="J321" s="407"/>
      <c r="K321" s="407"/>
      <c r="L321" s="407"/>
      <c r="M321" s="374">
        <v>0</v>
      </c>
      <c r="N321" s="375"/>
      <c r="O321" s="381"/>
      <c r="P321" s="381"/>
    </row>
    <row r="322" spans="1:16" x14ac:dyDescent="0.2">
      <c r="A322" s="381"/>
      <c r="B322" s="364"/>
      <c r="C322" s="376"/>
      <c r="D322" s="404"/>
      <c r="E322" s="405"/>
      <c r="F322" s="405"/>
      <c r="G322" s="405"/>
      <c r="H322" s="406"/>
      <c r="I322" s="406"/>
      <c r="J322" s="407"/>
      <c r="K322" s="407"/>
      <c r="L322" s="407"/>
      <c r="M322" s="374">
        <v>0</v>
      </c>
      <c r="N322" s="375"/>
      <c r="O322" s="381"/>
      <c r="P322" s="381"/>
    </row>
    <row r="323" spans="1:16" x14ac:dyDescent="0.2">
      <c r="A323" s="381"/>
      <c r="B323" s="364"/>
      <c r="C323" s="376"/>
      <c r="D323" s="404"/>
      <c r="E323" s="405"/>
      <c r="F323" s="405"/>
      <c r="G323" s="405"/>
      <c r="H323" s="406"/>
      <c r="I323" s="406"/>
      <c r="J323" s="407"/>
      <c r="K323" s="407"/>
      <c r="L323" s="407"/>
      <c r="M323" s="374">
        <v>0</v>
      </c>
      <c r="N323" s="375"/>
      <c r="O323" s="381"/>
      <c r="P323" s="381"/>
    </row>
    <row r="324" spans="1:16" x14ac:dyDescent="0.2">
      <c r="A324" s="381"/>
      <c r="B324" s="364"/>
      <c r="C324" s="376"/>
      <c r="D324" s="404"/>
      <c r="E324" s="405"/>
      <c r="F324" s="405"/>
      <c r="G324" s="405"/>
      <c r="H324" s="406"/>
      <c r="I324" s="406"/>
      <c r="J324" s="407"/>
      <c r="K324" s="407"/>
      <c r="L324" s="407"/>
      <c r="M324" s="374">
        <v>0</v>
      </c>
      <c r="N324" s="375"/>
      <c r="O324" s="381"/>
      <c r="P324" s="381"/>
    </row>
    <row r="325" spans="1:16" x14ac:dyDescent="0.2">
      <c r="A325" s="381"/>
      <c r="B325" s="364"/>
      <c r="C325" s="376" t="s">
        <v>331</v>
      </c>
      <c r="D325" s="368"/>
      <c r="E325" s="362"/>
      <c r="F325" s="362"/>
      <c r="G325" s="362"/>
      <c r="H325" s="377"/>
      <c r="I325" s="377"/>
      <c r="J325" s="374">
        <v>0</v>
      </c>
      <c r="K325" s="374">
        <v>0</v>
      </c>
      <c r="L325" s="374">
        <v>0</v>
      </c>
      <c r="M325" s="374">
        <v>0</v>
      </c>
      <c r="N325" s="374">
        <v>0</v>
      </c>
      <c r="O325" s="381"/>
      <c r="P325" s="381"/>
    </row>
    <row r="326" spans="1:16" ht="15.75" x14ac:dyDescent="0.25">
      <c r="A326" s="381"/>
      <c r="B326" s="367" t="s">
        <v>353</v>
      </c>
      <c r="C326" s="368"/>
      <c r="D326" s="368"/>
      <c r="E326" s="362"/>
      <c r="F326" s="362"/>
      <c r="G326" s="362"/>
      <c r="H326" s="377"/>
      <c r="I326" s="377"/>
      <c r="J326" s="377"/>
      <c r="K326" s="377"/>
      <c r="L326" s="377"/>
      <c r="M326" s="377"/>
      <c r="N326" s="377"/>
      <c r="O326" s="381"/>
      <c r="P326" s="381"/>
    </row>
    <row r="327" spans="1:16" x14ac:dyDescent="0.2">
      <c r="A327" s="381"/>
      <c r="B327" s="364"/>
      <c r="C327" s="376"/>
      <c r="D327" s="404" t="s">
        <v>438</v>
      </c>
      <c r="E327" s="405" t="s">
        <v>421</v>
      </c>
      <c r="F327" s="408" t="s">
        <v>439</v>
      </c>
      <c r="G327" s="405" t="s">
        <v>422</v>
      </c>
      <c r="H327" s="406">
        <f>'[1]Global inputs'!$R$120</f>
        <v>0</v>
      </c>
      <c r="I327" s="406">
        <f>1-H327</f>
        <v>1</v>
      </c>
      <c r="J327" s="407"/>
      <c r="K327" s="407">
        <f>'Sch B table 3'!I238</f>
        <v>12812.838428646033</v>
      </c>
      <c r="L327" s="407">
        <f>'Sch B table 3'!J238</f>
        <v>0</v>
      </c>
      <c r="M327" s="374">
        <f>SUM(J327:L327)</f>
        <v>12812.838428646033</v>
      </c>
      <c r="N327" s="375"/>
      <c r="O327" s="381"/>
      <c r="P327" s="381"/>
    </row>
    <row r="328" spans="1:16" x14ac:dyDescent="0.2">
      <c r="A328" s="381"/>
      <c r="B328" s="364"/>
      <c r="C328" s="376"/>
      <c r="D328" s="404"/>
      <c r="E328" s="405"/>
      <c r="F328" s="405"/>
      <c r="G328" s="405"/>
      <c r="H328" s="406"/>
      <c r="I328" s="406"/>
      <c r="J328" s="407"/>
      <c r="K328" s="407"/>
      <c r="L328" s="407"/>
      <c r="M328" s="374">
        <f t="shared" ref="M328:M330" si="23">SUM(J328:L328)</f>
        <v>0</v>
      </c>
      <c r="N328" s="375"/>
      <c r="O328" s="381"/>
      <c r="P328" s="381"/>
    </row>
    <row r="329" spans="1:16" x14ac:dyDescent="0.2">
      <c r="A329" s="381"/>
      <c r="B329" s="364"/>
      <c r="C329" s="376"/>
      <c r="D329" s="404"/>
      <c r="E329" s="405"/>
      <c r="F329" s="405"/>
      <c r="G329" s="405"/>
      <c r="H329" s="406"/>
      <c r="I329" s="406"/>
      <c r="J329" s="407"/>
      <c r="K329" s="407"/>
      <c r="L329" s="407"/>
      <c r="M329" s="374">
        <f t="shared" si="23"/>
        <v>0</v>
      </c>
      <c r="N329" s="375"/>
      <c r="O329" s="381"/>
      <c r="P329" s="381"/>
    </row>
    <row r="330" spans="1:16" x14ac:dyDescent="0.2">
      <c r="A330" s="381"/>
      <c r="B330" s="364"/>
      <c r="C330" s="376"/>
      <c r="D330" s="404"/>
      <c r="E330" s="405"/>
      <c r="F330" s="405"/>
      <c r="G330" s="405"/>
      <c r="H330" s="406"/>
      <c r="I330" s="406"/>
      <c r="J330" s="407"/>
      <c r="K330" s="407"/>
      <c r="L330" s="407"/>
      <c r="M330" s="374">
        <f t="shared" si="23"/>
        <v>0</v>
      </c>
      <c r="N330" s="375"/>
      <c r="O330" s="381"/>
      <c r="P330" s="381"/>
    </row>
    <row r="331" spans="1:16" x14ac:dyDescent="0.2">
      <c r="A331" s="381"/>
      <c r="B331" s="364"/>
      <c r="C331" s="376" t="s">
        <v>331</v>
      </c>
      <c r="D331" s="368"/>
      <c r="E331" s="362"/>
      <c r="F331" s="362"/>
      <c r="G331" s="362"/>
      <c r="H331" s="377"/>
      <c r="I331" s="377"/>
      <c r="J331" s="374">
        <f>SUM(J327:J330)</f>
        <v>0</v>
      </c>
      <c r="K331" s="374">
        <f t="shared" ref="K331" si="24">SUM(K327:K330)</f>
        <v>12812.838428646033</v>
      </c>
      <c r="L331" s="374">
        <f t="shared" ref="L331" si="25">SUM(L327:L330)</f>
        <v>0</v>
      </c>
      <c r="M331" s="374">
        <f>SUM(M327:M330)</f>
        <v>12812.838428646033</v>
      </c>
      <c r="N331" s="374">
        <v>0</v>
      </c>
      <c r="O331" s="381"/>
      <c r="P331" s="381"/>
    </row>
    <row r="332" spans="1:16" ht="15" thickBot="1" x14ac:dyDescent="0.25">
      <c r="A332" s="381"/>
      <c r="B332" s="362"/>
      <c r="C332" s="362"/>
      <c r="D332" s="368"/>
      <c r="E332" s="362"/>
      <c r="F332" s="362"/>
      <c r="G332" s="362"/>
      <c r="H332" s="377"/>
      <c r="I332" s="377"/>
      <c r="J332" s="377"/>
      <c r="K332" s="377"/>
      <c r="L332" s="377"/>
      <c r="M332" s="377"/>
      <c r="N332" s="377"/>
      <c r="O332" s="381"/>
      <c r="P332" s="381"/>
    </row>
    <row r="333" spans="1:16" ht="15" thickBot="1" x14ac:dyDescent="0.25">
      <c r="A333" s="381"/>
      <c r="B333" s="364"/>
      <c r="C333" s="376" t="s">
        <v>355</v>
      </c>
      <c r="D333" s="368"/>
      <c r="E333" s="362"/>
      <c r="F333" s="362"/>
      <c r="G333" s="362"/>
      <c r="H333" s="377"/>
      <c r="I333" s="377"/>
      <c r="J333" s="409">
        <f>J331</f>
        <v>0</v>
      </c>
      <c r="K333" s="409">
        <f t="shared" ref="K333:M333" si="26">K331</f>
        <v>12812.838428646033</v>
      </c>
      <c r="L333" s="409">
        <f t="shared" si="26"/>
        <v>0</v>
      </c>
      <c r="M333" s="409">
        <f t="shared" si="26"/>
        <v>12812.838428646033</v>
      </c>
      <c r="N333" s="409">
        <v>0</v>
      </c>
      <c r="O333" s="381"/>
      <c r="P333" s="381"/>
    </row>
    <row r="334" spans="1:16" x14ac:dyDescent="0.2">
      <c r="A334" s="381"/>
      <c r="B334" s="362"/>
      <c r="C334" s="362"/>
      <c r="D334" s="368"/>
      <c r="E334" s="362"/>
      <c r="F334" s="362"/>
      <c r="G334" s="362"/>
      <c r="H334" s="377"/>
      <c r="I334" s="377"/>
      <c r="J334" s="377"/>
      <c r="K334" s="377"/>
      <c r="L334" s="377"/>
      <c r="M334" s="377"/>
      <c r="N334" s="377"/>
      <c r="O334" s="381"/>
      <c r="P334" s="381"/>
    </row>
    <row r="335" spans="1:16" x14ac:dyDescent="0.2">
      <c r="A335" s="381"/>
      <c r="B335" s="362"/>
      <c r="C335" s="362"/>
      <c r="D335" s="368"/>
      <c r="E335" s="362"/>
      <c r="F335" s="362"/>
      <c r="G335" s="362"/>
      <c r="H335" s="377"/>
      <c r="I335" s="377"/>
      <c r="J335" s="377"/>
      <c r="K335" s="377"/>
      <c r="L335" s="377"/>
      <c r="M335" s="377"/>
      <c r="N335" s="377"/>
      <c r="O335" s="381"/>
      <c r="P335" s="381"/>
    </row>
    <row r="337" spans="1:16" x14ac:dyDescent="0.2">
      <c r="A337" s="381"/>
      <c r="B337" s="381"/>
      <c r="C337" s="381"/>
      <c r="D337" s="381"/>
      <c r="E337" s="381"/>
      <c r="F337" s="381"/>
      <c r="G337" s="381"/>
      <c r="H337" s="381"/>
      <c r="I337" s="381"/>
      <c r="J337" s="381"/>
      <c r="K337" s="381"/>
      <c r="L337" s="432" t="s">
        <v>429</v>
      </c>
      <c r="M337" s="432"/>
      <c r="N337" s="432"/>
      <c r="O337" s="432"/>
      <c r="P337" s="381"/>
    </row>
    <row r="338" spans="1:16" ht="22.35" customHeight="1" x14ac:dyDescent="0.2">
      <c r="A338" s="381"/>
      <c r="B338" s="402" t="s">
        <v>356</v>
      </c>
      <c r="C338" s="381"/>
      <c r="D338" s="381"/>
      <c r="E338" s="381"/>
      <c r="F338" s="381"/>
      <c r="G338" s="381"/>
      <c r="H338" s="381"/>
      <c r="I338" s="381"/>
      <c r="J338" s="381"/>
      <c r="K338" s="381"/>
      <c r="L338" s="403"/>
      <c r="M338" s="381"/>
      <c r="N338" s="381"/>
      <c r="O338" s="381"/>
      <c r="P338" s="381"/>
    </row>
    <row r="339" spans="1:16" ht="32.1" customHeight="1" x14ac:dyDescent="0.2">
      <c r="A339" s="381"/>
      <c r="B339" s="443" t="s">
        <v>351</v>
      </c>
      <c r="C339" s="443"/>
      <c r="D339" s="443"/>
      <c r="E339" s="443"/>
      <c r="F339" s="443"/>
      <c r="G339" s="443"/>
      <c r="H339" s="443"/>
      <c r="I339" s="443"/>
      <c r="J339" s="443"/>
      <c r="K339" s="443"/>
      <c r="L339" s="443"/>
      <c r="M339" s="443"/>
      <c r="N339" s="443"/>
      <c r="O339" s="381"/>
      <c r="P339" s="381"/>
    </row>
    <row r="340" spans="1:16" x14ac:dyDescent="0.2">
      <c r="A340" s="381"/>
      <c r="B340" s="364"/>
      <c r="C340" s="362"/>
      <c r="D340" s="362"/>
      <c r="E340" s="362"/>
      <c r="F340" s="362"/>
      <c r="G340" s="362"/>
      <c r="H340" s="362"/>
      <c r="I340" s="362"/>
      <c r="J340" s="362"/>
      <c r="K340" s="362"/>
      <c r="L340" s="362"/>
      <c r="M340" s="362"/>
      <c r="N340" s="362"/>
      <c r="O340" s="381"/>
      <c r="P340" s="381"/>
    </row>
    <row r="341" spans="1:16" x14ac:dyDescent="0.2">
      <c r="A341" s="381"/>
      <c r="B341" s="364"/>
      <c r="C341" s="362"/>
      <c r="D341" s="444" t="s">
        <v>357</v>
      </c>
      <c r="E341" s="436" t="s">
        <v>339</v>
      </c>
      <c r="F341" s="436" t="s">
        <v>358</v>
      </c>
      <c r="G341" s="436" t="s">
        <v>341</v>
      </c>
      <c r="H341" s="436" t="s">
        <v>342</v>
      </c>
      <c r="I341" s="436"/>
      <c r="J341" s="436" t="s">
        <v>343</v>
      </c>
      <c r="K341" s="436"/>
      <c r="L341" s="436"/>
      <c r="M341" s="436"/>
      <c r="N341" s="436" t="s">
        <v>359</v>
      </c>
      <c r="O341" s="381"/>
      <c r="P341" s="381"/>
    </row>
    <row r="342" spans="1:16" ht="51" x14ac:dyDescent="0.2">
      <c r="A342" s="381"/>
      <c r="B342" s="364"/>
      <c r="C342" s="362"/>
      <c r="D342" s="445"/>
      <c r="E342" s="436" t="s">
        <v>339</v>
      </c>
      <c r="F342" s="436" t="s">
        <v>340</v>
      </c>
      <c r="G342" s="436" t="s">
        <v>341</v>
      </c>
      <c r="H342" s="366" t="s">
        <v>329</v>
      </c>
      <c r="I342" s="366" t="s">
        <v>345</v>
      </c>
      <c r="J342" s="366" t="s">
        <v>346</v>
      </c>
      <c r="K342" s="366" t="s">
        <v>329</v>
      </c>
      <c r="L342" s="366" t="s">
        <v>345</v>
      </c>
      <c r="M342" s="366" t="s">
        <v>1</v>
      </c>
      <c r="N342" s="436"/>
      <c r="O342" s="381"/>
      <c r="P342" s="381"/>
    </row>
    <row r="343" spans="1:16" ht="15.75" x14ac:dyDescent="0.25">
      <c r="A343" s="381"/>
      <c r="B343" s="367" t="s">
        <v>156</v>
      </c>
      <c r="C343" s="368"/>
      <c r="D343" s="368"/>
      <c r="E343" s="362"/>
      <c r="F343" s="362"/>
      <c r="G343" s="362"/>
      <c r="H343" s="362"/>
      <c r="I343" s="362"/>
      <c r="J343" s="362"/>
      <c r="K343" s="362"/>
      <c r="L343" s="362"/>
      <c r="M343" s="362"/>
      <c r="N343" s="362"/>
      <c r="O343" s="381"/>
      <c r="P343" s="381"/>
    </row>
    <row r="344" spans="1:16" x14ac:dyDescent="0.2">
      <c r="A344" s="381"/>
      <c r="B344" s="364"/>
      <c r="C344" s="376"/>
      <c r="D344" s="404" t="s">
        <v>440</v>
      </c>
      <c r="E344" s="405"/>
      <c r="F344" s="405"/>
      <c r="G344" s="405"/>
      <c r="H344" s="406"/>
      <c r="I344" s="406"/>
      <c r="J344" s="407"/>
      <c r="K344" s="407"/>
      <c r="L344" s="407"/>
      <c r="M344" s="374">
        <v>0</v>
      </c>
      <c r="N344" s="375"/>
      <c r="O344" s="381"/>
      <c r="P344" s="381"/>
    </row>
    <row r="345" spans="1:16" x14ac:dyDescent="0.2">
      <c r="A345" s="381"/>
      <c r="B345" s="364"/>
      <c r="C345" s="376"/>
      <c r="D345" s="404"/>
      <c r="E345" s="405"/>
      <c r="F345" s="405"/>
      <c r="G345" s="405"/>
      <c r="H345" s="406"/>
      <c r="I345" s="406"/>
      <c r="J345" s="407"/>
      <c r="K345" s="407"/>
      <c r="L345" s="407"/>
      <c r="M345" s="374">
        <v>0</v>
      </c>
      <c r="N345" s="375"/>
      <c r="O345" s="381"/>
      <c r="P345" s="381"/>
    </row>
    <row r="346" spans="1:16" x14ac:dyDescent="0.2">
      <c r="A346" s="381"/>
      <c r="B346" s="364"/>
      <c r="C346" s="376"/>
      <c r="D346" s="404"/>
      <c r="E346" s="405"/>
      <c r="F346" s="405"/>
      <c r="G346" s="405"/>
      <c r="H346" s="406"/>
      <c r="I346" s="406"/>
      <c r="J346" s="407"/>
      <c r="K346" s="407"/>
      <c r="L346" s="407"/>
      <c r="M346" s="374">
        <v>0</v>
      </c>
      <c r="N346" s="375"/>
      <c r="O346" s="381"/>
      <c r="P346" s="381"/>
    </row>
    <row r="347" spans="1:16" x14ac:dyDescent="0.2">
      <c r="A347" s="381"/>
      <c r="B347" s="364"/>
      <c r="C347" s="376"/>
      <c r="D347" s="404"/>
      <c r="E347" s="405"/>
      <c r="F347" s="405"/>
      <c r="G347" s="405"/>
      <c r="H347" s="406"/>
      <c r="I347" s="406"/>
      <c r="J347" s="407"/>
      <c r="K347" s="407"/>
      <c r="L347" s="407"/>
      <c r="M347" s="374">
        <v>0</v>
      </c>
      <c r="N347" s="375"/>
      <c r="O347" s="381"/>
      <c r="P347" s="381"/>
    </row>
    <row r="348" spans="1:16" x14ac:dyDescent="0.2">
      <c r="A348" s="381"/>
      <c r="B348" s="364"/>
      <c r="C348" s="376" t="s">
        <v>331</v>
      </c>
      <c r="D348" s="368"/>
      <c r="E348" s="362"/>
      <c r="F348" s="362"/>
      <c r="G348" s="362"/>
      <c r="H348" s="377"/>
      <c r="I348" s="377"/>
      <c r="J348" s="374">
        <v>0</v>
      </c>
      <c r="K348" s="374">
        <v>0</v>
      </c>
      <c r="L348" s="374">
        <v>0</v>
      </c>
      <c r="M348" s="374">
        <v>0</v>
      </c>
      <c r="N348" s="374">
        <v>0</v>
      </c>
      <c r="O348" s="381"/>
      <c r="P348" s="381"/>
    </row>
    <row r="349" spans="1:16" ht="15.75" x14ac:dyDescent="0.25">
      <c r="A349" s="381"/>
      <c r="B349" s="367" t="s">
        <v>155</v>
      </c>
      <c r="C349" s="368"/>
      <c r="D349" s="368"/>
      <c r="E349" s="362"/>
      <c r="F349" s="362"/>
      <c r="G349" s="362"/>
      <c r="H349" s="377"/>
      <c r="I349" s="377"/>
      <c r="J349" s="377"/>
      <c r="K349" s="377"/>
      <c r="L349" s="377"/>
      <c r="M349" s="377"/>
      <c r="N349" s="377"/>
      <c r="O349" s="381"/>
      <c r="P349" s="381"/>
    </row>
    <row r="350" spans="1:16" x14ac:dyDescent="0.2">
      <c r="A350" s="381"/>
      <c r="B350" s="364"/>
      <c r="C350" s="376"/>
      <c r="D350" s="404" t="s">
        <v>440</v>
      </c>
      <c r="E350" s="405"/>
      <c r="F350" s="405"/>
      <c r="G350" s="405"/>
      <c r="H350" s="406"/>
      <c r="I350" s="406"/>
      <c r="J350" s="407"/>
      <c r="K350" s="407"/>
      <c r="L350" s="407"/>
      <c r="M350" s="374">
        <v>0</v>
      </c>
      <c r="N350" s="375"/>
      <c r="O350" s="381"/>
      <c r="P350" s="381"/>
    </row>
    <row r="351" spans="1:16" x14ac:dyDescent="0.2">
      <c r="A351" s="381"/>
      <c r="B351" s="364"/>
      <c r="C351" s="376"/>
      <c r="D351" s="404"/>
      <c r="E351" s="405"/>
      <c r="F351" s="405"/>
      <c r="G351" s="405"/>
      <c r="H351" s="406"/>
      <c r="I351" s="406"/>
      <c r="J351" s="407"/>
      <c r="K351" s="407"/>
      <c r="L351" s="407"/>
      <c r="M351" s="374">
        <v>0</v>
      </c>
      <c r="N351" s="375"/>
      <c r="O351" s="381"/>
      <c r="P351" s="381"/>
    </row>
    <row r="352" spans="1:16" x14ac:dyDescent="0.2">
      <c r="A352" s="381"/>
      <c r="B352" s="364"/>
      <c r="C352" s="376"/>
      <c r="D352" s="404"/>
      <c r="E352" s="405"/>
      <c r="F352" s="405"/>
      <c r="G352" s="405"/>
      <c r="H352" s="406"/>
      <c r="I352" s="406"/>
      <c r="J352" s="407"/>
      <c r="K352" s="407"/>
      <c r="L352" s="407"/>
      <c r="M352" s="374">
        <v>0</v>
      </c>
      <c r="N352" s="375"/>
      <c r="O352" s="381"/>
      <c r="P352" s="381"/>
    </row>
    <row r="353" spans="1:16" x14ac:dyDescent="0.2">
      <c r="A353" s="381"/>
      <c r="B353" s="364"/>
      <c r="C353" s="376"/>
      <c r="D353" s="404"/>
      <c r="E353" s="405"/>
      <c r="F353" s="405"/>
      <c r="G353" s="405"/>
      <c r="H353" s="406"/>
      <c r="I353" s="406"/>
      <c r="J353" s="407"/>
      <c r="K353" s="407"/>
      <c r="L353" s="407"/>
      <c r="M353" s="374">
        <v>0</v>
      </c>
      <c r="N353" s="375"/>
      <c r="O353" s="381"/>
      <c r="P353" s="381"/>
    </row>
    <row r="354" spans="1:16" x14ac:dyDescent="0.2">
      <c r="A354" s="381"/>
      <c r="B354" s="364"/>
      <c r="C354" s="376" t="s">
        <v>331</v>
      </c>
      <c r="D354" s="368"/>
      <c r="E354" s="362"/>
      <c r="F354" s="362"/>
      <c r="G354" s="362"/>
      <c r="H354" s="377"/>
      <c r="I354" s="377"/>
      <c r="J354" s="374">
        <v>0</v>
      </c>
      <c r="K354" s="374">
        <v>0</v>
      </c>
      <c r="L354" s="374">
        <v>0</v>
      </c>
      <c r="M354" s="374">
        <v>0</v>
      </c>
      <c r="N354" s="374">
        <v>0</v>
      </c>
      <c r="O354" s="381"/>
      <c r="P354" s="381"/>
    </row>
    <row r="355" spans="1:16" ht="15.75" x14ac:dyDescent="0.25">
      <c r="A355" s="381"/>
      <c r="B355" s="367" t="s">
        <v>154</v>
      </c>
      <c r="C355" s="368"/>
      <c r="D355" s="368"/>
      <c r="E355" s="362"/>
      <c r="F355" s="362"/>
      <c r="G355" s="362"/>
      <c r="H355" s="377"/>
      <c r="I355" s="377"/>
      <c r="J355" s="377"/>
      <c r="K355" s="377"/>
      <c r="L355" s="377"/>
      <c r="M355" s="377"/>
      <c r="N355" s="377"/>
      <c r="O355" s="381"/>
      <c r="P355" s="381"/>
    </row>
    <row r="356" spans="1:16" x14ac:dyDescent="0.2">
      <c r="A356" s="381"/>
      <c r="B356" s="364"/>
      <c r="C356" s="376"/>
      <c r="D356" s="404" t="s">
        <v>440</v>
      </c>
      <c r="E356" s="405"/>
      <c r="F356" s="405"/>
      <c r="G356" s="405"/>
      <c r="H356" s="406"/>
      <c r="I356" s="406"/>
      <c r="J356" s="407"/>
      <c r="K356" s="407"/>
      <c r="L356" s="407"/>
      <c r="M356" s="374">
        <v>0</v>
      </c>
      <c r="N356" s="375"/>
      <c r="O356" s="381"/>
      <c r="P356" s="381"/>
    </row>
    <row r="357" spans="1:16" x14ac:dyDescent="0.2">
      <c r="A357" s="381"/>
      <c r="B357" s="364"/>
      <c r="C357" s="376"/>
      <c r="D357" s="404"/>
      <c r="E357" s="405"/>
      <c r="F357" s="405"/>
      <c r="G357" s="405"/>
      <c r="H357" s="406"/>
      <c r="I357" s="406"/>
      <c r="J357" s="407"/>
      <c r="K357" s="407"/>
      <c r="L357" s="407"/>
      <c r="M357" s="374">
        <v>0</v>
      </c>
      <c r="N357" s="375"/>
      <c r="O357" s="381"/>
      <c r="P357" s="381"/>
    </row>
    <row r="358" spans="1:16" x14ac:dyDescent="0.2">
      <c r="A358" s="381"/>
      <c r="B358" s="364"/>
      <c r="C358" s="376"/>
      <c r="D358" s="404"/>
      <c r="E358" s="405"/>
      <c r="F358" s="405"/>
      <c r="G358" s="405"/>
      <c r="H358" s="406"/>
      <c r="I358" s="406"/>
      <c r="J358" s="407"/>
      <c r="K358" s="407"/>
      <c r="L358" s="407"/>
      <c r="M358" s="374">
        <v>0</v>
      </c>
      <c r="N358" s="375"/>
      <c r="O358" s="381"/>
      <c r="P358" s="381"/>
    </row>
    <row r="359" spans="1:16" x14ac:dyDescent="0.2">
      <c r="A359" s="381"/>
      <c r="B359" s="364"/>
      <c r="C359" s="376"/>
      <c r="D359" s="404"/>
      <c r="E359" s="405"/>
      <c r="F359" s="405"/>
      <c r="G359" s="405"/>
      <c r="H359" s="406"/>
      <c r="I359" s="406"/>
      <c r="J359" s="407"/>
      <c r="K359" s="407"/>
      <c r="L359" s="407"/>
      <c r="M359" s="374">
        <v>0</v>
      </c>
      <c r="N359" s="375"/>
      <c r="O359" s="381"/>
      <c r="P359" s="381"/>
    </row>
    <row r="360" spans="1:16" x14ac:dyDescent="0.2">
      <c r="A360" s="381"/>
      <c r="B360" s="364"/>
      <c r="C360" s="376" t="s">
        <v>331</v>
      </c>
      <c r="D360" s="368"/>
      <c r="E360" s="362"/>
      <c r="F360" s="362"/>
      <c r="G360" s="362"/>
      <c r="H360" s="377"/>
      <c r="I360" s="377"/>
      <c r="J360" s="374">
        <v>0</v>
      </c>
      <c r="K360" s="374">
        <v>0</v>
      </c>
      <c r="L360" s="374">
        <v>0</v>
      </c>
      <c r="M360" s="374">
        <v>0</v>
      </c>
      <c r="N360" s="374">
        <v>0</v>
      </c>
      <c r="O360" s="381"/>
      <c r="P360" s="381"/>
    </row>
    <row r="361" spans="1:16" ht="15.75" x14ac:dyDescent="0.25">
      <c r="A361" s="381"/>
      <c r="B361" s="367" t="s">
        <v>18</v>
      </c>
      <c r="C361" s="368"/>
      <c r="D361" s="368"/>
      <c r="E361" s="362"/>
      <c r="F361" s="362"/>
      <c r="G361" s="362"/>
      <c r="H361" s="377"/>
      <c r="I361" s="377"/>
      <c r="J361" s="377"/>
      <c r="K361" s="377"/>
      <c r="L361" s="377"/>
      <c r="M361" s="377"/>
      <c r="N361" s="377"/>
      <c r="O361" s="381"/>
      <c r="P361" s="381"/>
    </row>
    <row r="362" spans="1:16" x14ac:dyDescent="0.2">
      <c r="A362" s="381"/>
      <c r="B362" s="364"/>
      <c r="C362" s="376"/>
      <c r="D362" s="404" t="s">
        <v>440</v>
      </c>
      <c r="E362" s="405"/>
      <c r="F362" s="405"/>
      <c r="G362" s="405"/>
      <c r="H362" s="406"/>
      <c r="I362" s="406"/>
      <c r="J362" s="407"/>
      <c r="K362" s="407"/>
      <c r="L362" s="407"/>
      <c r="M362" s="374">
        <v>0</v>
      </c>
      <c r="N362" s="375"/>
      <c r="O362" s="381"/>
      <c r="P362" s="381"/>
    </row>
    <row r="363" spans="1:16" x14ac:dyDescent="0.2">
      <c r="A363" s="381"/>
      <c r="B363" s="364"/>
      <c r="C363" s="376"/>
      <c r="D363" s="404"/>
      <c r="E363" s="405"/>
      <c r="F363" s="405"/>
      <c r="G363" s="405"/>
      <c r="H363" s="406"/>
      <c r="I363" s="406"/>
      <c r="J363" s="407"/>
      <c r="K363" s="407"/>
      <c r="L363" s="407"/>
      <c r="M363" s="374">
        <v>0</v>
      </c>
      <c r="N363" s="375"/>
      <c r="O363" s="381"/>
      <c r="P363" s="381"/>
    </row>
    <row r="364" spans="1:16" x14ac:dyDescent="0.2">
      <c r="A364" s="381"/>
      <c r="B364" s="364"/>
      <c r="C364" s="376"/>
      <c r="D364" s="404"/>
      <c r="E364" s="405"/>
      <c r="F364" s="405"/>
      <c r="G364" s="405"/>
      <c r="H364" s="406"/>
      <c r="I364" s="406"/>
      <c r="J364" s="407"/>
      <c r="K364" s="407"/>
      <c r="L364" s="407"/>
      <c r="M364" s="374">
        <v>0</v>
      </c>
      <c r="N364" s="375"/>
      <c r="O364" s="381"/>
      <c r="P364" s="381"/>
    </row>
    <row r="365" spans="1:16" x14ac:dyDescent="0.2">
      <c r="A365" s="381"/>
      <c r="B365" s="364"/>
      <c r="C365" s="376"/>
      <c r="D365" s="404"/>
      <c r="E365" s="405"/>
      <c r="F365" s="405"/>
      <c r="G365" s="405"/>
      <c r="H365" s="406"/>
      <c r="I365" s="406"/>
      <c r="J365" s="407"/>
      <c r="K365" s="407"/>
      <c r="L365" s="407"/>
      <c r="M365" s="374">
        <v>0</v>
      </c>
      <c r="N365" s="375"/>
      <c r="O365" s="381"/>
      <c r="P365" s="381"/>
    </row>
    <row r="366" spans="1:16" x14ac:dyDescent="0.2">
      <c r="A366" s="381"/>
      <c r="B366" s="364"/>
      <c r="C366" s="376" t="s">
        <v>331</v>
      </c>
      <c r="D366" s="368"/>
      <c r="E366" s="362"/>
      <c r="F366" s="362"/>
      <c r="G366" s="362"/>
      <c r="H366" s="377"/>
      <c r="I366" s="377"/>
      <c r="J366" s="374">
        <v>0</v>
      </c>
      <c r="K366" s="374">
        <v>0</v>
      </c>
      <c r="L366" s="374">
        <v>0</v>
      </c>
      <c r="M366" s="374">
        <v>0</v>
      </c>
      <c r="N366" s="374">
        <v>0</v>
      </c>
      <c r="O366" s="381"/>
      <c r="P366" s="381"/>
    </row>
    <row r="367" spans="1:16" x14ac:dyDescent="0.2">
      <c r="A367" s="381"/>
      <c r="B367" s="364"/>
      <c r="C367" s="376"/>
      <c r="D367" s="368"/>
      <c r="E367" s="362"/>
      <c r="F367" s="362"/>
      <c r="G367" s="362"/>
      <c r="H367" s="377"/>
      <c r="I367" s="377"/>
      <c r="J367" s="380"/>
      <c r="K367" s="380"/>
      <c r="L367" s="380"/>
      <c r="M367" s="380"/>
      <c r="N367" s="380"/>
      <c r="O367" s="381"/>
      <c r="P367" s="381"/>
    </row>
    <row r="368" spans="1:16" ht="15.75" x14ac:dyDescent="0.25">
      <c r="A368" s="381"/>
      <c r="B368" s="367" t="s">
        <v>153</v>
      </c>
      <c r="C368" s="368"/>
      <c r="D368" s="368"/>
      <c r="E368" s="362"/>
      <c r="F368" s="362"/>
      <c r="G368" s="362"/>
      <c r="H368" s="377"/>
      <c r="I368" s="377"/>
      <c r="J368" s="377"/>
      <c r="K368" s="377"/>
      <c r="L368" s="377"/>
      <c r="M368" s="377"/>
      <c r="N368" s="377"/>
      <c r="O368" s="381"/>
      <c r="P368" s="381"/>
    </row>
    <row r="369" spans="1:16" x14ac:dyDescent="0.2">
      <c r="A369" s="381"/>
      <c r="B369" s="364"/>
      <c r="C369" s="376"/>
      <c r="D369" s="404" t="s">
        <v>440</v>
      </c>
      <c r="E369" s="405"/>
      <c r="F369" s="405"/>
      <c r="G369" s="405"/>
      <c r="H369" s="406"/>
      <c r="I369" s="406"/>
      <c r="J369" s="407"/>
      <c r="K369" s="407"/>
      <c r="L369" s="407"/>
      <c r="M369" s="374">
        <v>0</v>
      </c>
      <c r="N369" s="375"/>
      <c r="O369" s="381"/>
      <c r="P369" s="381"/>
    </row>
    <row r="370" spans="1:16" x14ac:dyDescent="0.2">
      <c r="A370" s="381"/>
      <c r="B370" s="364"/>
      <c r="C370" s="376"/>
      <c r="D370" s="404"/>
      <c r="E370" s="405"/>
      <c r="F370" s="405"/>
      <c r="G370" s="405"/>
      <c r="H370" s="406"/>
      <c r="I370" s="406"/>
      <c r="J370" s="407"/>
      <c r="K370" s="407"/>
      <c r="L370" s="407"/>
      <c r="M370" s="374">
        <v>0</v>
      </c>
      <c r="N370" s="375"/>
      <c r="O370" s="381"/>
      <c r="P370" s="381"/>
    </row>
    <row r="371" spans="1:16" x14ac:dyDescent="0.2">
      <c r="A371" s="381"/>
      <c r="B371" s="364"/>
      <c r="C371" s="376"/>
      <c r="D371" s="404"/>
      <c r="E371" s="405"/>
      <c r="F371" s="405"/>
      <c r="G371" s="405"/>
      <c r="H371" s="406"/>
      <c r="I371" s="406"/>
      <c r="J371" s="407"/>
      <c r="K371" s="407"/>
      <c r="L371" s="407"/>
      <c r="M371" s="374">
        <v>0</v>
      </c>
      <c r="N371" s="375"/>
      <c r="O371" s="381"/>
      <c r="P371" s="381"/>
    </row>
    <row r="372" spans="1:16" x14ac:dyDescent="0.2">
      <c r="A372" s="381"/>
      <c r="B372" s="364"/>
      <c r="C372" s="376"/>
      <c r="D372" s="404"/>
      <c r="E372" s="405"/>
      <c r="F372" s="405"/>
      <c r="G372" s="405"/>
      <c r="H372" s="406"/>
      <c r="I372" s="406"/>
      <c r="J372" s="407"/>
      <c r="K372" s="407"/>
      <c r="L372" s="407"/>
      <c r="M372" s="374">
        <v>0</v>
      </c>
      <c r="N372" s="375"/>
      <c r="O372" s="381"/>
      <c r="P372" s="381"/>
    </row>
    <row r="373" spans="1:16" x14ac:dyDescent="0.2">
      <c r="A373" s="381"/>
      <c r="B373" s="364"/>
      <c r="C373" s="376" t="s">
        <v>331</v>
      </c>
      <c r="D373" s="368"/>
      <c r="E373" s="362"/>
      <c r="F373" s="362"/>
      <c r="G373" s="362"/>
      <c r="H373" s="377"/>
      <c r="I373" s="377"/>
      <c r="J373" s="374">
        <v>0</v>
      </c>
      <c r="K373" s="374">
        <v>0</v>
      </c>
      <c r="L373" s="374">
        <v>0</v>
      </c>
      <c r="M373" s="374">
        <v>0</v>
      </c>
      <c r="N373" s="374">
        <v>0</v>
      </c>
      <c r="O373" s="381"/>
      <c r="P373" s="381"/>
    </row>
    <row r="374" spans="1:16" ht="15.75" x14ac:dyDescent="0.25">
      <c r="A374" s="381"/>
      <c r="B374" s="367" t="s">
        <v>353</v>
      </c>
      <c r="C374" s="368"/>
      <c r="D374" s="368"/>
      <c r="E374" s="362"/>
      <c r="F374" s="362"/>
      <c r="G374" s="362"/>
      <c r="H374" s="377"/>
      <c r="I374" s="377"/>
      <c r="J374" s="377"/>
      <c r="K374" s="377"/>
      <c r="L374" s="377"/>
      <c r="M374" s="377"/>
      <c r="N374" s="377"/>
      <c r="O374" s="381"/>
      <c r="P374" s="381"/>
    </row>
    <row r="375" spans="1:16" x14ac:dyDescent="0.2">
      <c r="A375" s="381"/>
      <c r="B375" s="364"/>
      <c r="C375" s="376"/>
      <c r="D375" s="404" t="s">
        <v>438</v>
      </c>
      <c r="E375" s="405" t="s">
        <v>421</v>
      </c>
      <c r="F375" s="408" t="s">
        <v>439</v>
      </c>
      <c r="G375" s="405" t="s">
        <v>422</v>
      </c>
      <c r="H375" s="406">
        <f>'[1]Global inputs'!$S$120</f>
        <v>0</v>
      </c>
      <c r="I375" s="406">
        <f>1-H375</f>
        <v>1</v>
      </c>
      <c r="J375" s="407"/>
      <c r="K375" s="407">
        <f>'Sch B table 3'!I273</f>
        <v>13043.085299960709</v>
      </c>
      <c r="L375" s="407">
        <f>'Sch B table 3'!J273</f>
        <v>0</v>
      </c>
      <c r="M375" s="374">
        <f>SUM(J375:L375)</f>
        <v>13043.085299960709</v>
      </c>
      <c r="N375" s="375"/>
      <c r="O375" s="381"/>
      <c r="P375" s="381"/>
    </row>
    <row r="376" spans="1:16" x14ac:dyDescent="0.2">
      <c r="A376" s="381"/>
      <c r="B376" s="364"/>
      <c r="C376" s="376"/>
      <c r="D376" s="404"/>
      <c r="E376" s="405"/>
      <c r="F376" s="405"/>
      <c r="G376" s="405"/>
      <c r="H376" s="406"/>
      <c r="I376" s="406"/>
      <c r="J376" s="407"/>
      <c r="K376" s="407"/>
      <c r="L376" s="407"/>
      <c r="M376" s="374">
        <f t="shared" ref="M376:M378" si="27">SUM(J376:L376)</f>
        <v>0</v>
      </c>
      <c r="N376" s="375"/>
      <c r="O376" s="381"/>
      <c r="P376" s="381"/>
    </row>
    <row r="377" spans="1:16" x14ac:dyDescent="0.2">
      <c r="A377" s="381"/>
      <c r="B377" s="364"/>
      <c r="C377" s="376"/>
      <c r="D377" s="404"/>
      <c r="E377" s="405"/>
      <c r="F377" s="405"/>
      <c r="G377" s="405"/>
      <c r="H377" s="406"/>
      <c r="I377" s="406"/>
      <c r="J377" s="407"/>
      <c r="K377" s="407"/>
      <c r="L377" s="407"/>
      <c r="M377" s="374">
        <f t="shared" si="27"/>
        <v>0</v>
      </c>
      <c r="N377" s="375"/>
      <c r="O377" s="381"/>
      <c r="P377" s="381"/>
    </row>
    <row r="378" spans="1:16" x14ac:dyDescent="0.2">
      <c r="A378" s="381"/>
      <c r="B378" s="364"/>
      <c r="C378" s="376"/>
      <c r="D378" s="404"/>
      <c r="E378" s="405"/>
      <c r="F378" s="405"/>
      <c r="G378" s="405"/>
      <c r="H378" s="406"/>
      <c r="I378" s="406"/>
      <c r="J378" s="407"/>
      <c r="K378" s="407"/>
      <c r="L378" s="407"/>
      <c r="M378" s="374">
        <f t="shared" si="27"/>
        <v>0</v>
      </c>
      <c r="N378" s="375"/>
      <c r="O378" s="381"/>
      <c r="P378" s="381"/>
    </row>
    <row r="379" spans="1:16" x14ac:dyDescent="0.2">
      <c r="A379" s="381"/>
      <c r="B379" s="364"/>
      <c r="C379" s="376" t="s">
        <v>331</v>
      </c>
      <c r="D379" s="368"/>
      <c r="E379" s="362"/>
      <c r="F379" s="362"/>
      <c r="G379" s="362"/>
      <c r="H379" s="377"/>
      <c r="I379" s="377"/>
      <c r="J379" s="374">
        <f>SUM(J375:J378)</f>
        <v>0</v>
      </c>
      <c r="K379" s="374">
        <f t="shared" ref="K379" si="28">SUM(K375:K378)</f>
        <v>13043.085299960709</v>
      </c>
      <c r="L379" s="374">
        <f t="shared" ref="L379" si="29">SUM(L375:L378)</f>
        <v>0</v>
      </c>
      <c r="M379" s="374">
        <f>SUM(M375:M378)</f>
        <v>13043.085299960709</v>
      </c>
      <c r="N379" s="374">
        <v>0</v>
      </c>
      <c r="O379" s="381"/>
      <c r="P379" s="381"/>
    </row>
    <row r="380" spans="1:16" ht="15" thickBot="1" x14ac:dyDescent="0.25">
      <c r="A380" s="381"/>
      <c r="B380" s="362"/>
      <c r="C380" s="362"/>
      <c r="D380" s="368"/>
      <c r="E380" s="362"/>
      <c r="F380" s="362"/>
      <c r="G380" s="362"/>
      <c r="H380" s="377"/>
      <c r="I380" s="377"/>
      <c r="J380" s="377"/>
      <c r="K380" s="377"/>
      <c r="L380" s="377"/>
      <c r="M380" s="377"/>
      <c r="N380" s="377"/>
      <c r="O380" s="381"/>
      <c r="P380" s="381"/>
    </row>
    <row r="381" spans="1:16" ht="15" thickBot="1" x14ac:dyDescent="0.25">
      <c r="A381" s="381"/>
      <c r="B381" s="364"/>
      <c r="C381" s="376" t="s">
        <v>355</v>
      </c>
      <c r="D381" s="368"/>
      <c r="E381" s="362"/>
      <c r="F381" s="362"/>
      <c r="G381" s="362"/>
      <c r="H381" s="377"/>
      <c r="I381" s="377"/>
      <c r="J381" s="409">
        <f>J379</f>
        <v>0</v>
      </c>
      <c r="K381" s="409">
        <f t="shared" ref="K381:M381" si="30">K379</f>
        <v>13043.085299960709</v>
      </c>
      <c r="L381" s="409">
        <f t="shared" si="30"/>
        <v>0</v>
      </c>
      <c r="M381" s="409">
        <f t="shared" si="30"/>
        <v>13043.085299960709</v>
      </c>
      <c r="N381" s="409">
        <v>0</v>
      </c>
      <c r="O381" s="381"/>
      <c r="P381" s="381"/>
    </row>
    <row r="382" spans="1:16" x14ac:dyDescent="0.2">
      <c r="A382" s="381"/>
      <c r="B382" s="362"/>
      <c r="C382" s="362"/>
      <c r="D382" s="368"/>
      <c r="E382" s="362"/>
      <c r="F382" s="362"/>
      <c r="G382" s="362"/>
      <c r="H382" s="377"/>
      <c r="I382" s="377"/>
      <c r="J382" s="377"/>
      <c r="K382" s="377"/>
      <c r="L382" s="377"/>
      <c r="M382" s="377"/>
      <c r="N382" s="377"/>
      <c r="O382" s="381"/>
      <c r="P382" s="381"/>
    </row>
    <row r="383" spans="1:16" x14ac:dyDescent="0.2">
      <c r="A383" s="381"/>
      <c r="B383" s="362"/>
      <c r="C383" s="362"/>
      <c r="D383" s="368"/>
      <c r="E383" s="362"/>
      <c r="F383" s="362"/>
      <c r="G383" s="362"/>
      <c r="H383" s="377"/>
      <c r="I383" s="377"/>
      <c r="J383" s="377"/>
      <c r="K383" s="377"/>
      <c r="L383" s="377"/>
      <c r="M383" s="377"/>
      <c r="N383" s="377"/>
      <c r="O383" s="381"/>
      <c r="P383" s="381"/>
    </row>
  </sheetData>
  <sheetProtection algorithmName="SHA-512" hashValue="FJJf9DQH9qcVPQtXVNrAQ+nLwRoww9Ww/wyPhRrFo39HgB0OJpvHk3ld8SZJQMAzpvt6ZavJ6jTfA19hIEIAgQ==" saltValue="s04e2GSWcXZTpfv1qsndBQ==" spinCount="100000" sheet="1" objects="1" scenarios="1"/>
  <mergeCells count="72">
    <mergeCell ref="L1:O1"/>
    <mergeCell ref="B3:N3"/>
    <mergeCell ref="D5:D6"/>
    <mergeCell ref="E5:E6"/>
    <mergeCell ref="F5:F6"/>
    <mergeCell ref="G5:G6"/>
    <mergeCell ref="H5:I5"/>
    <mergeCell ref="J5:M5"/>
    <mergeCell ref="N5:N6"/>
    <mergeCell ref="L49:O49"/>
    <mergeCell ref="B51:N51"/>
    <mergeCell ref="D53:D54"/>
    <mergeCell ref="E53:E54"/>
    <mergeCell ref="F53:F54"/>
    <mergeCell ref="G53:G54"/>
    <mergeCell ref="H53:I53"/>
    <mergeCell ref="J53:M53"/>
    <mergeCell ref="N53:N54"/>
    <mergeCell ref="L97:O97"/>
    <mergeCell ref="B99:N99"/>
    <mergeCell ref="D101:D102"/>
    <mergeCell ref="E101:E102"/>
    <mergeCell ref="F101:F102"/>
    <mergeCell ref="G101:G102"/>
    <mergeCell ref="H101:I101"/>
    <mergeCell ref="J101:M101"/>
    <mergeCell ref="N101:N102"/>
    <mergeCell ref="L145:O145"/>
    <mergeCell ref="B147:N147"/>
    <mergeCell ref="D149:D150"/>
    <mergeCell ref="E149:E150"/>
    <mergeCell ref="F149:F150"/>
    <mergeCell ref="G149:G150"/>
    <mergeCell ref="H149:I149"/>
    <mergeCell ref="J149:M149"/>
    <mergeCell ref="N149:N150"/>
    <mergeCell ref="L193:O193"/>
    <mergeCell ref="B195:N195"/>
    <mergeCell ref="D197:D198"/>
    <mergeCell ref="E197:E198"/>
    <mergeCell ref="F197:F198"/>
    <mergeCell ref="G197:G198"/>
    <mergeCell ref="H197:I197"/>
    <mergeCell ref="J197:M197"/>
    <mergeCell ref="N197:N198"/>
    <mergeCell ref="L241:O241"/>
    <mergeCell ref="B243:N243"/>
    <mergeCell ref="D245:D246"/>
    <mergeCell ref="E245:E246"/>
    <mergeCell ref="F245:F246"/>
    <mergeCell ref="G245:G246"/>
    <mergeCell ref="H245:I245"/>
    <mergeCell ref="J245:M245"/>
    <mergeCell ref="N245:N246"/>
    <mergeCell ref="L289:O289"/>
    <mergeCell ref="B291:N291"/>
    <mergeCell ref="D293:D294"/>
    <mergeCell ref="E293:E294"/>
    <mergeCell ref="F293:F294"/>
    <mergeCell ref="G293:G294"/>
    <mergeCell ref="H293:I293"/>
    <mergeCell ref="J293:M293"/>
    <mergeCell ref="N293:N294"/>
    <mergeCell ref="L337:O337"/>
    <mergeCell ref="B339:N339"/>
    <mergeCell ref="D341:D342"/>
    <mergeCell ref="E341:E342"/>
    <mergeCell ref="F341:F342"/>
    <mergeCell ref="G341:G342"/>
    <mergeCell ref="H341:I341"/>
    <mergeCell ref="J341:M341"/>
    <mergeCell ref="N341:N342"/>
  </mergeCells>
  <pageMargins left="0.70866141732283472" right="0.70866141732283472" top="0.74803149606299213" bottom="0.74803149606299213" header="0.31496062992125984" footer="0.31496062992125984"/>
  <pageSetup paperSize="9" scale="64" orientation="landscape" r:id="rId1"/>
  <headerFooter>
    <oddFooter>&amp;A</oddFooter>
  </headerFooter>
  <rowBreaks count="1" manualBreakCount="1">
    <brk id="4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0F14-6756-43F6-9812-9914040782BA}">
  <sheetPr codeName="Sheet13"/>
  <dimension ref="A1:P100"/>
  <sheetViews>
    <sheetView showGridLines="0" zoomScale="85" zoomScaleNormal="85" workbookViewId="0"/>
  </sheetViews>
  <sheetFormatPr defaultColWidth="0" defaultRowHeight="14.25" x14ac:dyDescent="0.2"/>
  <cols>
    <col min="1" max="1" width="2.75" style="346" customWidth="1"/>
    <col min="2" max="2" width="3.625" style="346" customWidth="1"/>
    <col min="3" max="3" width="3.375" style="346" customWidth="1"/>
    <col min="4" max="4" width="29" style="346" customWidth="1"/>
    <col min="5" max="5" width="12.25" style="346" customWidth="1"/>
    <col min="6" max="6" width="9" style="346" customWidth="1"/>
    <col min="7" max="7" width="8.75" style="346" customWidth="1"/>
    <col min="8" max="8" width="71.625" style="346" customWidth="1"/>
    <col min="9" max="9" width="5.25" style="346" customWidth="1"/>
    <col min="10" max="10" width="2.75" style="346" customWidth="1"/>
    <col min="11" max="11" width="9.5" style="346" hidden="1" customWidth="1"/>
    <col min="12" max="12" width="9.75" style="346" hidden="1" customWidth="1"/>
    <col min="13" max="14" width="8.75" style="346" hidden="1" customWidth="1"/>
    <col min="15" max="15" width="4.75" style="346" hidden="1" customWidth="1"/>
    <col min="16" max="16" width="0" style="346" hidden="1" customWidth="1"/>
    <col min="17" max="16384" width="8.75" style="346" hidden="1"/>
  </cols>
  <sheetData>
    <row r="1" spans="1:16" x14ac:dyDescent="0.2">
      <c r="A1" s="381"/>
      <c r="B1" s="381"/>
      <c r="C1" s="381"/>
      <c r="D1" s="381"/>
      <c r="E1" s="381"/>
      <c r="F1" s="381"/>
      <c r="G1" s="381"/>
      <c r="H1" s="381"/>
      <c r="I1" s="381"/>
      <c r="J1" s="381"/>
      <c r="P1" s="410"/>
    </row>
    <row r="2" spans="1:16" ht="22.35" customHeight="1" x14ac:dyDescent="0.2">
      <c r="A2" s="381"/>
      <c r="B2" s="402" t="s">
        <v>360</v>
      </c>
      <c r="C2" s="381"/>
      <c r="D2" s="381"/>
      <c r="E2" s="381"/>
      <c r="F2" s="381"/>
      <c r="G2" s="381"/>
      <c r="H2" s="381"/>
      <c r="I2" s="381"/>
      <c r="J2" s="381"/>
      <c r="P2" s="410"/>
    </row>
    <row r="3" spans="1:16" ht="24" customHeight="1" x14ac:dyDescent="0.2">
      <c r="A3" s="381"/>
      <c r="B3" s="446" t="s">
        <v>361</v>
      </c>
      <c r="C3" s="446"/>
      <c r="D3" s="446"/>
      <c r="E3" s="446"/>
      <c r="F3" s="446"/>
      <c r="G3" s="446"/>
      <c r="H3" s="411"/>
      <c r="I3" s="411"/>
      <c r="J3" s="381"/>
      <c r="P3" s="410"/>
    </row>
    <row r="4" spans="1:16" s="416" customFormat="1" ht="26.1" customHeight="1" x14ac:dyDescent="0.2">
      <c r="A4" s="412"/>
      <c r="B4" s="413" t="s">
        <v>362</v>
      </c>
      <c r="C4" s="414"/>
      <c r="D4" s="414"/>
      <c r="E4" s="414"/>
      <c r="F4" s="414"/>
      <c r="G4" s="414"/>
      <c r="H4" s="414"/>
      <c r="I4" s="414"/>
      <c r="J4" s="412"/>
      <c r="K4" s="346"/>
      <c r="L4" s="346"/>
      <c r="M4" s="346"/>
      <c r="N4" s="346"/>
      <c r="O4" s="346"/>
      <c r="P4" s="415"/>
    </row>
    <row r="5" spans="1:16" ht="15" thickBot="1" x14ac:dyDescent="0.25">
      <c r="A5" s="381"/>
      <c r="B5" s="362"/>
      <c r="C5" s="362"/>
      <c r="D5" s="368"/>
      <c r="E5" s="362"/>
      <c r="F5" s="362"/>
      <c r="G5" s="362"/>
      <c r="H5" s="381"/>
      <c r="I5" s="411"/>
      <c r="J5" s="381"/>
    </row>
    <row r="6" spans="1:16" ht="48.75" customHeight="1" thickBot="1" x14ac:dyDescent="0.25">
      <c r="A6" s="381"/>
      <c r="B6" s="364"/>
      <c r="C6" s="364"/>
      <c r="D6" s="417" t="s">
        <v>338</v>
      </c>
      <c r="E6" s="418" t="s">
        <v>339</v>
      </c>
      <c r="F6" s="418" t="s">
        <v>340</v>
      </c>
      <c r="G6" s="419" t="s">
        <v>341</v>
      </c>
      <c r="H6" s="420" t="s">
        <v>363</v>
      </c>
      <c r="I6" s="381"/>
      <c r="J6" s="381"/>
    </row>
    <row r="7" spans="1:16" ht="15.75" x14ac:dyDescent="0.25">
      <c r="A7" s="362"/>
      <c r="B7" s="367" t="s">
        <v>29</v>
      </c>
      <c r="C7" s="362"/>
      <c r="D7" s="368"/>
      <c r="E7" s="362"/>
      <c r="F7" s="362"/>
      <c r="G7" s="362"/>
      <c r="H7" s="381"/>
      <c r="I7" s="381"/>
      <c r="J7" s="362"/>
      <c r="K7" s="410"/>
      <c r="L7" s="410"/>
      <c r="M7" s="410"/>
      <c r="N7" s="410"/>
      <c r="O7" s="410"/>
    </row>
    <row r="8" spans="1:16" x14ac:dyDescent="0.2">
      <c r="A8" s="362"/>
      <c r="B8" s="364"/>
      <c r="C8" s="362"/>
      <c r="D8" s="404" t="s">
        <v>440</v>
      </c>
      <c r="E8" s="370"/>
      <c r="F8" s="370"/>
      <c r="G8" s="370"/>
      <c r="H8" s="404"/>
      <c r="I8" s="381"/>
      <c r="J8" s="362"/>
    </row>
    <row r="9" spans="1:16" x14ac:dyDescent="0.2">
      <c r="A9" s="362"/>
      <c r="B9" s="364"/>
      <c r="C9" s="362"/>
      <c r="D9" s="369"/>
      <c r="E9" s="370"/>
      <c r="F9" s="370"/>
      <c r="G9" s="370"/>
      <c r="H9" s="404"/>
      <c r="I9" s="381"/>
      <c r="J9" s="362"/>
    </row>
    <row r="10" spans="1:16" x14ac:dyDescent="0.2">
      <c r="A10" s="362"/>
      <c r="B10" s="364"/>
      <c r="C10" s="362"/>
      <c r="D10" s="369"/>
      <c r="E10" s="370"/>
      <c r="F10" s="370"/>
      <c r="G10" s="370"/>
      <c r="H10" s="404"/>
      <c r="I10" s="381"/>
      <c r="J10" s="362"/>
    </row>
    <row r="11" spans="1:16" x14ac:dyDescent="0.2">
      <c r="A11" s="362"/>
      <c r="B11" s="364"/>
      <c r="C11" s="362"/>
      <c r="D11" s="369"/>
      <c r="E11" s="370"/>
      <c r="F11" s="370"/>
      <c r="G11" s="370"/>
      <c r="H11" s="404"/>
      <c r="I11" s="381"/>
      <c r="J11" s="362"/>
    </row>
    <row r="12" spans="1:16" x14ac:dyDescent="0.2">
      <c r="A12" s="362"/>
      <c r="B12" s="364"/>
      <c r="C12" s="362"/>
      <c r="D12" s="376" t="s">
        <v>351</v>
      </c>
      <c r="E12" s="362"/>
      <c r="F12" s="362"/>
      <c r="G12" s="362"/>
      <c r="H12" s="381"/>
      <c r="I12" s="381"/>
      <c r="J12" s="362"/>
    </row>
    <row r="13" spans="1:16" ht="15.75" x14ac:dyDescent="0.25">
      <c r="A13" s="362"/>
      <c r="B13" s="367" t="s">
        <v>28</v>
      </c>
      <c r="C13" s="362"/>
      <c r="D13" s="368"/>
      <c r="E13" s="362"/>
      <c r="F13" s="362"/>
      <c r="G13" s="362"/>
      <c r="H13" s="381"/>
      <c r="I13" s="381"/>
      <c r="J13" s="362"/>
    </row>
    <row r="14" spans="1:16" x14ac:dyDescent="0.2">
      <c r="A14" s="362"/>
      <c r="B14" s="364"/>
      <c r="C14" s="362"/>
      <c r="D14" s="404" t="s">
        <v>440</v>
      </c>
      <c r="E14" s="370"/>
      <c r="F14" s="370"/>
      <c r="G14" s="370"/>
      <c r="H14" s="404"/>
      <c r="I14" s="381"/>
      <c r="J14" s="362"/>
    </row>
    <row r="15" spans="1:16" x14ac:dyDescent="0.2">
      <c r="A15" s="362"/>
      <c r="B15" s="364"/>
      <c r="C15" s="362"/>
      <c r="D15" s="369"/>
      <c r="E15" s="370"/>
      <c r="F15" s="370"/>
      <c r="G15" s="370"/>
      <c r="H15" s="404"/>
      <c r="I15" s="381"/>
      <c r="J15" s="362"/>
    </row>
    <row r="16" spans="1:16" x14ac:dyDescent="0.2">
      <c r="A16" s="362"/>
      <c r="B16" s="364"/>
      <c r="C16" s="362"/>
      <c r="D16" s="369"/>
      <c r="E16" s="370"/>
      <c r="F16" s="370"/>
      <c r="G16" s="370"/>
      <c r="H16" s="404"/>
      <c r="I16" s="381"/>
      <c r="J16" s="362"/>
    </row>
    <row r="17" spans="1:10" x14ac:dyDescent="0.2">
      <c r="A17" s="362"/>
      <c r="B17" s="364"/>
      <c r="C17" s="362"/>
      <c r="D17" s="369"/>
      <c r="E17" s="370"/>
      <c r="F17" s="370"/>
      <c r="G17" s="370"/>
      <c r="H17" s="404"/>
      <c r="I17" s="381"/>
      <c r="J17" s="362"/>
    </row>
    <row r="18" spans="1:10" x14ac:dyDescent="0.2">
      <c r="A18" s="362"/>
      <c r="B18" s="364"/>
      <c r="C18" s="362"/>
      <c r="D18" s="376"/>
      <c r="E18" s="362"/>
      <c r="F18" s="362"/>
      <c r="G18" s="362"/>
      <c r="H18" s="381"/>
      <c r="I18" s="381"/>
      <c r="J18" s="362"/>
    </row>
    <row r="19" spans="1:10" ht="15.75" x14ac:dyDescent="0.25">
      <c r="A19" s="362"/>
      <c r="B19" s="367" t="s">
        <v>27</v>
      </c>
      <c r="C19" s="362"/>
      <c r="D19" s="368"/>
      <c r="E19" s="362"/>
      <c r="F19" s="362"/>
      <c r="G19" s="362"/>
      <c r="H19" s="381"/>
      <c r="I19" s="381"/>
      <c r="J19" s="362"/>
    </row>
    <row r="20" spans="1:10" x14ac:dyDescent="0.2">
      <c r="A20" s="362"/>
      <c r="B20" s="364"/>
      <c r="C20" s="362"/>
      <c r="D20" s="404" t="s">
        <v>440</v>
      </c>
      <c r="E20" s="370"/>
      <c r="F20" s="370"/>
      <c r="G20" s="370"/>
      <c r="H20" s="404"/>
      <c r="I20" s="381"/>
      <c r="J20" s="362"/>
    </row>
    <row r="21" spans="1:10" x14ac:dyDescent="0.2">
      <c r="A21" s="362"/>
      <c r="B21" s="364"/>
      <c r="C21" s="362"/>
      <c r="D21" s="369"/>
      <c r="E21" s="370"/>
      <c r="F21" s="370"/>
      <c r="G21" s="370"/>
      <c r="H21" s="404"/>
      <c r="I21" s="381"/>
      <c r="J21" s="362"/>
    </row>
    <row r="22" spans="1:10" x14ac:dyDescent="0.2">
      <c r="A22" s="362"/>
      <c r="B22" s="364"/>
      <c r="C22" s="362"/>
      <c r="D22" s="369"/>
      <c r="E22" s="370"/>
      <c r="F22" s="370"/>
      <c r="G22" s="370"/>
      <c r="H22" s="404"/>
      <c r="I22" s="381"/>
      <c r="J22" s="362"/>
    </row>
    <row r="23" spans="1:10" x14ac:dyDescent="0.2">
      <c r="A23" s="362"/>
      <c r="B23" s="364"/>
      <c r="C23" s="362"/>
      <c r="D23" s="369"/>
      <c r="E23" s="370"/>
      <c r="F23" s="370"/>
      <c r="G23" s="370"/>
      <c r="H23" s="404"/>
      <c r="I23" s="381"/>
      <c r="J23" s="362"/>
    </row>
    <row r="24" spans="1:10" x14ac:dyDescent="0.2">
      <c r="A24" s="362"/>
      <c r="B24" s="364"/>
      <c r="C24" s="362"/>
      <c r="D24" s="376"/>
      <c r="E24" s="362"/>
      <c r="F24" s="362"/>
      <c r="G24" s="362"/>
      <c r="H24" s="381"/>
      <c r="I24" s="381"/>
      <c r="J24" s="362"/>
    </row>
    <row r="25" spans="1:10" ht="15.75" x14ac:dyDescent="0.25">
      <c r="A25" s="362"/>
      <c r="B25" s="367" t="s">
        <v>26</v>
      </c>
      <c r="C25" s="362"/>
      <c r="D25" s="368"/>
      <c r="E25" s="362"/>
      <c r="F25" s="362"/>
      <c r="G25" s="362"/>
      <c r="H25" s="381"/>
      <c r="I25" s="381"/>
      <c r="J25" s="362"/>
    </row>
    <row r="26" spans="1:10" x14ac:dyDescent="0.2">
      <c r="A26" s="362"/>
      <c r="B26" s="364"/>
      <c r="C26" s="362"/>
      <c r="D26" s="404" t="s">
        <v>440</v>
      </c>
      <c r="E26" s="370"/>
      <c r="F26" s="370"/>
      <c r="G26" s="370"/>
      <c r="H26" s="404"/>
      <c r="I26" s="381"/>
      <c r="J26" s="362"/>
    </row>
    <row r="27" spans="1:10" x14ac:dyDescent="0.2">
      <c r="A27" s="362"/>
      <c r="B27" s="364"/>
      <c r="C27" s="362"/>
      <c r="D27" s="369"/>
      <c r="E27" s="370"/>
      <c r="F27" s="370"/>
      <c r="G27" s="370"/>
      <c r="H27" s="404"/>
      <c r="I27" s="381"/>
      <c r="J27" s="362"/>
    </row>
    <row r="28" spans="1:10" x14ac:dyDescent="0.2">
      <c r="A28" s="362"/>
      <c r="B28" s="364"/>
      <c r="C28" s="362"/>
      <c r="D28" s="369"/>
      <c r="E28" s="370"/>
      <c r="F28" s="370"/>
      <c r="G28" s="370"/>
      <c r="H28" s="404"/>
      <c r="I28" s="381"/>
      <c r="J28" s="362"/>
    </row>
    <row r="29" spans="1:10" x14ac:dyDescent="0.2">
      <c r="A29" s="362"/>
      <c r="B29" s="364"/>
      <c r="C29" s="362"/>
      <c r="D29" s="369"/>
      <c r="E29" s="370"/>
      <c r="F29" s="370"/>
      <c r="G29" s="370"/>
      <c r="H29" s="404"/>
      <c r="I29" s="381"/>
      <c r="J29" s="362"/>
    </row>
    <row r="30" spans="1:10" x14ac:dyDescent="0.2">
      <c r="A30" s="362"/>
      <c r="B30" s="364"/>
      <c r="C30" s="362"/>
      <c r="D30" s="376"/>
      <c r="E30" s="362"/>
      <c r="F30" s="362"/>
      <c r="G30" s="362"/>
      <c r="H30" s="381"/>
      <c r="I30" s="381"/>
      <c r="J30" s="362"/>
    </row>
    <row r="31" spans="1:10" ht="15.75" x14ac:dyDescent="0.25">
      <c r="A31" s="362"/>
      <c r="B31" s="367" t="s">
        <v>25</v>
      </c>
      <c r="C31" s="362"/>
      <c r="D31" s="368"/>
      <c r="E31" s="362"/>
      <c r="F31" s="362"/>
      <c r="G31" s="362"/>
      <c r="H31" s="381"/>
      <c r="I31" s="381"/>
      <c r="J31" s="362"/>
    </row>
    <row r="32" spans="1:10" x14ac:dyDescent="0.2">
      <c r="A32" s="362"/>
      <c r="B32" s="364"/>
      <c r="C32" s="362"/>
      <c r="D32" s="404" t="s">
        <v>440</v>
      </c>
      <c r="E32" s="370"/>
      <c r="F32" s="370"/>
      <c r="G32" s="370"/>
      <c r="H32" s="404"/>
      <c r="I32" s="381"/>
      <c r="J32" s="362"/>
    </row>
    <row r="33" spans="1:10" x14ac:dyDescent="0.2">
      <c r="A33" s="362"/>
      <c r="B33" s="364"/>
      <c r="C33" s="362"/>
      <c r="D33" s="369"/>
      <c r="E33" s="370"/>
      <c r="F33" s="370"/>
      <c r="G33" s="370"/>
      <c r="H33" s="404"/>
      <c r="I33" s="381"/>
      <c r="J33" s="362"/>
    </row>
    <row r="34" spans="1:10" x14ac:dyDescent="0.2">
      <c r="A34" s="362"/>
      <c r="B34" s="364"/>
      <c r="C34" s="362"/>
      <c r="D34" s="369"/>
      <c r="E34" s="370"/>
      <c r="F34" s="370"/>
      <c r="G34" s="370"/>
      <c r="H34" s="404"/>
      <c r="I34" s="381"/>
      <c r="J34" s="362"/>
    </row>
    <row r="35" spans="1:10" x14ac:dyDescent="0.2">
      <c r="A35" s="362"/>
      <c r="B35" s="364"/>
      <c r="C35" s="362"/>
      <c r="D35" s="369"/>
      <c r="E35" s="370"/>
      <c r="F35" s="370"/>
      <c r="G35" s="370"/>
      <c r="H35" s="404"/>
      <c r="I35" s="381"/>
      <c r="J35" s="362"/>
    </row>
    <row r="36" spans="1:10" x14ac:dyDescent="0.2">
      <c r="A36" s="362"/>
      <c r="B36" s="364"/>
      <c r="C36" s="362"/>
      <c r="D36" s="376" t="s">
        <v>351</v>
      </c>
      <c r="E36" s="362"/>
      <c r="F36" s="362"/>
      <c r="G36" s="362"/>
      <c r="H36" s="362" t="s">
        <v>351</v>
      </c>
      <c r="I36" s="381"/>
      <c r="J36" s="362"/>
    </row>
    <row r="37" spans="1:10" ht="20.100000000000001" customHeight="1" x14ac:dyDescent="0.25">
      <c r="A37" s="362"/>
      <c r="B37" s="367" t="s">
        <v>24</v>
      </c>
      <c r="C37" s="362"/>
      <c r="D37" s="368"/>
      <c r="E37" s="362"/>
      <c r="F37" s="362"/>
      <c r="G37" s="362"/>
      <c r="H37" s="381"/>
      <c r="I37" s="381"/>
      <c r="J37" s="362"/>
    </row>
    <row r="38" spans="1:10" x14ac:dyDescent="0.2">
      <c r="A38" s="362"/>
      <c r="B38" s="364"/>
      <c r="C38" s="362"/>
      <c r="D38" s="404" t="s">
        <v>440</v>
      </c>
      <c r="E38" s="370"/>
      <c r="F38" s="370"/>
      <c r="G38" s="370"/>
      <c r="H38" s="404"/>
      <c r="I38" s="381"/>
      <c r="J38" s="362"/>
    </row>
    <row r="39" spans="1:10" x14ac:dyDescent="0.2">
      <c r="A39" s="362"/>
      <c r="B39" s="364"/>
      <c r="C39" s="362"/>
      <c r="D39" s="369"/>
      <c r="E39" s="370"/>
      <c r="F39" s="370"/>
      <c r="G39" s="370"/>
      <c r="H39" s="404"/>
      <c r="I39" s="381"/>
      <c r="J39" s="362"/>
    </row>
    <row r="40" spans="1:10" x14ac:dyDescent="0.2">
      <c r="A40" s="362"/>
      <c r="B40" s="364"/>
      <c r="C40" s="362"/>
      <c r="D40" s="369"/>
      <c r="E40" s="370"/>
      <c r="F40" s="370"/>
      <c r="G40" s="370"/>
      <c r="H40" s="404"/>
      <c r="I40" s="381"/>
      <c r="J40" s="362"/>
    </row>
    <row r="41" spans="1:10" x14ac:dyDescent="0.2">
      <c r="A41" s="362"/>
      <c r="B41" s="364"/>
      <c r="C41" s="362"/>
      <c r="D41" s="369"/>
      <c r="E41" s="370"/>
      <c r="F41" s="370"/>
      <c r="G41" s="370"/>
      <c r="H41" s="404"/>
      <c r="I41" s="381"/>
      <c r="J41" s="362"/>
    </row>
    <row r="42" spans="1:10" x14ac:dyDescent="0.2">
      <c r="A42" s="362"/>
      <c r="B42" s="364"/>
      <c r="C42" s="362"/>
      <c r="D42" s="376"/>
      <c r="E42" s="362"/>
      <c r="F42" s="362"/>
      <c r="G42" s="362"/>
      <c r="H42" s="381"/>
      <c r="I42" s="381"/>
      <c r="J42" s="362"/>
    </row>
    <row r="43" spans="1:10" x14ac:dyDescent="0.2">
      <c r="A43" s="362"/>
      <c r="B43" s="364"/>
      <c r="C43" s="362"/>
      <c r="D43" s="368"/>
      <c r="E43" s="362"/>
      <c r="F43" s="362"/>
      <c r="G43" s="362"/>
      <c r="H43" s="381"/>
      <c r="I43" s="381"/>
      <c r="J43" s="362"/>
    </row>
    <row r="44" spans="1:10" ht="15.75" x14ac:dyDescent="0.25">
      <c r="A44" s="362"/>
      <c r="B44" s="367" t="s">
        <v>23</v>
      </c>
      <c r="C44" s="362"/>
      <c r="D44" s="368"/>
      <c r="E44" s="362"/>
      <c r="F44" s="362"/>
      <c r="G44" s="362"/>
      <c r="H44" s="381"/>
      <c r="I44" s="381"/>
      <c r="J44" s="362"/>
    </row>
    <row r="45" spans="1:10" x14ac:dyDescent="0.2">
      <c r="A45" s="362"/>
      <c r="B45" s="364"/>
      <c r="C45" s="362"/>
      <c r="D45" s="404" t="s">
        <v>440</v>
      </c>
      <c r="E45" s="370"/>
      <c r="F45" s="370"/>
      <c r="G45" s="370"/>
      <c r="H45" s="404"/>
      <c r="I45" s="381"/>
      <c r="J45" s="362"/>
    </row>
    <row r="46" spans="1:10" x14ac:dyDescent="0.2">
      <c r="A46" s="362"/>
      <c r="B46" s="364"/>
      <c r="C46" s="362"/>
      <c r="D46" s="369"/>
      <c r="E46" s="370"/>
      <c r="F46" s="370"/>
      <c r="G46" s="370"/>
      <c r="H46" s="404"/>
      <c r="I46" s="381"/>
      <c r="J46" s="362"/>
    </row>
    <row r="47" spans="1:10" x14ac:dyDescent="0.2">
      <c r="A47" s="362"/>
      <c r="B47" s="364"/>
      <c r="C47" s="362"/>
      <c r="D47" s="369"/>
      <c r="E47" s="370"/>
      <c r="F47" s="370"/>
      <c r="G47" s="370"/>
      <c r="H47" s="404"/>
      <c r="I47" s="381"/>
      <c r="J47" s="362"/>
    </row>
    <row r="48" spans="1:10" x14ac:dyDescent="0.2">
      <c r="A48" s="362"/>
      <c r="B48" s="364"/>
      <c r="C48" s="362"/>
      <c r="D48" s="369"/>
      <c r="E48" s="370"/>
      <c r="F48" s="370"/>
      <c r="G48" s="370"/>
      <c r="H48" s="404"/>
      <c r="I48" s="381"/>
      <c r="J48" s="362"/>
    </row>
    <row r="49" spans="1:10" x14ac:dyDescent="0.2">
      <c r="A49" s="362"/>
      <c r="B49" s="364"/>
      <c r="C49" s="362"/>
      <c r="D49" s="376"/>
      <c r="E49" s="362"/>
      <c r="F49" s="362"/>
      <c r="G49" s="362"/>
      <c r="H49" s="381"/>
      <c r="I49" s="381"/>
      <c r="J49" s="362"/>
    </row>
    <row r="50" spans="1:10" ht="15.75" x14ac:dyDescent="0.25">
      <c r="A50" s="362"/>
      <c r="B50" s="367" t="s">
        <v>22</v>
      </c>
      <c r="C50" s="362"/>
      <c r="D50" s="368"/>
      <c r="E50" s="362"/>
      <c r="F50" s="362"/>
      <c r="G50" s="362"/>
      <c r="H50" s="381"/>
      <c r="I50" s="381"/>
      <c r="J50" s="362"/>
    </row>
    <row r="51" spans="1:10" x14ac:dyDescent="0.2">
      <c r="A51" s="362"/>
      <c r="B51" s="364"/>
      <c r="C51" s="362"/>
      <c r="D51" s="404" t="s">
        <v>440</v>
      </c>
      <c r="E51" s="370"/>
      <c r="F51" s="370"/>
      <c r="G51" s="370"/>
      <c r="H51" s="404"/>
      <c r="I51" s="381"/>
      <c r="J51" s="362"/>
    </row>
    <row r="52" spans="1:10" x14ac:dyDescent="0.2">
      <c r="A52" s="362"/>
      <c r="B52" s="364"/>
      <c r="C52" s="362"/>
      <c r="D52" s="369"/>
      <c r="E52" s="370"/>
      <c r="F52" s="370"/>
      <c r="G52" s="370"/>
      <c r="H52" s="404"/>
      <c r="I52" s="381"/>
      <c r="J52" s="362"/>
    </row>
    <row r="53" spans="1:10" x14ac:dyDescent="0.2">
      <c r="A53" s="362"/>
      <c r="B53" s="364"/>
      <c r="C53" s="362"/>
      <c r="D53" s="369"/>
      <c r="E53" s="370"/>
      <c r="F53" s="370"/>
      <c r="G53" s="370"/>
      <c r="H53" s="404"/>
      <c r="I53" s="381"/>
      <c r="J53" s="362"/>
    </row>
    <row r="54" spans="1:10" x14ac:dyDescent="0.2">
      <c r="A54" s="362"/>
      <c r="B54" s="364"/>
      <c r="C54" s="362"/>
      <c r="D54" s="369"/>
      <c r="E54" s="370"/>
      <c r="F54" s="370"/>
      <c r="G54" s="370"/>
      <c r="H54" s="404"/>
      <c r="I54" s="381"/>
      <c r="J54" s="362"/>
    </row>
    <row r="55" spans="1:10" x14ac:dyDescent="0.2">
      <c r="A55" s="362"/>
      <c r="B55" s="364"/>
      <c r="C55" s="362"/>
      <c r="D55" s="376"/>
      <c r="E55" s="362"/>
      <c r="F55" s="362"/>
      <c r="G55" s="362"/>
      <c r="H55" s="381"/>
      <c r="I55" s="381"/>
      <c r="J55" s="362"/>
    </row>
    <row r="56" spans="1:10" ht="15.75" x14ac:dyDescent="0.25">
      <c r="A56" s="362"/>
      <c r="B56" s="367" t="s">
        <v>21</v>
      </c>
      <c r="C56" s="362"/>
      <c r="D56" s="368"/>
      <c r="E56" s="362"/>
      <c r="F56" s="362"/>
      <c r="G56" s="362"/>
      <c r="H56" s="381"/>
      <c r="I56" s="381"/>
      <c r="J56" s="362"/>
    </row>
    <row r="57" spans="1:10" x14ac:dyDescent="0.2">
      <c r="A57" s="362"/>
      <c r="B57" s="362"/>
      <c r="C57" s="362"/>
      <c r="D57" s="404" t="s">
        <v>441</v>
      </c>
      <c r="E57" s="370"/>
      <c r="F57" s="370"/>
      <c r="G57" s="370"/>
      <c r="H57" s="404"/>
      <c r="I57" s="381"/>
      <c r="J57" s="362"/>
    </row>
    <row r="58" spans="1:10" x14ac:dyDescent="0.2">
      <c r="A58" s="362"/>
      <c r="B58" s="362"/>
      <c r="C58" s="364"/>
      <c r="D58" s="369"/>
      <c r="E58" s="370"/>
      <c r="F58" s="370"/>
      <c r="G58" s="370"/>
      <c r="H58" s="404"/>
      <c r="I58" s="381"/>
      <c r="J58" s="362"/>
    </row>
    <row r="59" spans="1:10" x14ac:dyDescent="0.2">
      <c r="A59" s="362"/>
      <c r="B59" s="362"/>
      <c r="C59" s="364"/>
      <c r="D59" s="369"/>
      <c r="E59" s="370"/>
      <c r="F59" s="370"/>
      <c r="G59" s="370"/>
      <c r="H59" s="404"/>
      <c r="I59" s="381"/>
      <c r="J59" s="362"/>
    </row>
    <row r="60" spans="1:10" x14ac:dyDescent="0.2">
      <c r="A60" s="362"/>
      <c r="B60" s="362"/>
      <c r="C60" s="364"/>
      <c r="D60" s="369"/>
      <c r="E60" s="370"/>
      <c r="F60" s="370"/>
      <c r="G60" s="370"/>
      <c r="H60" s="404"/>
      <c r="I60" s="381"/>
      <c r="J60" s="362"/>
    </row>
    <row r="61" spans="1:10" x14ac:dyDescent="0.2">
      <c r="A61" s="362"/>
      <c r="B61" s="362"/>
      <c r="C61" s="381"/>
      <c r="D61" s="381"/>
      <c r="E61" s="381"/>
      <c r="F61" s="381"/>
      <c r="G61" s="381"/>
      <c r="H61" s="381"/>
      <c r="I61" s="381"/>
      <c r="J61" s="362"/>
    </row>
    <row r="62" spans="1:10" ht="31.35" customHeight="1" thickBot="1" x14ac:dyDescent="0.25">
      <c r="A62" s="412"/>
      <c r="B62" s="413" t="s">
        <v>364</v>
      </c>
      <c r="C62" s="414"/>
      <c r="D62" s="414"/>
      <c r="E62" s="414"/>
      <c r="F62" s="414"/>
      <c r="G62" s="414"/>
      <c r="H62" s="414"/>
      <c r="I62" s="414"/>
      <c r="J62" s="412"/>
    </row>
    <row r="63" spans="1:10" ht="51" customHeight="1" thickBot="1" x14ac:dyDescent="0.25">
      <c r="A63" s="381"/>
      <c r="B63" s="364"/>
      <c r="C63" s="362"/>
      <c r="D63" s="421" t="s">
        <v>357</v>
      </c>
      <c r="E63" s="421" t="s">
        <v>339</v>
      </c>
      <c r="F63" s="418" t="s">
        <v>358</v>
      </c>
      <c r="G63" s="419" t="s">
        <v>341</v>
      </c>
      <c r="H63" s="420" t="s">
        <v>363</v>
      </c>
      <c r="I63" s="411"/>
      <c r="J63" s="381"/>
    </row>
    <row r="64" spans="1:10" ht="15.75" x14ac:dyDescent="0.25">
      <c r="A64" s="381"/>
      <c r="B64" s="367" t="s">
        <v>156</v>
      </c>
      <c r="C64" s="368"/>
      <c r="D64" s="368"/>
      <c r="E64" s="362"/>
      <c r="F64" s="362"/>
      <c r="G64" s="362"/>
      <c r="H64" s="381"/>
      <c r="I64" s="411"/>
      <c r="J64" s="381"/>
    </row>
    <row r="65" spans="1:10" x14ac:dyDescent="0.2">
      <c r="A65" s="381"/>
      <c r="B65" s="364"/>
      <c r="C65" s="376"/>
      <c r="D65" s="404" t="s">
        <v>440</v>
      </c>
      <c r="E65" s="405"/>
      <c r="F65" s="405"/>
      <c r="G65" s="405"/>
      <c r="H65" s="404"/>
      <c r="I65" s="411"/>
      <c r="J65" s="381"/>
    </row>
    <row r="66" spans="1:10" x14ac:dyDescent="0.2">
      <c r="A66" s="381"/>
      <c r="B66" s="364"/>
      <c r="C66" s="376"/>
      <c r="D66" s="404"/>
      <c r="E66" s="405"/>
      <c r="F66" s="405"/>
      <c r="G66" s="405"/>
      <c r="H66" s="404"/>
      <c r="I66" s="411"/>
      <c r="J66" s="381"/>
    </row>
    <row r="67" spans="1:10" x14ac:dyDescent="0.2">
      <c r="A67" s="381"/>
      <c r="B67" s="364"/>
      <c r="C67" s="376"/>
      <c r="D67" s="404"/>
      <c r="E67" s="405"/>
      <c r="F67" s="405"/>
      <c r="G67" s="405"/>
      <c r="H67" s="404"/>
      <c r="I67" s="411"/>
      <c r="J67" s="381"/>
    </row>
    <row r="68" spans="1:10" x14ac:dyDescent="0.2">
      <c r="A68" s="381"/>
      <c r="B68" s="364"/>
      <c r="C68" s="376"/>
      <c r="D68" s="404"/>
      <c r="E68" s="405"/>
      <c r="F68" s="405"/>
      <c r="G68" s="405"/>
      <c r="H68" s="404"/>
      <c r="I68" s="411"/>
      <c r="J68" s="381"/>
    </row>
    <row r="69" spans="1:10" x14ac:dyDescent="0.2">
      <c r="A69" s="381"/>
      <c r="B69" s="364"/>
      <c r="C69" s="376" t="s">
        <v>351</v>
      </c>
      <c r="D69" s="368"/>
      <c r="E69" s="362"/>
      <c r="F69" s="362"/>
      <c r="G69" s="362"/>
      <c r="H69" s="381"/>
      <c r="I69" s="411"/>
      <c r="J69" s="381"/>
    </row>
    <row r="70" spans="1:10" ht="15.75" x14ac:dyDescent="0.25">
      <c r="A70" s="381"/>
      <c r="B70" s="367" t="s">
        <v>155</v>
      </c>
      <c r="C70" s="368"/>
      <c r="D70" s="368"/>
      <c r="E70" s="362"/>
      <c r="F70" s="362"/>
      <c r="G70" s="362"/>
      <c r="H70" s="381"/>
      <c r="I70" s="411"/>
      <c r="J70" s="381"/>
    </row>
    <row r="71" spans="1:10" x14ac:dyDescent="0.2">
      <c r="A71" s="381"/>
      <c r="B71" s="364"/>
      <c r="C71" s="376"/>
      <c r="D71" s="404" t="s">
        <v>440</v>
      </c>
      <c r="E71" s="405"/>
      <c r="F71" s="405"/>
      <c r="G71" s="405"/>
      <c r="H71" s="404"/>
      <c r="I71" s="411"/>
      <c r="J71" s="381"/>
    </row>
    <row r="72" spans="1:10" x14ac:dyDescent="0.2">
      <c r="A72" s="381"/>
      <c r="B72" s="364"/>
      <c r="C72" s="376"/>
      <c r="D72" s="404"/>
      <c r="E72" s="405"/>
      <c r="F72" s="405"/>
      <c r="G72" s="405"/>
      <c r="H72" s="404"/>
      <c r="I72" s="411"/>
      <c r="J72" s="381"/>
    </row>
    <row r="73" spans="1:10" x14ac:dyDescent="0.2">
      <c r="A73" s="381"/>
      <c r="B73" s="364"/>
      <c r="C73" s="376"/>
      <c r="D73" s="404"/>
      <c r="E73" s="405"/>
      <c r="F73" s="405"/>
      <c r="G73" s="405"/>
      <c r="H73" s="404"/>
      <c r="I73" s="411"/>
      <c r="J73" s="381"/>
    </row>
    <row r="74" spans="1:10" x14ac:dyDescent="0.2">
      <c r="A74" s="381"/>
      <c r="B74" s="364"/>
      <c r="C74" s="376"/>
      <c r="D74" s="404"/>
      <c r="E74" s="405"/>
      <c r="F74" s="405"/>
      <c r="G74" s="405"/>
      <c r="H74" s="404"/>
      <c r="I74" s="411"/>
      <c r="J74" s="381"/>
    </row>
    <row r="75" spans="1:10" x14ac:dyDescent="0.2">
      <c r="A75" s="381"/>
      <c r="B75" s="364"/>
      <c r="C75" s="376" t="s">
        <v>351</v>
      </c>
      <c r="D75" s="368"/>
      <c r="E75" s="362"/>
      <c r="F75" s="362"/>
      <c r="G75" s="362"/>
      <c r="H75" s="381"/>
      <c r="I75" s="411"/>
      <c r="J75" s="381"/>
    </row>
    <row r="76" spans="1:10" ht="15.75" x14ac:dyDescent="0.25">
      <c r="A76" s="381"/>
      <c r="B76" s="367" t="s">
        <v>154</v>
      </c>
      <c r="C76" s="368"/>
      <c r="D76" s="368"/>
      <c r="E76" s="362"/>
      <c r="F76" s="362"/>
      <c r="G76" s="362"/>
      <c r="H76" s="381"/>
      <c r="I76" s="411"/>
      <c r="J76" s="381"/>
    </row>
    <row r="77" spans="1:10" x14ac:dyDescent="0.2">
      <c r="A77" s="381"/>
      <c r="B77" s="364"/>
      <c r="C77" s="376"/>
      <c r="D77" s="404" t="s">
        <v>440</v>
      </c>
      <c r="E77" s="405"/>
      <c r="F77" s="405"/>
      <c r="G77" s="405"/>
      <c r="H77" s="404"/>
      <c r="I77" s="411"/>
      <c r="J77" s="381"/>
    </row>
    <row r="78" spans="1:10" x14ac:dyDescent="0.2">
      <c r="A78" s="381"/>
      <c r="B78" s="364"/>
      <c r="C78" s="376"/>
      <c r="D78" s="404"/>
      <c r="E78" s="405"/>
      <c r="F78" s="405"/>
      <c r="G78" s="405"/>
      <c r="H78" s="404"/>
      <c r="I78" s="411"/>
      <c r="J78" s="381"/>
    </row>
    <row r="79" spans="1:10" x14ac:dyDescent="0.2">
      <c r="A79" s="381"/>
      <c r="B79" s="364"/>
      <c r="C79" s="376"/>
      <c r="D79" s="404"/>
      <c r="E79" s="405"/>
      <c r="F79" s="405"/>
      <c r="G79" s="405"/>
      <c r="H79" s="404"/>
      <c r="I79" s="411"/>
      <c r="J79" s="381"/>
    </row>
    <row r="80" spans="1:10" x14ac:dyDescent="0.2">
      <c r="A80" s="381"/>
      <c r="B80" s="364"/>
      <c r="C80" s="376"/>
      <c r="D80" s="404"/>
      <c r="E80" s="405"/>
      <c r="F80" s="405"/>
      <c r="G80" s="405"/>
      <c r="H80" s="404"/>
      <c r="I80" s="411"/>
      <c r="J80" s="381"/>
    </row>
    <row r="81" spans="1:10" x14ac:dyDescent="0.2">
      <c r="A81" s="381"/>
      <c r="B81" s="364"/>
      <c r="C81" s="376" t="s">
        <v>351</v>
      </c>
      <c r="D81" s="368"/>
      <c r="E81" s="362"/>
      <c r="F81" s="362"/>
      <c r="G81" s="362"/>
      <c r="H81" s="381"/>
      <c r="I81" s="411"/>
      <c r="J81" s="381"/>
    </row>
    <row r="82" spans="1:10" ht="15.75" x14ac:dyDescent="0.25">
      <c r="A82" s="381"/>
      <c r="B82" s="367" t="s">
        <v>18</v>
      </c>
      <c r="C82" s="368"/>
      <c r="D82" s="368"/>
      <c r="E82" s="362"/>
      <c r="F82" s="362"/>
      <c r="G82" s="362"/>
      <c r="H82" s="381"/>
      <c r="I82" s="411"/>
      <c r="J82" s="381"/>
    </row>
    <row r="83" spans="1:10" x14ac:dyDescent="0.2">
      <c r="A83" s="381"/>
      <c r="B83" s="364"/>
      <c r="C83" s="376"/>
      <c r="D83" s="404" t="s">
        <v>440</v>
      </c>
      <c r="E83" s="405"/>
      <c r="F83" s="405"/>
      <c r="G83" s="405"/>
      <c r="H83" s="404"/>
      <c r="I83" s="411"/>
      <c r="J83" s="381"/>
    </row>
    <row r="84" spans="1:10" x14ac:dyDescent="0.2">
      <c r="A84" s="381"/>
      <c r="B84" s="364"/>
      <c r="C84" s="376"/>
      <c r="D84" s="404"/>
      <c r="E84" s="405"/>
      <c r="F84" s="405"/>
      <c r="G84" s="405"/>
      <c r="H84" s="404"/>
      <c r="I84" s="411"/>
      <c r="J84" s="381"/>
    </row>
    <row r="85" spans="1:10" x14ac:dyDescent="0.2">
      <c r="A85" s="381"/>
      <c r="B85" s="364"/>
      <c r="C85" s="376"/>
      <c r="D85" s="404"/>
      <c r="E85" s="405"/>
      <c r="F85" s="405"/>
      <c r="G85" s="405"/>
      <c r="H85" s="404"/>
      <c r="I85" s="411"/>
      <c r="J85" s="381"/>
    </row>
    <row r="86" spans="1:10" x14ac:dyDescent="0.2">
      <c r="A86" s="381"/>
      <c r="B86" s="364"/>
      <c r="C86" s="376"/>
      <c r="D86" s="404"/>
      <c r="E86" s="405"/>
      <c r="F86" s="405"/>
      <c r="G86" s="405"/>
      <c r="H86" s="404"/>
      <c r="I86" s="411"/>
      <c r="J86" s="381"/>
    </row>
    <row r="87" spans="1:10" x14ac:dyDescent="0.2">
      <c r="A87" s="381"/>
      <c r="B87" s="364"/>
      <c r="C87" s="376" t="s">
        <v>351</v>
      </c>
      <c r="D87" s="368"/>
      <c r="E87" s="362"/>
      <c r="F87" s="362"/>
      <c r="G87" s="362"/>
      <c r="H87" s="381"/>
      <c r="I87" s="411"/>
      <c r="J87" s="381"/>
    </row>
    <row r="88" spans="1:10" x14ac:dyDescent="0.2">
      <c r="A88" s="381"/>
      <c r="B88" s="364"/>
      <c r="C88" s="376"/>
      <c r="D88" s="368"/>
      <c r="E88" s="362"/>
      <c r="F88" s="362"/>
      <c r="G88" s="362"/>
      <c r="H88" s="381"/>
      <c r="I88" s="411"/>
      <c r="J88" s="381"/>
    </row>
    <row r="89" spans="1:10" ht="15.75" x14ac:dyDescent="0.25">
      <c r="A89" s="381"/>
      <c r="B89" s="367" t="s">
        <v>153</v>
      </c>
      <c r="C89" s="368"/>
      <c r="D89" s="368"/>
      <c r="E89" s="362"/>
      <c r="F89" s="362"/>
      <c r="G89" s="362"/>
      <c r="H89" s="381"/>
      <c r="I89" s="411"/>
      <c r="J89" s="381"/>
    </row>
    <row r="90" spans="1:10" x14ac:dyDescent="0.2">
      <c r="A90" s="381"/>
      <c r="B90" s="364"/>
      <c r="C90" s="376"/>
      <c r="D90" s="404" t="s">
        <v>440</v>
      </c>
      <c r="E90" s="405"/>
      <c r="F90" s="405"/>
      <c r="G90" s="405"/>
      <c r="H90" s="404"/>
      <c r="I90" s="411"/>
      <c r="J90" s="381"/>
    </row>
    <row r="91" spans="1:10" x14ac:dyDescent="0.2">
      <c r="A91" s="381"/>
      <c r="B91" s="364"/>
      <c r="C91" s="376"/>
      <c r="D91" s="404"/>
      <c r="E91" s="405"/>
      <c r="F91" s="405"/>
      <c r="G91" s="405"/>
      <c r="H91" s="404"/>
      <c r="I91" s="411"/>
      <c r="J91" s="381"/>
    </row>
    <row r="92" spans="1:10" x14ac:dyDescent="0.2">
      <c r="A92" s="381"/>
      <c r="B92" s="364"/>
      <c r="C92" s="376"/>
      <c r="D92" s="404"/>
      <c r="E92" s="405"/>
      <c r="F92" s="405"/>
      <c r="G92" s="405"/>
      <c r="H92" s="404"/>
      <c r="I92" s="411"/>
      <c r="J92" s="381"/>
    </row>
    <row r="93" spans="1:10" x14ac:dyDescent="0.2">
      <c r="A93" s="381"/>
      <c r="B93" s="364"/>
      <c r="C93" s="376"/>
      <c r="D93" s="404"/>
      <c r="E93" s="405"/>
      <c r="F93" s="405"/>
      <c r="G93" s="405"/>
      <c r="H93" s="404"/>
      <c r="I93" s="411"/>
      <c r="J93" s="381"/>
    </row>
    <row r="94" spans="1:10" x14ac:dyDescent="0.2">
      <c r="A94" s="381"/>
      <c r="B94" s="364"/>
      <c r="C94" s="376" t="s">
        <v>351</v>
      </c>
      <c r="D94" s="368"/>
      <c r="E94" s="362"/>
      <c r="F94" s="362"/>
      <c r="G94" s="362"/>
      <c r="H94" s="381"/>
      <c r="I94" s="411"/>
      <c r="J94" s="381"/>
    </row>
    <row r="95" spans="1:10" ht="15.75" x14ac:dyDescent="0.25">
      <c r="A95" s="381"/>
      <c r="B95" s="367" t="s">
        <v>353</v>
      </c>
      <c r="C95" s="368"/>
      <c r="D95" s="368"/>
      <c r="E95" s="362"/>
      <c r="F95" s="362"/>
      <c r="G95" s="362"/>
      <c r="H95" s="381"/>
      <c r="I95" s="411"/>
      <c r="J95" s="381"/>
    </row>
    <row r="96" spans="1:10" x14ac:dyDescent="0.2">
      <c r="A96" s="381"/>
      <c r="B96" s="364"/>
      <c r="C96" s="376"/>
      <c r="D96" s="404" t="s">
        <v>441</v>
      </c>
      <c r="E96" s="405"/>
      <c r="F96" s="405"/>
      <c r="G96" s="405"/>
      <c r="H96" s="404"/>
      <c r="I96" s="411"/>
      <c r="J96" s="381"/>
    </row>
    <row r="97" spans="1:10" x14ac:dyDescent="0.2">
      <c r="A97" s="381"/>
      <c r="B97" s="364"/>
      <c r="C97" s="376"/>
      <c r="D97" s="404"/>
      <c r="E97" s="405"/>
      <c r="F97" s="405"/>
      <c r="G97" s="405"/>
      <c r="H97" s="404"/>
      <c r="I97" s="411"/>
      <c r="J97" s="381"/>
    </row>
    <row r="98" spans="1:10" x14ac:dyDescent="0.2">
      <c r="A98" s="381"/>
      <c r="B98" s="364"/>
      <c r="C98" s="376"/>
      <c r="D98" s="404"/>
      <c r="E98" s="405"/>
      <c r="F98" s="405"/>
      <c r="G98" s="405"/>
      <c r="H98" s="404"/>
      <c r="I98" s="411"/>
      <c r="J98" s="381"/>
    </row>
    <row r="99" spans="1:10" x14ac:dyDescent="0.2">
      <c r="A99" s="381"/>
      <c r="B99" s="364"/>
      <c r="C99" s="376"/>
      <c r="D99" s="404"/>
      <c r="E99" s="405"/>
      <c r="F99" s="405"/>
      <c r="G99" s="405"/>
      <c r="H99" s="404"/>
      <c r="I99" s="411"/>
      <c r="J99" s="381"/>
    </row>
    <row r="100" spans="1:10" x14ac:dyDescent="0.2">
      <c r="A100" s="381"/>
      <c r="B100" s="364"/>
      <c r="C100" s="376" t="s">
        <v>351</v>
      </c>
      <c r="D100" s="368"/>
      <c r="E100" s="362"/>
      <c r="F100" s="362"/>
      <c r="G100" s="362"/>
      <c r="H100" s="381"/>
      <c r="I100" s="411"/>
      <c r="J100" s="381"/>
    </row>
  </sheetData>
  <sheetProtection algorithmName="SHA-512" hashValue="b6QHGer8AuimtVUgWR0TAf9q5l/J45uFnXQR3tVaUMtufsA7iopWXjnpoucKA2MrFZKUicKkc57DeN+1lBldkg==" saltValue="hsEtIXmrfqSU84KojJSC5Q==" spinCount="100000" sheet="1" objects="1" scenarios="1"/>
  <mergeCells count="1">
    <mergeCell ref="B3:G3"/>
  </mergeCells>
  <pageMargins left="0.70866141732283472" right="0.70866141732283472" top="0.74803149606299213" bottom="0.74803149606299213" header="0.31496062992125984" footer="0.31496062992125984"/>
  <pageSetup paperSize="9" scale="81" orientation="landscape" r:id="rId1"/>
  <headerFooter>
    <oddFooter>&amp;A</oddFooter>
  </headerFooter>
  <rowBreaks count="2" manualBreakCount="2">
    <brk id="36" max="16383" man="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autoPageBreaks="0"/>
  </sheetPr>
  <dimension ref="A1:X146"/>
  <sheetViews>
    <sheetView showGridLines="0" zoomScale="85" zoomScaleNormal="85" workbookViewId="0">
      <pane xSplit="6" ySplit="7" topLeftCell="G8" activePane="bottomRight" state="frozen"/>
      <selection activeCell="A19" sqref="A19"/>
      <selection pane="topRight" activeCell="A19" sqref="A19"/>
      <selection pane="bottomLeft" activeCell="A19" sqref="A19"/>
      <selection pane="bottomRight" activeCell="G8" sqref="G8"/>
    </sheetView>
  </sheetViews>
  <sheetFormatPr defaultColWidth="0" defaultRowHeight="12" customHeight="1" x14ac:dyDescent="0.2"/>
  <cols>
    <col min="1" max="1" width="2.625" style="2" customWidth="1"/>
    <col min="2" max="2" width="50.625" style="2" customWidth="1"/>
    <col min="3" max="3" width="15.75" style="88" customWidth="1"/>
    <col min="4" max="5" width="15.75" style="2" customWidth="1"/>
    <col min="6" max="7" width="2.625" style="2" customWidth="1"/>
    <col min="8" max="19" width="10.75" style="2" customWidth="1"/>
    <col min="20" max="20" width="2.625" style="2" customWidth="1"/>
    <col min="21" max="24" width="0" style="2" hidden="1" customWidth="1"/>
    <col min="25" max="16384" width="9.375" style="2" hidden="1"/>
  </cols>
  <sheetData>
    <row r="1" spans="1:20" ht="12" customHeight="1" x14ac:dyDescent="0.2">
      <c r="A1" s="87"/>
      <c r="B1" s="87"/>
      <c r="C1" s="1"/>
      <c r="D1" s="87"/>
      <c r="E1" s="87"/>
      <c r="F1" s="87"/>
      <c r="G1" s="87"/>
      <c r="H1" s="87"/>
      <c r="I1" s="87"/>
      <c r="J1" s="87"/>
      <c r="K1" s="87"/>
      <c r="L1" s="87"/>
      <c r="M1" s="87"/>
      <c r="N1" s="87"/>
      <c r="O1" s="87"/>
      <c r="P1" s="87"/>
      <c r="Q1" s="87"/>
      <c r="R1" s="87"/>
      <c r="S1" s="87"/>
    </row>
    <row r="2" spans="1:20" s="87" customFormat="1" ht="15" customHeight="1" x14ac:dyDescent="0.25">
      <c r="B2" s="222" t="str">
        <f ca="1">MID(CELL("filename",B2),FIND("]",CELL("filename",B2))+1,255)</f>
        <v>Global inputs</v>
      </c>
      <c r="C2" s="21" t="str">
        <f>IF(D15=0,"Model: Ok","Model: Error")</f>
        <v>Model: Ok</v>
      </c>
      <c r="D2" s="4"/>
      <c r="E2" s="4"/>
      <c r="F2" s="5"/>
      <c r="G2" s="5"/>
      <c r="H2" s="5"/>
      <c r="I2" s="5"/>
      <c r="J2" s="5"/>
      <c r="K2" s="5"/>
      <c r="L2" s="5"/>
      <c r="M2" s="5"/>
      <c r="N2" s="5"/>
      <c r="O2" s="5"/>
      <c r="P2" s="5"/>
      <c r="Q2" s="5"/>
      <c r="R2" s="5"/>
      <c r="S2" s="5"/>
      <c r="T2" s="2"/>
    </row>
    <row r="3" spans="1:20" s="6" customFormat="1" ht="12" customHeight="1" x14ac:dyDescent="0.2">
      <c r="B3" s="44" t="s">
        <v>62</v>
      </c>
      <c r="C3" s="45"/>
      <c r="D3" s="46"/>
      <c r="E3" s="46"/>
      <c r="F3" s="44"/>
      <c r="G3" s="31"/>
      <c r="H3" s="223">
        <f t="shared" ref="H3:R3" si="0">IF(G3="",$D$11,G4+1)</f>
        <v>41730</v>
      </c>
      <c r="I3" s="223">
        <f t="shared" si="0"/>
        <v>42095</v>
      </c>
      <c r="J3" s="223">
        <f t="shared" si="0"/>
        <v>42461</v>
      </c>
      <c r="K3" s="223">
        <f t="shared" si="0"/>
        <v>42826</v>
      </c>
      <c r="L3" s="223">
        <f t="shared" si="0"/>
        <v>43191</v>
      </c>
      <c r="M3" s="223">
        <f t="shared" si="0"/>
        <v>43556</v>
      </c>
      <c r="N3" s="223">
        <f t="shared" si="0"/>
        <v>43922</v>
      </c>
      <c r="O3" s="223">
        <f t="shared" si="0"/>
        <v>44287</v>
      </c>
      <c r="P3" s="223">
        <f t="shared" si="0"/>
        <v>44652</v>
      </c>
      <c r="Q3" s="223">
        <f t="shared" si="0"/>
        <v>45017</v>
      </c>
      <c r="R3" s="223">
        <f t="shared" si="0"/>
        <v>45383</v>
      </c>
      <c r="S3" s="223">
        <f>IF(R3="",$D$11,R4+1)</f>
        <v>45748</v>
      </c>
      <c r="T3" s="2"/>
    </row>
    <row r="4" spans="1:20" s="6" customFormat="1" ht="12" customHeight="1" x14ac:dyDescent="0.2">
      <c r="B4" s="44" t="s">
        <v>63</v>
      </c>
      <c r="C4" s="45"/>
      <c r="D4" s="47"/>
      <c r="E4" s="47"/>
      <c r="F4" s="44"/>
      <c r="G4" s="31"/>
      <c r="H4" s="223">
        <f t="shared" ref="H4:R4" si="1">EOMONTH(H3,11)</f>
        <v>42094</v>
      </c>
      <c r="I4" s="223">
        <f t="shared" si="1"/>
        <v>42460</v>
      </c>
      <c r="J4" s="223">
        <f t="shared" si="1"/>
        <v>42825</v>
      </c>
      <c r="K4" s="223">
        <f t="shared" si="1"/>
        <v>43190</v>
      </c>
      <c r="L4" s="223">
        <f t="shared" si="1"/>
        <v>43555</v>
      </c>
      <c r="M4" s="223">
        <f t="shared" si="1"/>
        <v>43921</v>
      </c>
      <c r="N4" s="223">
        <f t="shared" si="1"/>
        <v>44286</v>
      </c>
      <c r="O4" s="223">
        <f t="shared" si="1"/>
        <v>44651</v>
      </c>
      <c r="P4" s="223">
        <f t="shared" si="1"/>
        <v>45016</v>
      </c>
      <c r="Q4" s="223">
        <f t="shared" si="1"/>
        <v>45382</v>
      </c>
      <c r="R4" s="223">
        <f t="shared" si="1"/>
        <v>45747</v>
      </c>
      <c r="S4" s="223">
        <f>EOMONTH(S3,11)</f>
        <v>46112</v>
      </c>
      <c r="T4" s="2"/>
    </row>
    <row r="5" spans="1:20" s="6" customFormat="1" ht="12" customHeight="1" x14ac:dyDescent="0.2">
      <c r="B5" s="44" t="s">
        <v>64</v>
      </c>
      <c r="C5" s="45"/>
      <c r="D5" s="47"/>
      <c r="E5" s="47"/>
      <c r="F5" s="44"/>
      <c r="G5" s="31"/>
      <c r="H5" s="224" t="str">
        <f>"RY"&amp;RIGHT(YEAR(H4),2)</f>
        <v>RY15</v>
      </c>
      <c r="I5" s="224" t="str">
        <f t="shared" ref="I5:R5" si="2">"RY"&amp;RIGHT(YEAR(I4),2)</f>
        <v>RY16</v>
      </c>
      <c r="J5" s="224" t="str">
        <f t="shared" si="2"/>
        <v>RY17</v>
      </c>
      <c r="K5" s="224" t="str">
        <f t="shared" si="2"/>
        <v>RY18</v>
      </c>
      <c r="L5" s="224" t="str">
        <f t="shared" si="2"/>
        <v>RY19</v>
      </c>
      <c r="M5" s="224" t="str">
        <f t="shared" si="2"/>
        <v>RY20</v>
      </c>
      <c r="N5" s="224" t="str">
        <f t="shared" si="2"/>
        <v>RY21</v>
      </c>
      <c r="O5" s="224" t="str">
        <f t="shared" si="2"/>
        <v>RY22</v>
      </c>
      <c r="P5" s="224" t="str">
        <f t="shared" si="2"/>
        <v>RY23</v>
      </c>
      <c r="Q5" s="224" t="str">
        <f t="shared" si="2"/>
        <v>RY24</v>
      </c>
      <c r="R5" s="224" t="str">
        <f t="shared" si="2"/>
        <v>RY25</v>
      </c>
      <c r="S5" s="224" t="str">
        <f>"RY"&amp;RIGHT(YEAR(S4),2)</f>
        <v>RY26</v>
      </c>
      <c r="T5" s="2"/>
    </row>
    <row r="6" spans="1:20" s="6" customFormat="1" ht="12" customHeight="1" x14ac:dyDescent="0.2">
      <c r="B6" s="44" t="s">
        <v>65</v>
      </c>
      <c r="C6" s="45"/>
      <c r="D6" s="47"/>
      <c r="E6" s="47"/>
      <c r="F6" s="44"/>
      <c r="G6" s="31"/>
      <c r="H6" s="225" t="s">
        <v>66</v>
      </c>
      <c r="I6" s="226"/>
      <c r="J6" s="226"/>
      <c r="K6" s="226"/>
      <c r="L6" s="226"/>
      <c r="M6" s="225" t="s">
        <v>67</v>
      </c>
      <c r="N6" s="226"/>
      <c r="O6" s="225" t="s">
        <v>68</v>
      </c>
      <c r="P6" s="226"/>
      <c r="Q6" s="226"/>
      <c r="R6" s="226"/>
      <c r="S6" s="226"/>
      <c r="T6" s="2"/>
    </row>
    <row r="7" spans="1:20" ht="12" customHeight="1" x14ac:dyDescent="0.2">
      <c r="B7" s="5"/>
      <c r="C7" s="3"/>
      <c r="D7" s="7"/>
      <c r="E7" s="7"/>
      <c r="F7" s="5"/>
      <c r="G7" s="5"/>
      <c r="H7" s="5"/>
      <c r="I7" s="5"/>
      <c r="J7" s="5"/>
      <c r="K7" s="5"/>
      <c r="L7" s="5"/>
      <c r="M7" s="5"/>
      <c r="N7" s="5"/>
      <c r="O7" s="5"/>
      <c r="P7" s="5"/>
      <c r="Q7" s="5"/>
      <c r="R7" s="5"/>
      <c r="S7" s="5"/>
    </row>
    <row r="8" spans="1:20" ht="12" customHeight="1" x14ac:dyDescent="0.2">
      <c r="B8" s="5"/>
      <c r="C8" s="3"/>
      <c r="D8" s="7"/>
      <c r="E8" s="7"/>
      <c r="F8" s="5"/>
      <c r="G8" s="5"/>
      <c r="H8" s="5"/>
      <c r="I8" s="5"/>
      <c r="J8" s="5"/>
      <c r="K8" s="5"/>
      <c r="L8" s="5"/>
      <c r="M8" s="5"/>
      <c r="N8" s="5"/>
      <c r="O8" s="5"/>
      <c r="P8" s="5"/>
      <c r="Q8" s="5"/>
      <c r="R8" s="5"/>
      <c r="S8" s="5"/>
    </row>
    <row r="9" spans="1:20" s="87" customFormat="1" ht="12" customHeight="1" x14ac:dyDescent="0.2">
      <c r="A9" s="2"/>
      <c r="B9" s="48" t="s">
        <v>32</v>
      </c>
      <c r="C9" s="49" t="s">
        <v>10</v>
      </c>
      <c r="D9" s="50" t="s">
        <v>9</v>
      </c>
      <c r="E9" s="39" t="s">
        <v>173</v>
      </c>
      <c r="F9" s="5"/>
      <c r="G9" s="8"/>
      <c r="H9" s="8"/>
      <c r="I9" s="8"/>
      <c r="J9" s="8"/>
      <c r="K9" s="5"/>
      <c r="L9" s="5"/>
      <c r="M9" s="5"/>
      <c r="N9" s="5"/>
      <c r="O9" s="5"/>
      <c r="P9" s="5"/>
      <c r="Q9" s="5"/>
      <c r="R9" s="5"/>
      <c r="S9" s="5"/>
    </row>
    <row r="10" spans="1:20" s="87" customFormat="1" ht="12" customHeight="1" x14ac:dyDescent="0.2">
      <c r="A10" s="2"/>
      <c r="B10" s="9"/>
      <c r="C10" s="10"/>
      <c r="D10" s="11"/>
      <c r="E10" s="11"/>
      <c r="F10" s="5"/>
      <c r="G10" s="8"/>
      <c r="H10" s="8"/>
      <c r="I10" s="8"/>
      <c r="J10" s="8"/>
      <c r="K10" s="5"/>
      <c r="L10" s="5"/>
      <c r="M10" s="5"/>
      <c r="N10" s="5"/>
      <c r="O10" s="5"/>
      <c r="P10" s="5"/>
      <c r="Q10" s="5"/>
      <c r="R10" s="5"/>
      <c r="S10" s="5"/>
    </row>
    <row r="11" spans="1:20" s="87" customFormat="1" ht="12" customHeight="1" x14ac:dyDescent="0.2">
      <c r="A11" s="2"/>
      <c r="B11" s="12" t="s">
        <v>69</v>
      </c>
      <c r="C11" s="10" t="s">
        <v>33</v>
      </c>
      <c r="D11" s="196">
        <v>41730</v>
      </c>
      <c r="F11" s="5"/>
      <c r="G11" s="5"/>
      <c r="H11" s="5"/>
      <c r="I11" s="5"/>
    </row>
    <row r="12" spans="1:20" s="87" customFormat="1" ht="12" customHeight="1" x14ac:dyDescent="0.2">
      <c r="A12" s="2"/>
      <c r="B12" s="2"/>
      <c r="C12" s="88"/>
    </row>
    <row r="13" spans="1:20" s="87" customFormat="1" ht="12" customHeight="1" x14ac:dyDescent="0.2">
      <c r="A13" s="2"/>
      <c r="B13" s="48" t="s">
        <v>94</v>
      </c>
      <c r="C13" s="49" t="s">
        <v>10</v>
      </c>
      <c r="D13" s="50" t="s">
        <v>9</v>
      </c>
      <c r="E13" s="39" t="s">
        <v>173</v>
      </c>
    </row>
    <row r="15" spans="1:20" ht="12" customHeight="1" x14ac:dyDescent="0.2">
      <c r="B15" s="2" t="s">
        <v>97</v>
      </c>
      <c r="C15" s="2" t="s">
        <v>89</v>
      </c>
      <c r="D15" s="42">
        <f>SUM(D20:D91)</f>
        <v>0</v>
      </c>
      <c r="E15" s="42"/>
    </row>
    <row r="17" spans="1:5" ht="12" customHeight="1" x14ac:dyDescent="0.2">
      <c r="B17" s="51" t="s">
        <v>95</v>
      </c>
      <c r="C17" s="2"/>
    </row>
    <row r="18" spans="1:5" ht="12" customHeight="1" x14ac:dyDescent="0.2">
      <c r="B18" s="13"/>
      <c r="C18" s="2"/>
    </row>
    <row r="19" spans="1:5" ht="12" customHeight="1" x14ac:dyDescent="0.2">
      <c r="B19" s="13" t="s">
        <v>273</v>
      </c>
      <c r="C19" s="2"/>
    </row>
    <row r="20" spans="1:5" ht="12" customHeight="1" x14ac:dyDescent="0.2">
      <c r="B20" s="87" t="str">
        <f>Assets!B22</f>
        <v>Error check 1</v>
      </c>
      <c r="C20" s="87" t="s">
        <v>89</v>
      </c>
      <c r="D20" s="42">
        <f>Assets!D22</f>
        <v>0</v>
      </c>
      <c r="E20" s="42"/>
    </row>
    <row r="21" spans="1:5" ht="12" customHeight="1" x14ac:dyDescent="0.2">
      <c r="B21" s="87" t="str">
        <f>Assets!B33</f>
        <v>Error check 2</v>
      </c>
      <c r="C21" s="87" t="s">
        <v>89</v>
      </c>
      <c r="D21" s="42">
        <f>Assets!D33</f>
        <v>0</v>
      </c>
      <c r="E21" s="42"/>
    </row>
    <row r="22" spans="1:5" ht="12" customHeight="1" x14ac:dyDescent="0.2">
      <c r="B22" s="87" t="str">
        <f>Assets!B44</f>
        <v>Error check 3</v>
      </c>
      <c r="C22" s="87" t="s">
        <v>89</v>
      </c>
      <c r="D22" s="42">
        <f>Assets!D44</f>
        <v>0</v>
      </c>
      <c r="E22" s="42"/>
    </row>
    <row r="23" spans="1:5" ht="12" customHeight="1" x14ac:dyDescent="0.2">
      <c r="B23" s="87" t="str">
        <f>Assets!B55</f>
        <v>Error check 4</v>
      </c>
      <c r="C23" s="87" t="s">
        <v>89</v>
      </c>
      <c r="D23" s="42">
        <f>Assets!D55</f>
        <v>0</v>
      </c>
      <c r="E23" s="42"/>
    </row>
    <row r="24" spans="1:5" ht="12" customHeight="1" x14ac:dyDescent="0.2">
      <c r="B24" s="87" t="str">
        <f>Assets!B66</f>
        <v>Error check 5</v>
      </c>
      <c r="C24" s="87" t="s">
        <v>89</v>
      </c>
      <c r="D24" s="42">
        <f>Assets!D66</f>
        <v>0</v>
      </c>
      <c r="E24" s="42"/>
    </row>
    <row r="25" spans="1:5" ht="12" customHeight="1" x14ac:dyDescent="0.2">
      <c r="B25" s="87" t="str">
        <f>Assets!B77</f>
        <v>Error check 6</v>
      </c>
      <c r="C25" s="87" t="s">
        <v>89</v>
      </c>
      <c r="D25" s="42">
        <f>Assets!D77</f>
        <v>0</v>
      </c>
      <c r="E25" s="42"/>
    </row>
    <row r="26" spans="1:5" ht="12" customHeight="1" x14ac:dyDescent="0.2">
      <c r="B26" s="87" t="str">
        <f>Assets!B88</f>
        <v>Error check 7</v>
      </c>
      <c r="C26" s="87" t="s">
        <v>89</v>
      </c>
      <c r="D26" s="42">
        <f>Assets!D88</f>
        <v>0</v>
      </c>
      <c r="E26" s="42"/>
    </row>
    <row r="27" spans="1:5" ht="12" customHeight="1" x14ac:dyDescent="0.2">
      <c r="B27" s="87" t="str">
        <f>Assets!B99</f>
        <v>Error check 8</v>
      </c>
      <c r="C27" s="87" t="s">
        <v>89</v>
      </c>
      <c r="D27" s="42">
        <f>Assets!D99</f>
        <v>0</v>
      </c>
      <c r="E27" s="42"/>
    </row>
    <row r="28" spans="1:5" ht="12" customHeight="1" x14ac:dyDescent="0.2">
      <c r="B28" s="87" t="str">
        <f>Assets!B110</f>
        <v>Error check 9</v>
      </c>
      <c r="C28" s="87" t="s">
        <v>89</v>
      </c>
      <c r="D28" s="42">
        <f>Assets!D110</f>
        <v>0</v>
      </c>
      <c r="E28" s="42"/>
    </row>
    <row r="29" spans="1:5" ht="12" customHeight="1" x14ac:dyDescent="0.2">
      <c r="B29" s="87" t="str">
        <f>Assets!B127</f>
        <v>Error check 10</v>
      </c>
      <c r="C29" s="87" t="s">
        <v>89</v>
      </c>
      <c r="D29" s="42">
        <f>Assets!D127</f>
        <v>0</v>
      </c>
      <c r="E29" s="42"/>
    </row>
    <row r="30" spans="1:5" ht="12" customHeight="1" x14ac:dyDescent="0.2">
      <c r="A30" s="87"/>
      <c r="B30" s="87" t="str">
        <f>Assets!B147</f>
        <v>Error check 11</v>
      </c>
      <c r="C30" s="87" t="s">
        <v>89</v>
      </c>
      <c r="D30" s="42">
        <f>Assets!D147</f>
        <v>0</v>
      </c>
      <c r="E30" s="42"/>
    </row>
    <row r="31" spans="1:5" ht="12" customHeight="1" x14ac:dyDescent="0.2">
      <c r="B31" s="87" t="str">
        <f>Assets!B158</f>
        <v>Error check 12</v>
      </c>
      <c r="C31" s="87" t="s">
        <v>89</v>
      </c>
      <c r="D31" s="42">
        <f>Assets!D158</f>
        <v>0</v>
      </c>
      <c r="E31" s="42"/>
    </row>
    <row r="32" spans="1:5" ht="12" customHeight="1" x14ac:dyDescent="0.2">
      <c r="B32" s="87" t="str">
        <f>Assets!B169</f>
        <v>Error check 13</v>
      </c>
      <c r="C32" s="87" t="s">
        <v>89</v>
      </c>
      <c r="D32" s="42">
        <f>Assets!D169</f>
        <v>0</v>
      </c>
      <c r="E32" s="42"/>
    </row>
    <row r="33" spans="2:5" ht="12" customHeight="1" x14ac:dyDescent="0.2">
      <c r="B33" s="87" t="str">
        <f>Assets!B180</f>
        <v>Error check 14</v>
      </c>
      <c r="C33" s="87" t="s">
        <v>89</v>
      </c>
      <c r="D33" s="42">
        <f>Assets!D180</f>
        <v>0</v>
      </c>
      <c r="E33" s="42"/>
    </row>
    <row r="34" spans="2:5" ht="12" customHeight="1" x14ac:dyDescent="0.2">
      <c r="B34" s="87" t="str">
        <f>Assets!B191</f>
        <v>Error check 15</v>
      </c>
      <c r="C34" s="87" t="s">
        <v>89</v>
      </c>
      <c r="D34" s="42">
        <f>Assets!D191</f>
        <v>0</v>
      </c>
      <c r="E34" s="42"/>
    </row>
    <row r="35" spans="2:5" ht="12" customHeight="1" x14ac:dyDescent="0.2">
      <c r="B35" s="87" t="str">
        <f>Assets!B202</f>
        <v>Error check 16</v>
      </c>
      <c r="C35" s="87" t="s">
        <v>89</v>
      </c>
      <c r="D35" s="42">
        <f>Assets!D202</f>
        <v>0</v>
      </c>
      <c r="E35" s="42"/>
    </row>
    <row r="36" spans="2:5" ht="12" customHeight="1" x14ac:dyDescent="0.2">
      <c r="B36" s="87" t="str">
        <f>Assets!B213</f>
        <v>Error check 17</v>
      </c>
      <c r="C36" s="87" t="s">
        <v>89</v>
      </c>
      <c r="D36" s="42">
        <f>Assets!D213</f>
        <v>0</v>
      </c>
      <c r="E36" s="42"/>
    </row>
    <row r="37" spans="2:5" ht="12" customHeight="1" x14ac:dyDescent="0.2">
      <c r="B37" s="87" t="str">
        <f>Assets!B224</f>
        <v>Error check 18</v>
      </c>
      <c r="C37" s="87" t="s">
        <v>89</v>
      </c>
      <c r="D37" s="42">
        <f>Assets!D224</f>
        <v>0</v>
      </c>
      <c r="E37" s="42"/>
    </row>
    <row r="38" spans="2:5" ht="12" customHeight="1" x14ac:dyDescent="0.2">
      <c r="B38" s="87" t="str">
        <f>Assets!B235</f>
        <v>Error check 19</v>
      </c>
      <c r="C38" s="87" t="s">
        <v>89</v>
      </c>
      <c r="D38" s="42">
        <f>Assets!D235</f>
        <v>0</v>
      </c>
      <c r="E38" s="42"/>
    </row>
    <row r="39" spans="2:5" ht="12" customHeight="1" x14ac:dyDescent="0.2">
      <c r="B39" s="87" t="str">
        <f>Assets!B256</f>
        <v>Error check 20</v>
      </c>
      <c r="C39" s="87" t="s">
        <v>89</v>
      </c>
      <c r="D39" s="42">
        <f>Assets!D256</f>
        <v>0</v>
      </c>
      <c r="E39" s="42"/>
    </row>
    <row r="40" spans="2:5" ht="12" customHeight="1" x14ac:dyDescent="0.2">
      <c r="C40" s="2"/>
      <c r="D40" s="87"/>
      <c r="E40" s="87"/>
    </row>
    <row r="41" spans="2:5" ht="12" customHeight="1" x14ac:dyDescent="0.2">
      <c r="B41" s="13" t="s">
        <v>70</v>
      </c>
      <c r="C41" s="2"/>
      <c r="D41" s="87"/>
    </row>
    <row r="42" spans="2:5" ht="12" customHeight="1" x14ac:dyDescent="0.2">
      <c r="B42" s="87" t="str">
        <f>Other!B52</f>
        <v>Error check 1</v>
      </c>
      <c r="C42" s="87" t="s">
        <v>89</v>
      </c>
      <c r="D42" s="42">
        <f>Other!D52</f>
        <v>0</v>
      </c>
      <c r="E42" s="42"/>
    </row>
    <row r="43" spans="2:5" ht="12" customHeight="1" x14ac:dyDescent="0.2">
      <c r="C43" s="2"/>
      <c r="D43" s="87"/>
      <c r="E43" s="87"/>
    </row>
    <row r="44" spans="2:5" ht="12" customHeight="1" x14ac:dyDescent="0.2">
      <c r="B44" s="51" t="s">
        <v>96</v>
      </c>
      <c r="C44" s="2"/>
      <c r="D44" s="87"/>
      <c r="E44" s="87"/>
    </row>
    <row r="45" spans="2:5" ht="12" customHeight="1" x14ac:dyDescent="0.2">
      <c r="B45" s="13"/>
      <c r="C45" s="2"/>
      <c r="D45" s="87"/>
      <c r="E45" s="87"/>
    </row>
    <row r="46" spans="2:5" ht="12" customHeight="1" x14ac:dyDescent="0.2">
      <c r="B46" s="13" t="s">
        <v>31</v>
      </c>
      <c r="C46" s="2"/>
      <c r="D46" s="87"/>
      <c r="E46" s="87"/>
    </row>
    <row r="47" spans="2:5" ht="12" customHeight="1" x14ac:dyDescent="0.2">
      <c r="B47" s="2" t="str">
        <f>RAB!B42</f>
        <v>Error check 1</v>
      </c>
      <c r="C47" s="2" t="s">
        <v>89</v>
      </c>
      <c r="D47" s="42">
        <f>RAB!D42</f>
        <v>0</v>
      </c>
      <c r="E47" s="42"/>
    </row>
    <row r="48" spans="2:5" ht="12" customHeight="1" x14ac:dyDescent="0.2">
      <c r="B48" s="2" t="str">
        <f>RAB!B43</f>
        <v>Error check 2</v>
      </c>
      <c r="C48" s="2" t="s">
        <v>89</v>
      </c>
      <c r="D48" s="42">
        <f>RAB!D43</f>
        <v>0</v>
      </c>
      <c r="E48" s="42"/>
    </row>
    <row r="49" spans="2:5" ht="12" customHeight="1" x14ac:dyDescent="0.2">
      <c r="B49" s="2" t="str">
        <f>RAB!B169</f>
        <v>Error check 3</v>
      </c>
      <c r="C49" s="2" t="s">
        <v>89</v>
      </c>
      <c r="D49" s="42">
        <f>RAB!D169</f>
        <v>0</v>
      </c>
      <c r="E49" s="42"/>
    </row>
    <row r="50" spans="2:5" ht="12" customHeight="1" x14ac:dyDescent="0.2">
      <c r="B50" s="2" t="str">
        <f>RAB!B183</f>
        <v>Error check 4</v>
      </c>
      <c r="C50" s="2" t="s">
        <v>89</v>
      </c>
      <c r="D50" s="42">
        <f>RAB!D183</f>
        <v>0</v>
      </c>
      <c r="E50" s="42"/>
    </row>
    <row r="51" spans="2:5" ht="12" customHeight="1" x14ac:dyDescent="0.2">
      <c r="B51" s="87" t="str">
        <f>RAB!B258</f>
        <v>Error check 5</v>
      </c>
      <c r="C51" s="2" t="s">
        <v>89</v>
      </c>
      <c r="D51" s="42">
        <f>RAB!D258</f>
        <v>0</v>
      </c>
      <c r="E51" s="42"/>
    </row>
    <row r="52" spans="2:5" ht="12" customHeight="1" x14ac:dyDescent="0.2">
      <c r="B52" s="87" t="str">
        <f>RAB!B333</f>
        <v>Error check 6</v>
      </c>
      <c r="C52" s="2" t="s">
        <v>89</v>
      </c>
      <c r="D52" s="42">
        <f>RAB!D333</f>
        <v>0</v>
      </c>
      <c r="E52" s="42"/>
    </row>
    <row r="53" spans="2:5" ht="12" customHeight="1" x14ac:dyDescent="0.2">
      <c r="B53" s="87" t="str">
        <f>RAB!B408</f>
        <v>Error check 7</v>
      </c>
      <c r="C53" s="2" t="s">
        <v>89</v>
      </c>
      <c r="D53" s="42">
        <f>RAB!D408</f>
        <v>0</v>
      </c>
      <c r="E53" s="42"/>
    </row>
    <row r="54" spans="2:5" ht="12" customHeight="1" x14ac:dyDescent="0.2">
      <c r="B54" s="87" t="str">
        <f>RAB!B483</f>
        <v>Error check 8</v>
      </c>
      <c r="C54" s="2" t="s">
        <v>89</v>
      </c>
      <c r="D54" s="42">
        <f>RAB!D483</f>
        <v>0</v>
      </c>
      <c r="E54" s="42"/>
    </row>
    <row r="55" spans="2:5" ht="12" customHeight="1" x14ac:dyDescent="0.2">
      <c r="B55" s="87" t="str">
        <f>RAB!B558</f>
        <v>Error check 9</v>
      </c>
      <c r="C55" s="2" t="s">
        <v>89</v>
      </c>
      <c r="D55" s="42">
        <f>RAB!D558</f>
        <v>0</v>
      </c>
      <c r="E55" s="42"/>
    </row>
    <row r="56" spans="2:5" ht="12" customHeight="1" x14ac:dyDescent="0.2">
      <c r="B56" s="87" t="str">
        <f>RAB!B633</f>
        <v>Error check 10</v>
      </c>
      <c r="C56" s="2" t="s">
        <v>89</v>
      </c>
      <c r="D56" s="42">
        <f>RAB!D633</f>
        <v>0</v>
      </c>
      <c r="E56" s="42"/>
    </row>
    <row r="57" spans="2:5" ht="12" customHeight="1" x14ac:dyDescent="0.2">
      <c r="B57" s="87" t="str">
        <f>RAB!B708</f>
        <v>Error check 11</v>
      </c>
      <c r="C57" s="2" t="s">
        <v>89</v>
      </c>
      <c r="D57" s="42">
        <f>RAB!D708</f>
        <v>0</v>
      </c>
      <c r="E57" s="42"/>
    </row>
    <row r="58" spans="2:5" ht="12" customHeight="1" x14ac:dyDescent="0.2">
      <c r="B58" s="87" t="str">
        <f>RAB!B783</f>
        <v>Error check 12</v>
      </c>
      <c r="C58" s="2" t="s">
        <v>89</v>
      </c>
      <c r="D58" s="42">
        <f>RAB!D783</f>
        <v>0</v>
      </c>
      <c r="E58" s="42"/>
    </row>
    <row r="59" spans="2:5" ht="12" customHeight="1" x14ac:dyDescent="0.2">
      <c r="B59" s="87" t="str">
        <f>RAB!B858</f>
        <v>Error check 13</v>
      </c>
      <c r="C59" s="2" t="s">
        <v>89</v>
      </c>
      <c r="D59" s="42">
        <f>RAB!D858</f>
        <v>0</v>
      </c>
      <c r="E59" s="42"/>
    </row>
    <row r="60" spans="2:5" ht="12" customHeight="1" x14ac:dyDescent="0.2">
      <c r="B60" s="87" t="str">
        <f>RAB!B872</f>
        <v>Error check 14</v>
      </c>
      <c r="C60" s="2" t="s">
        <v>89</v>
      </c>
      <c r="D60" s="42">
        <f>RAB!D872</f>
        <v>0</v>
      </c>
      <c r="E60" s="42"/>
    </row>
    <row r="61" spans="2:5" ht="12" customHeight="1" x14ac:dyDescent="0.2">
      <c r="B61" s="87" t="str">
        <f>RAB!B884</f>
        <v>Error check 15</v>
      </c>
      <c r="C61" s="2" t="s">
        <v>89</v>
      </c>
      <c r="D61" s="42">
        <f>RAB!D884</f>
        <v>0</v>
      </c>
      <c r="E61" s="42"/>
    </row>
    <row r="62" spans="2:5" ht="12" customHeight="1" x14ac:dyDescent="0.2">
      <c r="B62" s="87" t="str">
        <f>RAB!B914</f>
        <v>Error check 16</v>
      </c>
      <c r="C62" s="2" t="s">
        <v>89</v>
      </c>
      <c r="D62" s="42">
        <f>RAB!D914</f>
        <v>0</v>
      </c>
      <c r="E62" s="42"/>
    </row>
    <row r="63" spans="2:5" ht="12" customHeight="1" x14ac:dyDescent="0.2">
      <c r="B63" s="87" t="str">
        <f>RAB!B991</f>
        <v>Error check 17</v>
      </c>
      <c r="C63" s="2" t="s">
        <v>89</v>
      </c>
      <c r="D63" s="42">
        <f>RAB!D991</f>
        <v>0</v>
      </c>
      <c r="E63" s="42"/>
    </row>
    <row r="64" spans="2:5" ht="12" customHeight="1" x14ac:dyDescent="0.2">
      <c r="B64" s="87" t="str">
        <f>RAB!B1066</f>
        <v>Error check 18</v>
      </c>
      <c r="C64" s="2" t="s">
        <v>89</v>
      </c>
      <c r="D64" s="42">
        <f>RAB!D1066</f>
        <v>0</v>
      </c>
      <c r="E64" s="42"/>
    </row>
    <row r="65" spans="2:5" ht="12" customHeight="1" x14ac:dyDescent="0.2">
      <c r="C65" s="2"/>
      <c r="D65" s="87"/>
      <c r="E65" s="87"/>
    </row>
    <row r="66" spans="2:5" ht="12" customHeight="1" x14ac:dyDescent="0.2">
      <c r="B66" s="13" t="s">
        <v>116</v>
      </c>
      <c r="C66" s="2"/>
      <c r="D66" s="87"/>
      <c r="E66" s="87"/>
    </row>
    <row r="67" spans="2:5" ht="12" customHeight="1" x14ac:dyDescent="0.2">
      <c r="B67" s="2" t="str">
        <f>'Adjusted RAB'!B42</f>
        <v>Error check 1</v>
      </c>
      <c r="C67" s="2" t="s">
        <v>89</v>
      </c>
      <c r="D67" s="42">
        <f>'Adjusted RAB'!D42</f>
        <v>0</v>
      </c>
      <c r="E67" s="42"/>
    </row>
    <row r="68" spans="2:5" ht="12" customHeight="1" x14ac:dyDescent="0.2">
      <c r="B68" s="2" t="str">
        <f>'Adjusted RAB'!B43</f>
        <v>Error check 2</v>
      </c>
      <c r="C68" s="2" t="s">
        <v>89</v>
      </c>
      <c r="D68" s="42">
        <f>'Adjusted RAB'!D43</f>
        <v>0</v>
      </c>
      <c r="E68" s="42"/>
    </row>
    <row r="69" spans="2:5" ht="12" customHeight="1" x14ac:dyDescent="0.2">
      <c r="B69" s="2" t="str">
        <f>'Adjusted RAB'!B179</f>
        <v>Error check 3</v>
      </c>
      <c r="C69" s="2" t="s">
        <v>89</v>
      </c>
      <c r="D69" s="42">
        <f>'Adjusted RAB'!D179</f>
        <v>0</v>
      </c>
      <c r="E69" s="42"/>
    </row>
    <row r="70" spans="2:5" ht="12" customHeight="1" x14ac:dyDescent="0.2">
      <c r="B70" s="87" t="str">
        <f>'Adjusted RAB'!B193</f>
        <v>Error check 4</v>
      </c>
      <c r="C70" s="2" t="s">
        <v>89</v>
      </c>
      <c r="D70" s="42">
        <f>'Adjusted RAB'!D193</f>
        <v>0</v>
      </c>
      <c r="E70" s="42"/>
    </row>
    <row r="71" spans="2:5" ht="12" customHeight="1" x14ac:dyDescent="0.2">
      <c r="B71" s="87" t="str">
        <f>'Adjusted RAB'!B268</f>
        <v>Error check 5</v>
      </c>
      <c r="C71" s="2" t="s">
        <v>89</v>
      </c>
      <c r="D71" s="42">
        <f>'Adjusted RAB'!D268</f>
        <v>0</v>
      </c>
      <c r="E71" s="42"/>
    </row>
    <row r="72" spans="2:5" ht="12" customHeight="1" x14ac:dyDescent="0.2">
      <c r="B72" s="87" t="str">
        <f>'Adjusted RAB'!B343</f>
        <v>Error check 6</v>
      </c>
      <c r="C72" s="2" t="s">
        <v>89</v>
      </c>
      <c r="D72" s="42">
        <f>'Adjusted RAB'!D343</f>
        <v>0</v>
      </c>
      <c r="E72" s="42"/>
    </row>
    <row r="73" spans="2:5" ht="12" customHeight="1" x14ac:dyDescent="0.2">
      <c r="B73" s="87" t="str">
        <f>'Adjusted RAB'!B418</f>
        <v>Error check 7</v>
      </c>
      <c r="C73" s="2" t="s">
        <v>89</v>
      </c>
      <c r="D73" s="42">
        <f>'Adjusted RAB'!D418</f>
        <v>0</v>
      </c>
      <c r="E73" s="42"/>
    </row>
    <row r="74" spans="2:5" ht="12" customHeight="1" x14ac:dyDescent="0.2">
      <c r="B74" s="87" t="str">
        <f>'Adjusted RAB'!B493</f>
        <v>Error check 8</v>
      </c>
      <c r="C74" s="2" t="s">
        <v>89</v>
      </c>
      <c r="D74" s="42">
        <f>'Adjusted RAB'!D493</f>
        <v>0</v>
      </c>
      <c r="E74" s="42"/>
    </row>
    <row r="75" spans="2:5" ht="12" customHeight="1" x14ac:dyDescent="0.2">
      <c r="B75" s="87" t="str">
        <f>'Adjusted RAB'!B568</f>
        <v>Error check 9</v>
      </c>
      <c r="C75" s="2" t="s">
        <v>89</v>
      </c>
      <c r="D75" s="42">
        <f>'Adjusted RAB'!D568</f>
        <v>0</v>
      </c>
      <c r="E75" s="42"/>
    </row>
    <row r="76" spans="2:5" ht="12" customHeight="1" x14ac:dyDescent="0.2">
      <c r="B76" s="87" t="str">
        <f>'Adjusted RAB'!B643</f>
        <v>Error check 10</v>
      </c>
      <c r="C76" s="2" t="s">
        <v>89</v>
      </c>
      <c r="D76" s="42">
        <f>'Adjusted RAB'!D643</f>
        <v>0</v>
      </c>
      <c r="E76" s="42"/>
    </row>
    <row r="77" spans="2:5" ht="12" customHeight="1" x14ac:dyDescent="0.2">
      <c r="B77" s="87" t="str">
        <f>'Adjusted RAB'!B718</f>
        <v>Error check 11</v>
      </c>
      <c r="C77" s="2" t="s">
        <v>89</v>
      </c>
      <c r="D77" s="42">
        <f>'Adjusted RAB'!D718</f>
        <v>0</v>
      </c>
      <c r="E77" s="42"/>
    </row>
    <row r="78" spans="2:5" ht="12" customHeight="1" x14ac:dyDescent="0.2">
      <c r="B78" s="87" t="str">
        <f>'Adjusted RAB'!B793</f>
        <v>Error check 12</v>
      </c>
      <c r="C78" s="2" t="s">
        <v>89</v>
      </c>
      <c r="D78" s="42">
        <f>'Adjusted RAB'!D793</f>
        <v>0</v>
      </c>
      <c r="E78" s="42"/>
    </row>
    <row r="79" spans="2:5" ht="12" customHeight="1" x14ac:dyDescent="0.2">
      <c r="B79" s="87" t="str">
        <f>'Adjusted RAB'!B868</f>
        <v>Error check 13</v>
      </c>
      <c r="C79" s="2" t="s">
        <v>89</v>
      </c>
      <c r="D79" s="42">
        <f>'Adjusted RAB'!D868</f>
        <v>0</v>
      </c>
      <c r="E79" s="42"/>
    </row>
    <row r="80" spans="2:5" ht="12" customHeight="1" x14ac:dyDescent="0.2">
      <c r="B80" s="87" t="str">
        <f>'Adjusted RAB'!B882</f>
        <v>Error check 14</v>
      </c>
      <c r="C80" s="2" t="s">
        <v>89</v>
      </c>
      <c r="D80" s="42">
        <f>'Adjusted RAB'!D882</f>
        <v>0</v>
      </c>
      <c r="E80" s="42"/>
    </row>
    <row r="81" spans="2:5" ht="12" customHeight="1" x14ac:dyDescent="0.2">
      <c r="B81" s="87" t="str">
        <f>'Adjusted RAB'!B894</f>
        <v>Error check 15</v>
      </c>
      <c r="C81" s="2" t="s">
        <v>89</v>
      </c>
      <c r="D81" s="42">
        <f>'Adjusted RAB'!D894</f>
        <v>0</v>
      </c>
      <c r="E81" s="42"/>
    </row>
    <row r="82" spans="2:5" ht="12" customHeight="1" x14ac:dyDescent="0.2">
      <c r="B82" s="87" t="str">
        <f>'Adjusted RAB'!B924</f>
        <v>Error check 16</v>
      </c>
      <c r="C82" s="2" t="s">
        <v>89</v>
      </c>
      <c r="D82" s="42">
        <f>'Adjusted RAB'!D924</f>
        <v>0</v>
      </c>
      <c r="E82" s="42"/>
    </row>
    <row r="83" spans="2:5" ht="12" customHeight="1" x14ac:dyDescent="0.2">
      <c r="C83" s="2"/>
      <c r="D83" s="87"/>
      <c r="E83" s="87"/>
    </row>
    <row r="84" spans="2:5" ht="12" customHeight="1" x14ac:dyDescent="0.2">
      <c r="B84" s="13" t="s">
        <v>141</v>
      </c>
      <c r="C84" s="2"/>
      <c r="D84" s="87"/>
      <c r="E84" s="87"/>
    </row>
    <row r="85" spans="2:5" ht="12" customHeight="1" x14ac:dyDescent="0.2">
      <c r="B85" s="87" t="str">
        <f>RTAV!B32</f>
        <v>Error check 1</v>
      </c>
      <c r="C85" s="2" t="s">
        <v>89</v>
      </c>
      <c r="D85" s="42">
        <f>RTAV!D32</f>
        <v>0</v>
      </c>
      <c r="E85" s="42"/>
    </row>
    <row r="86" spans="2:5" ht="12" customHeight="1" x14ac:dyDescent="0.2">
      <c r="B86" s="87" t="str">
        <f>RTAV!B33</f>
        <v>Error check 2</v>
      </c>
      <c r="C86" s="2" t="s">
        <v>89</v>
      </c>
      <c r="D86" s="42">
        <f>RTAV!D33</f>
        <v>0</v>
      </c>
      <c r="E86" s="42"/>
    </row>
    <row r="87" spans="2:5" ht="12" customHeight="1" x14ac:dyDescent="0.2">
      <c r="B87" s="87" t="str">
        <f>RTAV!B51</f>
        <v>Error check 3</v>
      </c>
      <c r="C87" s="2" t="s">
        <v>89</v>
      </c>
      <c r="D87" s="42">
        <f>RTAV!D51</f>
        <v>0</v>
      </c>
      <c r="E87" s="42"/>
    </row>
    <row r="88" spans="2:5" ht="12" customHeight="1" x14ac:dyDescent="0.2">
      <c r="B88" s="87" t="str">
        <f>RTAV!B357</f>
        <v>Error check 4</v>
      </c>
      <c r="C88" s="2" t="s">
        <v>89</v>
      </c>
      <c r="D88" s="42">
        <f>RTAV!D357</f>
        <v>0</v>
      </c>
      <c r="E88" s="42"/>
    </row>
    <row r="89" spans="2:5" ht="12" customHeight="1" x14ac:dyDescent="0.2">
      <c r="B89" s="87" t="str">
        <f>RTAV!B653</f>
        <v>Error check 5</v>
      </c>
      <c r="C89" s="2" t="s">
        <v>89</v>
      </c>
      <c r="D89" s="42">
        <f>RTAV!D653</f>
        <v>0</v>
      </c>
      <c r="E89" s="42"/>
    </row>
    <row r="90" spans="2:5" ht="12" customHeight="1" x14ac:dyDescent="0.2">
      <c r="C90" s="2"/>
      <c r="D90" s="87"/>
      <c r="E90" s="87"/>
    </row>
    <row r="91" spans="2:5" ht="12" customHeight="1" x14ac:dyDescent="0.2">
      <c r="B91" s="13"/>
      <c r="C91" s="2"/>
      <c r="D91" s="87"/>
      <c r="E91" s="87"/>
    </row>
    <row r="92" spans="2:5" ht="12" customHeight="1" x14ac:dyDescent="0.2">
      <c r="C92" s="2"/>
    </row>
    <row r="93" spans="2:5" ht="12" customHeight="1" x14ac:dyDescent="0.2">
      <c r="C93" s="2"/>
    </row>
    <row r="94" spans="2:5" ht="12" customHeight="1" x14ac:dyDescent="0.2">
      <c r="C94" s="2"/>
    </row>
    <row r="95" spans="2:5" ht="12" customHeight="1" x14ac:dyDescent="0.2">
      <c r="C95" s="2"/>
    </row>
    <row r="96" spans="2:5" ht="12" customHeight="1" x14ac:dyDescent="0.2">
      <c r="C96" s="2"/>
    </row>
    <row r="97" spans="3:3" ht="12" customHeight="1" x14ac:dyDescent="0.2">
      <c r="C97" s="2"/>
    </row>
    <row r="98" spans="3:3" ht="12" customHeight="1" x14ac:dyDescent="0.2">
      <c r="C98" s="2"/>
    </row>
    <row r="99" spans="3:3" ht="12" customHeight="1" x14ac:dyDescent="0.2">
      <c r="C99" s="2"/>
    </row>
    <row r="100" spans="3:3" ht="12" customHeight="1" x14ac:dyDescent="0.2">
      <c r="C100" s="2"/>
    </row>
    <row r="101" spans="3:3" ht="12" customHeight="1" x14ac:dyDescent="0.2">
      <c r="C101" s="2"/>
    </row>
    <row r="102" spans="3:3" ht="12" customHeight="1" x14ac:dyDescent="0.2">
      <c r="C102" s="2"/>
    </row>
    <row r="103" spans="3:3" ht="12" customHeight="1" x14ac:dyDescent="0.2">
      <c r="C103" s="2"/>
    </row>
    <row r="104" spans="3:3" ht="12" customHeight="1" x14ac:dyDescent="0.2">
      <c r="C104" s="2"/>
    </row>
    <row r="105" spans="3:3" ht="12" customHeight="1" x14ac:dyDescent="0.2">
      <c r="C105" s="2"/>
    </row>
    <row r="106" spans="3:3" ht="12" customHeight="1" x14ac:dyDescent="0.2">
      <c r="C106" s="2"/>
    </row>
    <row r="107" spans="3:3" ht="12" customHeight="1" x14ac:dyDescent="0.2">
      <c r="C107" s="2"/>
    </row>
    <row r="108" spans="3:3" ht="12" customHeight="1" x14ac:dyDescent="0.2">
      <c r="C108" s="2"/>
    </row>
    <row r="109" spans="3:3" ht="12" customHeight="1" x14ac:dyDescent="0.2">
      <c r="C109" s="2"/>
    </row>
    <row r="110" spans="3:3" s="88" customFormat="1" ht="12" customHeight="1" x14ac:dyDescent="0.2"/>
    <row r="111" spans="3:3" s="88" customFormat="1" ht="12" customHeight="1" x14ac:dyDescent="0.2"/>
    <row r="112" spans="3:3" s="88" customFormat="1" ht="12" customHeight="1" x14ac:dyDescent="0.2"/>
    <row r="113" s="88" customFormat="1" ht="12" customHeight="1" x14ac:dyDescent="0.2"/>
    <row r="114" s="88" customFormat="1" ht="12" customHeight="1" x14ac:dyDescent="0.2"/>
    <row r="115" s="88" customFormat="1" ht="12" customHeight="1" x14ac:dyDescent="0.2"/>
    <row r="116" s="88" customFormat="1" ht="12" customHeight="1" x14ac:dyDescent="0.2"/>
    <row r="117" s="88" customFormat="1" ht="12" customHeight="1" x14ac:dyDescent="0.2"/>
    <row r="118" s="88" customFormat="1" ht="12" customHeight="1" x14ac:dyDescent="0.2"/>
    <row r="119" s="88" customFormat="1" ht="12" customHeight="1" x14ac:dyDescent="0.2"/>
    <row r="120" s="88" customFormat="1" ht="12" customHeight="1" x14ac:dyDescent="0.2"/>
    <row r="121" s="88" customFormat="1" ht="12" customHeight="1" x14ac:dyDescent="0.2"/>
    <row r="122" s="88" customFormat="1" ht="12" customHeight="1" x14ac:dyDescent="0.2"/>
    <row r="123" s="88" customFormat="1" ht="12" customHeight="1" x14ac:dyDescent="0.2"/>
    <row r="124" s="88" customFormat="1" ht="12" customHeight="1" x14ac:dyDescent="0.2"/>
    <row r="125" s="88" customFormat="1" ht="12" customHeight="1" x14ac:dyDescent="0.2"/>
    <row r="126" s="88" customFormat="1" ht="12" customHeight="1" x14ac:dyDescent="0.2"/>
    <row r="127" s="88" customFormat="1" ht="12" customHeight="1" x14ac:dyDescent="0.2"/>
    <row r="128" s="88" customFormat="1" ht="12" customHeight="1" x14ac:dyDescent="0.2"/>
    <row r="129" spans="3:3" s="88" customFormat="1" ht="12" customHeight="1" x14ac:dyDescent="0.2"/>
    <row r="130" spans="3:3" s="88" customFormat="1" ht="12" customHeight="1" x14ac:dyDescent="0.2"/>
    <row r="131" spans="3:3" s="88" customFormat="1" ht="12" customHeight="1" x14ac:dyDescent="0.2"/>
    <row r="132" spans="3:3" s="88" customFormat="1" ht="12" customHeight="1" x14ac:dyDescent="0.2"/>
    <row r="133" spans="3:3" s="88" customFormat="1" ht="12" customHeight="1" x14ac:dyDescent="0.2"/>
    <row r="134" spans="3:3" s="88" customFormat="1" ht="12" customHeight="1" x14ac:dyDescent="0.2"/>
    <row r="135" spans="3:3" ht="12" customHeight="1" x14ac:dyDescent="0.2">
      <c r="C135" s="2"/>
    </row>
    <row r="136" spans="3:3" ht="12" customHeight="1" x14ac:dyDescent="0.2">
      <c r="C136" s="2"/>
    </row>
    <row r="137" spans="3:3" ht="12" customHeight="1" x14ac:dyDescent="0.2">
      <c r="C137" s="2"/>
    </row>
    <row r="138" spans="3:3" ht="12" customHeight="1" x14ac:dyDescent="0.2">
      <c r="C138" s="2"/>
    </row>
    <row r="139" spans="3:3" ht="12" customHeight="1" x14ac:dyDescent="0.2">
      <c r="C139" s="2"/>
    </row>
    <row r="140" spans="3:3" ht="12" customHeight="1" x14ac:dyDescent="0.2">
      <c r="C140" s="2"/>
    </row>
    <row r="141" spans="3:3" ht="12" customHeight="1" x14ac:dyDescent="0.2">
      <c r="C141" s="2"/>
    </row>
    <row r="142" spans="3:3" ht="12" customHeight="1" x14ac:dyDescent="0.2">
      <c r="C142" s="2"/>
    </row>
    <row r="143" spans="3:3" ht="12" customHeight="1" x14ac:dyDescent="0.2">
      <c r="C143" s="2"/>
    </row>
    <row r="144" spans="3:3" ht="12" customHeight="1" x14ac:dyDescent="0.2">
      <c r="C144" s="2"/>
    </row>
    <row r="145" spans="3:3" ht="12" customHeight="1" x14ac:dyDescent="0.2">
      <c r="C145" s="2"/>
    </row>
    <row r="146" spans="3:3" ht="12" customHeight="1" x14ac:dyDescent="0.2">
      <c r="C146" s="2"/>
    </row>
  </sheetData>
  <sheetProtection algorithmName="SHA-512" hashValue="/6XguG59y16HrVEkPs2cWImmFjkHSSvget3A//mP/zVDZsGkvcqLnRDN/KzEukyjYaXkLJHDDzD2RokuCS1btg==" saltValue="eOcUuOwEICDDQEcrCfhFmg==" spinCount="100000" sheet="1" objects="1" scenarios="1"/>
  <conditionalFormatting sqref="A1:XFD1">
    <cfRule type="expression" dxfId="435" priority="71">
      <formula>$A1="MODEL ERROR"</formula>
    </cfRule>
  </conditionalFormatting>
  <conditionalFormatting sqref="D15:E15">
    <cfRule type="cellIs" dxfId="434" priority="69" stopIfTrue="1" operator="equal">
      <formula>0</formula>
    </cfRule>
    <cfRule type="cellIs" dxfId="433" priority="70" stopIfTrue="1" operator="notEqual">
      <formula>0</formula>
    </cfRule>
  </conditionalFormatting>
  <conditionalFormatting sqref="D20:E20">
    <cfRule type="cellIs" dxfId="432" priority="63" stopIfTrue="1" operator="equal">
      <formula>0</formula>
    </cfRule>
    <cfRule type="cellIs" dxfId="431" priority="64" stopIfTrue="1" operator="notEqual">
      <formula>0</formula>
    </cfRule>
  </conditionalFormatting>
  <conditionalFormatting sqref="T2:T6">
    <cfRule type="expression" dxfId="430" priority="55">
      <formula>$A2="MODEL ERROR"</formula>
    </cfRule>
  </conditionalFormatting>
  <conditionalFormatting sqref="C2">
    <cfRule type="expression" dxfId="429" priority="53">
      <formula>Model_check&lt;&gt;0</formula>
    </cfRule>
    <cfRule type="expression" dxfId="428" priority="54">
      <formula>Model_check=0</formula>
    </cfRule>
  </conditionalFormatting>
  <conditionalFormatting sqref="D47:E59">
    <cfRule type="cellIs" dxfId="427" priority="33" stopIfTrue="1" operator="equal">
      <formula>0</formula>
    </cfRule>
    <cfRule type="cellIs" dxfId="426" priority="34" stopIfTrue="1" operator="notEqual">
      <formula>0</formula>
    </cfRule>
  </conditionalFormatting>
  <conditionalFormatting sqref="D85:E88">
    <cfRule type="cellIs" dxfId="425" priority="31" stopIfTrue="1" operator="equal">
      <formula>0</formula>
    </cfRule>
    <cfRule type="cellIs" dxfId="424" priority="32" stopIfTrue="1" operator="notEqual">
      <formula>0</formula>
    </cfRule>
  </conditionalFormatting>
  <conditionalFormatting sqref="D42:E42">
    <cfRule type="cellIs" dxfId="423" priority="29" stopIfTrue="1" operator="equal">
      <formula>0</formula>
    </cfRule>
    <cfRule type="cellIs" dxfId="422" priority="30" stopIfTrue="1" operator="notEqual">
      <formula>0</formula>
    </cfRule>
  </conditionalFormatting>
  <conditionalFormatting sqref="D21:E26">
    <cfRule type="cellIs" dxfId="421" priority="27" stopIfTrue="1" operator="equal">
      <formula>0</formula>
    </cfRule>
    <cfRule type="cellIs" dxfId="420" priority="28" stopIfTrue="1" operator="notEqual">
      <formula>0</formula>
    </cfRule>
  </conditionalFormatting>
  <conditionalFormatting sqref="D27:E28 D30:E33">
    <cfRule type="cellIs" dxfId="419" priority="25" stopIfTrue="1" operator="equal">
      <formula>0</formula>
    </cfRule>
    <cfRule type="cellIs" dxfId="418" priority="26" stopIfTrue="1" operator="notEqual">
      <formula>0</formula>
    </cfRule>
  </conditionalFormatting>
  <conditionalFormatting sqref="D34:E38">
    <cfRule type="cellIs" dxfId="417" priority="23" stopIfTrue="1" operator="equal">
      <formula>0</formula>
    </cfRule>
    <cfRule type="cellIs" dxfId="416" priority="24" stopIfTrue="1" operator="notEqual">
      <formula>0</formula>
    </cfRule>
  </conditionalFormatting>
  <conditionalFormatting sqref="D67:E79">
    <cfRule type="cellIs" dxfId="415" priority="21" stopIfTrue="1" operator="equal">
      <formula>0</formula>
    </cfRule>
    <cfRule type="cellIs" dxfId="414" priority="22" stopIfTrue="1" operator="notEqual">
      <formula>0</formula>
    </cfRule>
  </conditionalFormatting>
  <conditionalFormatting sqref="D62:E62">
    <cfRule type="cellIs" dxfId="413" priority="15" stopIfTrue="1" operator="equal">
      <formula>0</formula>
    </cfRule>
    <cfRule type="cellIs" dxfId="412" priority="16" stopIfTrue="1" operator="notEqual">
      <formula>0</formula>
    </cfRule>
  </conditionalFormatting>
  <conditionalFormatting sqref="D60:E61">
    <cfRule type="cellIs" dxfId="411" priority="13" stopIfTrue="1" operator="equal">
      <formula>0</formula>
    </cfRule>
    <cfRule type="cellIs" dxfId="410" priority="14" stopIfTrue="1" operator="notEqual">
      <formula>0</formula>
    </cfRule>
  </conditionalFormatting>
  <conditionalFormatting sqref="D80:E82">
    <cfRule type="cellIs" dxfId="409" priority="11" stopIfTrue="1" operator="equal">
      <formula>0</formula>
    </cfRule>
    <cfRule type="cellIs" dxfId="408" priority="12" stopIfTrue="1" operator="notEqual">
      <formula>0</formula>
    </cfRule>
  </conditionalFormatting>
  <conditionalFormatting sqref="D29:E29">
    <cfRule type="cellIs" dxfId="407" priority="9" stopIfTrue="1" operator="equal">
      <formula>0</formula>
    </cfRule>
    <cfRule type="cellIs" dxfId="406" priority="10" stopIfTrue="1" operator="notEqual">
      <formula>0</formula>
    </cfRule>
  </conditionalFormatting>
  <conditionalFormatting sqref="D39:E39">
    <cfRule type="cellIs" dxfId="405" priority="7" stopIfTrue="1" operator="equal">
      <formula>0</formula>
    </cfRule>
    <cfRule type="cellIs" dxfId="404" priority="8" stopIfTrue="1" operator="notEqual">
      <formula>0</formula>
    </cfRule>
  </conditionalFormatting>
  <conditionalFormatting sqref="D63:E63">
    <cfRule type="cellIs" dxfId="403" priority="5" stopIfTrue="1" operator="equal">
      <formula>0</formula>
    </cfRule>
    <cfRule type="cellIs" dxfId="402" priority="6" stopIfTrue="1" operator="notEqual">
      <formula>0</formula>
    </cfRule>
  </conditionalFormatting>
  <conditionalFormatting sqref="D64:E64">
    <cfRule type="cellIs" dxfId="401" priority="3" stopIfTrue="1" operator="equal">
      <formula>0</formula>
    </cfRule>
    <cfRule type="cellIs" dxfId="400" priority="4" stopIfTrue="1" operator="notEqual">
      <formula>0</formula>
    </cfRule>
  </conditionalFormatting>
  <conditionalFormatting sqref="D89:E89">
    <cfRule type="cellIs" dxfId="399" priority="1" stopIfTrue="1" operator="equal">
      <formula>0</formula>
    </cfRule>
    <cfRule type="cellIs" dxfId="398" priority="2" stopIfTrue="1" operator="notEqual">
      <formula>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1" manualBreakCount="1">
    <brk id="65" min="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autoPageBreaks="0"/>
  </sheetPr>
  <dimension ref="A1:AA28"/>
  <sheetViews>
    <sheetView showGridLines="0" zoomScale="85" zoomScaleNormal="85" workbookViewId="0">
      <pane xSplit="6" ySplit="7" topLeftCell="G8" activePane="bottomRight" state="frozen"/>
      <selection activeCell="A19" sqref="A19"/>
      <selection pane="topRight" activeCell="A19" sqref="A19"/>
      <selection pane="bottomLeft" activeCell="A19" sqref="A19"/>
      <selection pane="bottomRight" activeCell="G8" sqref="G8"/>
    </sheetView>
  </sheetViews>
  <sheetFormatPr defaultColWidth="0" defaultRowHeight="12" customHeight="1" x14ac:dyDescent="0.2"/>
  <cols>
    <col min="1" max="1" width="2.75" style="2" customWidth="1"/>
    <col min="2" max="2" width="50.625" style="2" customWidth="1"/>
    <col min="3" max="3" width="15.75" style="88" customWidth="1"/>
    <col min="4" max="5" width="15.75" style="2" customWidth="1"/>
    <col min="6" max="7" width="2.75" style="2" customWidth="1"/>
    <col min="8" max="19" width="10.75" style="2" customWidth="1"/>
    <col min="20" max="20" width="2.75" style="2" customWidth="1"/>
    <col min="21" max="21" width="0" style="2" hidden="1" customWidth="1"/>
    <col min="22" max="23" width="9.375" style="2" hidden="1" customWidth="1"/>
    <col min="24" max="27" width="0" style="2" hidden="1" customWidth="1"/>
    <col min="28" max="16384" width="9.375" style="2" hidden="1"/>
  </cols>
  <sheetData>
    <row r="1" spans="1:23" ht="12" customHeight="1" x14ac:dyDescent="0.2">
      <c r="A1" s="87"/>
      <c r="B1" s="87"/>
      <c r="C1" s="1"/>
      <c r="D1" s="87"/>
      <c r="E1" s="87"/>
      <c r="F1" s="87"/>
      <c r="G1" s="87"/>
      <c r="H1" s="87"/>
      <c r="I1" s="87"/>
      <c r="J1" s="87"/>
      <c r="K1" s="87"/>
      <c r="L1" s="87"/>
      <c r="M1" s="87"/>
      <c r="N1" s="87"/>
      <c r="O1" s="87"/>
      <c r="P1" s="87"/>
      <c r="Q1" s="87"/>
      <c r="R1" s="87"/>
      <c r="S1" s="87"/>
      <c r="T1" s="87"/>
      <c r="U1" s="87"/>
      <c r="V1" s="87"/>
      <c r="W1" s="87"/>
    </row>
    <row r="2" spans="1:23" s="87" customFormat="1" ht="15" customHeight="1" x14ac:dyDescent="0.25">
      <c r="B2" s="36" t="str">
        <f ca="1">MID(CELL("filename",B2),FIND("]",CELL("filename",B2))+1,255)</f>
        <v>Cost of capital</v>
      </c>
      <c r="C2" s="21" t="str">
        <f>'Global inputs'!$C$2</f>
        <v>Model: Ok</v>
      </c>
      <c r="D2" s="4"/>
      <c r="E2" s="4"/>
      <c r="F2" s="5"/>
      <c r="G2" s="5"/>
      <c r="H2" s="5"/>
      <c r="I2" s="5"/>
      <c r="J2" s="5"/>
      <c r="K2" s="5"/>
      <c r="L2" s="5"/>
      <c r="M2" s="5"/>
      <c r="N2" s="5"/>
      <c r="O2" s="5"/>
      <c r="P2" s="5"/>
      <c r="Q2" s="5"/>
      <c r="R2" s="5"/>
      <c r="S2" s="5"/>
    </row>
    <row r="3" spans="1:23" s="6" customFormat="1" ht="12" customHeight="1" x14ac:dyDescent="0.2">
      <c r="B3" s="44" t="s">
        <v>62</v>
      </c>
      <c r="C3" s="45"/>
      <c r="D3" s="46"/>
      <c r="E3" s="46"/>
      <c r="F3" s="44"/>
      <c r="G3" s="31"/>
      <c r="H3" s="32">
        <f>'Global inputs'!H3</f>
        <v>41730</v>
      </c>
      <c r="I3" s="32">
        <f>'Global inputs'!I3</f>
        <v>42095</v>
      </c>
      <c r="J3" s="32">
        <f>'Global inputs'!J3</f>
        <v>42461</v>
      </c>
      <c r="K3" s="32">
        <f>'Global inputs'!K3</f>
        <v>42826</v>
      </c>
      <c r="L3" s="32">
        <f>'Global inputs'!L3</f>
        <v>43191</v>
      </c>
      <c r="M3" s="32">
        <f>'Global inputs'!M3</f>
        <v>43556</v>
      </c>
      <c r="N3" s="32">
        <f>'Global inputs'!N3</f>
        <v>43922</v>
      </c>
      <c r="O3" s="32">
        <f>'Global inputs'!O3</f>
        <v>44287</v>
      </c>
      <c r="P3" s="32">
        <f>'Global inputs'!P3</f>
        <v>44652</v>
      </c>
      <c r="Q3" s="32">
        <f>'Global inputs'!Q3</f>
        <v>45017</v>
      </c>
      <c r="R3" s="32">
        <f>'Global inputs'!R3</f>
        <v>45383</v>
      </c>
      <c r="S3" s="32">
        <f>'Global inputs'!S3</f>
        <v>45748</v>
      </c>
    </row>
    <row r="4" spans="1:23" s="6" customFormat="1" ht="12" customHeight="1" x14ac:dyDescent="0.2">
      <c r="B4" s="44" t="s">
        <v>63</v>
      </c>
      <c r="C4" s="45"/>
      <c r="D4" s="47"/>
      <c r="E4" s="47"/>
      <c r="F4" s="44"/>
      <c r="G4" s="31"/>
      <c r="H4" s="32">
        <f>'Global inputs'!H4</f>
        <v>42094</v>
      </c>
      <c r="I4" s="32">
        <f>'Global inputs'!I4</f>
        <v>42460</v>
      </c>
      <c r="J4" s="32">
        <f>'Global inputs'!J4</f>
        <v>42825</v>
      </c>
      <c r="K4" s="32">
        <f>'Global inputs'!K4</f>
        <v>43190</v>
      </c>
      <c r="L4" s="32">
        <f>'Global inputs'!L4</f>
        <v>43555</v>
      </c>
      <c r="M4" s="32">
        <f>'Global inputs'!M4</f>
        <v>43921</v>
      </c>
      <c r="N4" s="32">
        <f>'Global inputs'!N4</f>
        <v>44286</v>
      </c>
      <c r="O4" s="32">
        <f>'Global inputs'!O4</f>
        <v>44651</v>
      </c>
      <c r="P4" s="32">
        <f>'Global inputs'!P4</f>
        <v>45016</v>
      </c>
      <c r="Q4" s="32">
        <f>'Global inputs'!Q4</f>
        <v>45382</v>
      </c>
      <c r="R4" s="32">
        <f>'Global inputs'!R4</f>
        <v>45747</v>
      </c>
      <c r="S4" s="32">
        <f>'Global inputs'!S4</f>
        <v>46112</v>
      </c>
    </row>
    <row r="5" spans="1:23" s="6" customFormat="1" ht="12" customHeight="1" x14ac:dyDescent="0.2">
      <c r="B5" s="44" t="s">
        <v>64</v>
      </c>
      <c r="C5" s="45"/>
      <c r="D5" s="47"/>
      <c r="E5" s="47"/>
      <c r="F5" s="44"/>
      <c r="G5" s="31"/>
      <c r="H5" s="33" t="str">
        <f>'Global inputs'!H5</f>
        <v>RY15</v>
      </c>
      <c r="I5" s="33" t="str">
        <f>'Global inputs'!I5</f>
        <v>RY16</v>
      </c>
      <c r="J5" s="33" t="str">
        <f>'Global inputs'!J5</f>
        <v>RY17</v>
      </c>
      <c r="K5" s="33" t="str">
        <f>'Global inputs'!K5</f>
        <v>RY18</v>
      </c>
      <c r="L5" s="33" t="str">
        <f>'Global inputs'!L5</f>
        <v>RY19</v>
      </c>
      <c r="M5" s="33" t="str">
        <f>'Global inputs'!M5</f>
        <v>RY20</v>
      </c>
      <c r="N5" s="33" t="str">
        <f>'Global inputs'!N5</f>
        <v>RY21</v>
      </c>
      <c r="O5" s="33" t="str">
        <f>'Global inputs'!O5</f>
        <v>RY22</v>
      </c>
      <c r="P5" s="33" t="str">
        <f>'Global inputs'!P5</f>
        <v>RY23</v>
      </c>
      <c r="Q5" s="33" t="str">
        <f>'Global inputs'!Q5</f>
        <v>RY24</v>
      </c>
      <c r="R5" s="33" t="str">
        <f>'Global inputs'!R5</f>
        <v>RY25</v>
      </c>
      <c r="S5" s="33" t="str">
        <f>'Global inputs'!S5</f>
        <v>RY26</v>
      </c>
    </row>
    <row r="6" spans="1:23" s="6" customFormat="1" ht="12" customHeight="1" x14ac:dyDescent="0.2">
      <c r="B6" s="44" t="s">
        <v>65</v>
      </c>
      <c r="C6" s="45"/>
      <c r="D6" s="47"/>
      <c r="E6" s="47"/>
      <c r="F6" s="44"/>
      <c r="G6" s="31"/>
      <c r="H6" s="34" t="s">
        <v>66</v>
      </c>
      <c r="I6" s="35"/>
      <c r="J6" s="35"/>
      <c r="K6" s="35"/>
      <c r="L6" s="35"/>
      <c r="M6" s="34" t="s">
        <v>67</v>
      </c>
      <c r="N6" s="35"/>
      <c r="O6" s="34" t="s">
        <v>68</v>
      </c>
      <c r="P6" s="35"/>
      <c r="Q6" s="35"/>
      <c r="R6" s="35"/>
      <c r="S6" s="35"/>
    </row>
    <row r="7" spans="1:23" ht="12" customHeight="1" x14ac:dyDescent="0.2">
      <c r="B7" s="5"/>
      <c r="C7" s="3"/>
      <c r="D7" s="7"/>
      <c r="E7" s="7"/>
      <c r="F7" s="5"/>
      <c r="G7" s="5"/>
      <c r="H7" s="5"/>
      <c r="I7" s="5"/>
      <c r="J7" s="5"/>
      <c r="K7" s="5"/>
      <c r="L7" s="5"/>
      <c r="M7" s="5"/>
      <c r="N7" s="5"/>
      <c r="O7" s="5"/>
      <c r="P7" s="5"/>
      <c r="Q7" s="5"/>
      <c r="R7" s="5"/>
      <c r="S7" s="5"/>
    </row>
    <row r="8" spans="1:23" ht="12" customHeight="1" x14ac:dyDescent="0.2">
      <c r="B8" s="5"/>
      <c r="C8" s="3"/>
      <c r="D8" s="7"/>
      <c r="E8" s="7"/>
      <c r="F8" s="5"/>
      <c r="G8" s="5"/>
      <c r="H8" s="5"/>
      <c r="I8" s="5"/>
      <c r="J8" s="5"/>
      <c r="K8" s="5"/>
      <c r="L8" s="5"/>
      <c r="M8" s="5"/>
      <c r="N8" s="5"/>
      <c r="O8" s="5"/>
      <c r="P8" s="5"/>
      <c r="Q8" s="5"/>
      <c r="R8" s="5"/>
      <c r="S8" s="5"/>
    </row>
    <row r="9" spans="1:23" s="87" customFormat="1" ht="12" customHeight="1" x14ac:dyDescent="0.2">
      <c r="A9" s="2"/>
      <c r="B9" s="48" t="s">
        <v>34</v>
      </c>
      <c r="C9" s="49" t="s">
        <v>10</v>
      </c>
      <c r="D9" s="50" t="s">
        <v>9</v>
      </c>
      <c r="E9" s="39" t="s">
        <v>173</v>
      </c>
      <c r="F9" s="5"/>
      <c r="G9" s="8"/>
      <c r="H9" s="8"/>
      <c r="I9" s="8"/>
      <c r="J9" s="8"/>
      <c r="K9" s="5"/>
      <c r="L9" s="5"/>
      <c r="M9" s="5"/>
      <c r="N9" s="5"/>
      <c r="O9" s="5"/>
      <c r="P9" s="5"/>
      <c r="Q9" s="5"/>
      <c r="R9" s="5"/>
    </row>
    <row r="10" spans="1:23" ht="12" customHeight="1" x14ac:dyDescent="0.2">
      <c r="Q10" s="87"/>
      <c r="R10" s="87"/>
      <c r="S10" s="87"/>
    </row>
    <row r="11" spans="1:23" ht="12" customHeight="1" x14ac:dyDescent="0.2">
      <c r="B11" s="37" t="s">
        <v>72</v>
      </c>
      <c r="C11" s="26"/>
      <c r="F11" s="87"/>
      <c r="G11" s="87"/>
      <c r="H11" s="87"/>
      <c r="I11" s="87"/>
      <c r="J11" s="87"/>
      <c r="K11" s="87"/>
      <c r="L11" s="87"/>
      <c r="M11" s="87"/>
      <c r="N11" s="87"/>
    </row>
    <row r="12" spans="1:23" ht="12" customHeight="1" x14ac:dyDescent="0.2">
      <c r="B12" s="27"/>
      <c r="C12" s="26"/>
      <c r="F12" s="87"/>
      <c r="G12" s="87"/>
      <c r="H12" s="87"/>
      <c r="I12" s="87"/>
      <c r="J12" s="87"/>
      <c r="K12" s="87"/>
      <c r="L12" s="87"/>
      <c r="M12" s="87"/>
      <c r="N12" s="87"/>
    </row>
    <row r="13" spans="1:23" ht="12" customHeight="1" x14ac:dyDescent="0.2">
      <c r="B13" s="2" t="s">
        <v>73</v>
      </c>
      <c r="C13" s="26" t="s">
        <v>3</v>
      </c>
      <c r="E13" s="97" t="s">
        <v>386</v>
      </c>
      <c r="F13" s="87"/>
      <c r="G13" s="87"/>
      <c r="I13" s="197">
        <v>4.0899999999999999E-2</v>
      </c>
      <c r="J13" s="87"/>
      <c r="K13" s="87"/>
      <c r="L13" s="87"/>
      <c r="M13" s="87"/>
      <c r="N13" s="197">
        <v>1.12E-2</v>
      </c>
      <c r="O13" s="87"/>
      <c r="P13" s="87"/>
      <c r="Q13" s="87"/>
      <c r="R13" s="87"/>
      <c r="S13" s="197">
        <f>N13</f>
        <v>1.12E-2</v>
      </c>
    </row>
    <row r="14" spans="1:23" ht="12" customHeight="1" x14ac:dyDescent="0.2">
      <c r="B14" s="2" t="s">
        <v>74</v>
      </c>
      <c r="C14" s="26" t="s">
        <v>3</v>
      </c>
      <c r="E14" s="97" t="s">
        <v>385</v>
      </c>
      <c r="F14" s="87"/>
      <c r="G14" s="87"/>
      <c r="I14" s="197">
        <v>1.6500000000000001E-2</v>
      </c>
      <c r="J14" s="87"/>
      <c r="K14" s="87"/>
      <c r="L14" s="87"/>
      <c r="M14" s="87"/>
      <c r="N14" s="197">
        <v>1.6E-2</v>
      </c>
      <c r="O14" s="87"/>
      <c r="P14" s="87"/>
      <c r="Q14" s="87"/>
      <c r="R14" s="87"/>
      <c r="S14" s="197">
        <f t="shared" ref="S14:S16" si="0">N14</f>
        <v>1.6E-2</v>
      </c>
    </row>
    <row r="15" spans="1:23" ht="12" customHeight="1" x14ac:dyDescent="0.2">
      <c r="B15" s="2" t="s">
        <v>75</v>
      </c>
      <c r="C15" s="26" t="s">
        <v>3</v>
      </c>
      <c r="E15" s="97" t="s">
        <v>391</v>
      </c>
      <c r="F15" s="87"/>
      <c r="G15" s="87"/>
      <c r="I15" s="197">
        <v>3.5000000000000001E-3</v>
      </c>
      <c r="J15" s="87"/>
      <c r="K15" s="87"/>
      <c r="L15" s="87"/>
      <c r="M15" s="87"/>
      <c r="N15" s="197">
        <v>2E-3</v>
      </c>
      <c r="S15" s="197">
        <f t="shared" si="0"/>
        <v>2E-3</v>
      </c>
    </row>
    <row r="16" spans="1:23" ht="12" customHeight="1" x14ac:dyDescent="0.2">
      <c r="B16" s="2" t="s">
        <v>76</v>
      </c>
      <c r="C16" s="26" t="s">
        <v>3</v>
      </c>
      <c r="E16" s="97" t="s">
        <v>389</v>
      </c>
      <c r="F16" s="87"/>
      <c r="G16" s="87"/>
      <c r="I16" s="197">
        <v>0.28000000000000003</v>
      </c>
      <c r="J16" s="87"/>
      <c r="K16" s="87"/>
      <c r="L16" s="87"/>
      <c r="M16" s="87"/>
      <c r="N16" s="197">
        <v>0.28000000000000003</v>
      </c>
      <c r="S16" s="197">
        <f t="shared" si="0"/>
        <v>0.28000000000000003</v>
      </c>
    </row>
    <row r="17" spans="2:19" ht="12" customHeight="1" x14ac:dyDescent="0.2">
      <c r="C17" s="26"/>
      <c r="F17" s="87"/>
      <c r="G17" s="87"/>
      <c r="I17" s="23"/>
      <c r="J17" s="87"/>
      <c r="K17" s="87"/>
      <c r="L17" s="87"/>
      <c r="M17" s="87"/>
      <c r="N17" s="23"/>
      <c r="S17" s="23"/>
    </row>
    <row r="18" spans="2:19" ht="12" customHeight="1" x14ac:dyDescent="0.2">
      <c r="B18" s="37" t="s">
        <v>77</v>
      </c>
      <c r="C18" s="26"/>
      <c r="F18" s="87"/>
      <c r="G18" s="87"/>
      <c r="I18" s="23"/>
      <c r="J18" s="87"/>
      <c r="K18" s="87"/>
      <c r="L18" s="87"/>
      <c r="M18" s="87"/>
      <c r="N18" s="23"/>
      <c r="S18" s="23"/>
    </row>
    <row r="19" spans="2:19" ht="12" customHeight="1" x14ac:dyDescent="0.2">
      <c r="B19" s="27"/>
      <c r="C19" s="26"/>
      <c r="F19" s="87"/>
      <c r="G19" s="87"/>
      <c r="I19" s="23"/>
      <c r="J19" s="87"/>
      <c r="K19" s="87"/>
      <c r="L19" s="87"/>
      <c r="M19" s="87"/>
      <c r="N19" s="23"/>
      <c r="S19" s="23"/>
    </row>
    <row r="20" spans="2:19" ht="12" customHeight="1" x14ac:dyDescent="0.2">
      <c r="B20" s="2" t="s">
        <v>78</v>
      </c>
      <c r="C20" s="26" t="s">
        <v>79</v>
      </c>
      <c r="E20" s="97" t="s">
        <v>390</v>
      </c>
      <c r="F20" s="87"/>
      <c r="G20" s="87"/>
      <c r="I20" s="198">
        <v>0.61</v>
      </c>
      <c r="J20" s="87"/>
      <c r="N20" s="198">
        <v>0.6</v>
      </c>
      <c r="S20" s="198">
        <f t="shared" ref="S20:S22" si="1">N20</f>
        <v>0.6</v>
      </c>
    </row>
    <row r="21" spans="2:19" ht="12" customHeight="1" x14ac:dyDescent="0.2">
      <c r="B21" s="2" t="s">
        <v>80</v>
      </c>
      <c r="C21" s="26" t="s">
        <v>3</v>
      </c>
      <c r="E21" s="97" t="s">
        <v>392</v>
      </c>
      <c r="F21" s="87"/>
      <c r="G21" s="87"/>
      <c r="I21" s="197">
        <v>7.0000000000000007E-2</v>
      </c>
      <c r="J21" s="87"/>
      <c r="N21" s="197">
        <v>7.0000000000000007E-2</v>
      </c>
      <c r="S21" s="197">
        <f t="shared" si="1"/>
        <v>7.0000000000000007E-2</v>
      </c>
    </row>
    <row r="22" spans="2:19" ht="12" customHeight="1" x14ac:dyDescent="0.2">
      <c r="B22" s="2" t="s">
        <v>81</v>
      </c>
      <c r="C22" s="26" t="s">
        <v>3</v>
      </c>
      <c r="E22" s="97" t="s">
        <v>388</v>
      </c>
      <c r="F22" s="87"/>
      <c r="G22" s="87"/>
      <c r="I22" s="197">
        <v>0.28000000000000003</v>
      </c>
      <c r="J22" s="87"/>
      <c r="N22" s="197">
        <v>0.28000000000000003</v>
      </c>
      <c r="S22" s="197">
        <f t="shared" si="1"/>
        <v>0.28000000000000003</v>
      </c>
    </row>
    <row r="23" spans="2:19" ht="12" customHeight="1" x14ac:dyDescent="0.2">
      <c r="C23" s="26"/>
      <c r="F23" s="87"/>
      <c r="G23" s="87"/>
      <c r="I23" s="23"/>
      <c r="J23" s="87"/>
      <c r="K23" s="87"/>
      <c r="L23" s="87"/>
      <c r="M23" s="87"/>
      <c r="N23" s="23"/>
      <c r="S23" s="23"/>
    </row>
    <row r="24" spans="2:19" ht="12" customHeight="1" x14ac:dyDescent="0.2">
      <c r="B24" s="37" t="s">
        <v>70</v>
      </c>
      <c r="C24" s="26"/>
      <c r="F24" s="87"/>
      <c r="G24" s="87"/>
      <c r="I24" s="23"/>
      <c r="J24" s="87"/>
      <c r="K24" s="87"/>
      <c r="L24" s="87"/>
      <c r="M24" s="87"/>
      <c r="N24" s="23"/>
      <c r="S24" s="23"/>
    </row>
    <row r="25" spans="2:19" ht="12" customHeight="1" x14ac:dyDescent="0.2">
      <c r="B25" s="27"/>
      <c r="C25" s="26"/>
      <c r="F25" s="87"/>
      <c r="G25" s="87"/>
      <c r="I25" s="23"/>
      <c r="J25" s="87"/>
      <c r="K25" s="87"/>
      <c r="L25" s="87"/>
      <c r="M25" s="87"/>
      <c r="N25" s="23"/>
      <c r="S25" s="23"/>
    </row>
    <row r="26" spans="2:19" ht="12" customHeight="1" x14ac:dyDescent="0.2">
      <c r="B26" s="2" t="s">
        <v>83</v>
      </c>
      <c r="C26" s="26" t="s">
        <v>3</v>
      </c>
      <c r="E26" s="97" t="s">
        <v>387</v>
      </c>
      <c r="F26" s="87"/>
      <c r="G26" s="87"/>
      <c r="I26" s="199">
        <v>0.44</v>
      </c>
      <c r="J26" s="87"/>
      <c r="N26" s="199">
        <v>0.42</v>
      </c>
      <c r="S26" s="199">
        <f t="shared" ref="S26:S27" si="2">N26</f>
        <v>0.42</v>
      </c>
    </row>
    <row r="27" spans="2:19" ht="12" customHeight="1" x14ac:dyDescent="0.2">
      <c r="B27" s="87" t="s">
        <v>84</v>
      </c>
      <c r="C27" s="20" t="s">
        <v>3</v>
      </c>
      <c r="D27" s="87"/>
      <c r="E27" s="97" t="s">
        <v>384</v>
      </c>
      <c r="F27" s="87"/>
      <c r="G27" s="87"/>
      <c r="H27" s="87"/>
      <c r="I27" s="197">
        <f>(SQRT(0.00003+(0.0169*I21*I21)+(0.1936*0.0015*0.0015))*0.44)</f>
        <v>4.6823443017360447E-3</v>
      </c>
      <c r="J27" s="87"/>
      <c r="K27" s="87"/>
      <c r="L27" s="87"/>
      <c r="M27" s="87"/>
      <c r="N27" s="197">
        <f>0.44*0.0101</f>
        <v>4.444E-3</v>
      </c>
      <c r="S27" s="197">
        <f t="shared" si="2"/>
        <v>4.444E-3</v>
      </c>
    </row>
    <row r="28" spans="2:19" ht="12" customHeight="1" x14ac:dyDescent="0.2">
      <c r="F28" s="87"/>
      <c r="G28" s="87"/>
      <c r="J28" s="87"/>
    </row>
  </sheetData>
  <sheetProtection algorithmName="SHA-512" hashValue="78Has1r0FAA8v8o4N0GBi/9Usbto1vLHec7n+mhmpDmluxV+pmCRxY/V7CjLEORB+LCUeASTmCjsk8JXi4fn6g==" saltValue="2aHFqU3TlOpEkzhsol4YFQ==" spinCount="100000" sheet="1" objects="1" scenarios="1"/>
  <conditionalFormatting sqref="C2">
    <cfRule type="expression" dxfId="397" priority="1">
      <formula>Model_check&lt;&gt;0</formula>
    </cfRule>
    <cfRule type="expression" dxfId="396" priority="2">
      <formula>Model_check=0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colBreaks count="1" manualBreakCount="1">
    <brk id="19" min="1" max="27" man="1"/>
  </colBreaks>
  <extLst>
    <ext xmlns:x14="http://schemas.microsoft.com/office/spreadsheetml/2009/9/main" uri="{78C0D931-6437-407d-A8EE-F0AAD7539E65}">
      <x14:conditionalFormattings>
        <x14:conditionalFormatting xmlns:xm="http://schemas.microsoft.com/office/excel/2006/main">
          <x14:cfRule type="expression" priority="8" id="{035DF7B4-F398-4E14-8759-54BD0FA5A175}">
            <xm:f>'Global inputs'!$A1="MODEL ERROR"</xm:f>
            <x14:dxf>
              <fill>
                <patternFill>
                  <bgColor theme="1"/>
                </patternFill>
              </fill>
            </x14:dxf>
          </x14:cfRule>
          <xm:sqref>A1:XFD1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pageSetUpPr autoPageBreaks="0"/>
  </sheetPr>
  <dimension ref="A1:AE782"/>
  <sheetViews>
    <sheetView showGridLines="0" zoomScale="90" zoomScaleNormal="90" workbookViewId="0">
      <pane xSplit="6" ySplit="7" topLeftCell="G8" activePane="bottomRight" state="frozen"/>
      <selection activeCell="A19" sqref="A19"/>
      <selection pane="topRight" activeCell="A19" sqref="A19"/>
      <selection pane="bottomLeft" activeCell="A19" sqref="A19"/>
      <selection pane="bottomRight" activeCell="G8" sqref="G8"/>
    </sheetView>
  </sheetViews>
  <sheetFormatPr defaultColWidth="0" defaultRowHeight="12" customHeight="1" x14ac:dyDescent="0.2"/>
  <cols>
    <col min="1" max="1" width="2.75" style="2" customWidth="1"/>
    <col min="2" max="2" width="50.625" style="2" customWidth="1"/>
    <col min="3" max="3" width="15.75" style="88" customWidth="1"/>
    <col min="4" max="5" width="15.75" style="2" customWidth="1"/>
    <col min="6" max="7" width="2.75" style="2" customWidth="1"/>
    <col min="8" max="19" width="10.75" style="2" customWidth="1"/>
    <col min="20" max="20" width="2.75" style="2" customWidth="1"/>
    <col min="21" max="21" width="0" style="2" hidden="1" customWidth="1"/>
    <col min="22" max="23" width="9.375" style="2" hidden="1" customWidth="1"/>
    <col min="24" max="26" width="0" style="2" hidden="1" customWidth="1"/>
    <col min="27" max="27" width="9.375" style="2" hidden="1" customWidth="1"/>
    <col min="28" max="31" width="0" style="2" hidden="1" customWidth="1"/>
    <col min="32" max="16384" width="9.375" style="2" hidden="1"/>
  </cols>
  <sheetData>
    <row r="1" spans="1:23" ht="12" customHeight="1" x14ac:dyDescent="0.2">
      <c r="A1" s="87"/>
      <c r="B1" s="87"/>
      <c r="C1" s="1"/>
      <c r="D1" s="87"/>
      <c r="E1" s="87"/>
      <c r="F1" s="87"/>
      <c r="G1" s="87"/>
      <c r="H1" s="87"/>
      <c r="I1" s="87"/>
      <c r="J1" s="87"/>
      <c r="K1" s="87"/>
      <c r="L1" s="87"/>
      <c r="M1" s="87"/>
      <c r="N1" s="87"/>
      <c r="O1" s="87"/>
      <c r="P1" s="87"/>
      <c r="Q1" s="87"/>
      <c r="R1" s="87"/>
      <c r="S1" s="87"/>
      <c r="T1" s="87"/>
      <c r="U1" s="87"/>
      <c r="V1" s="87"/>
      <c r="W1" s="87"/>
    </row>
    <row r="2" spans="1:23" s="87" customFormat="1" ht="15" customHeight="1" x14ac:dyDescent="0.25">
      <c r="B2" s="36" t="str">
        <f ca="1">MID(CELL("filename",B2),FIND("]",CELL("filename",B2))+1,255)</f>
        <v>Assets</v>
      </c>
      <c r="C2" s="21" t="str">
        <f>'Global inputs'!$C$2</f>
        <v>Model: Ok</v>
      </c>
      <c r="D2" s="4"/>
      <c r="E2" s="4"/>
      <c r="F2" s="5"/>
      <c r="G2" s="5"/>
      <c r="H2" s="5"/>
      <c r="I2" s="5"/>
      <c r="J2" s="5"/>
      <c r="K2" s="5"/>
      <c r="L2" s="5"/>
      <c r="M2" s="5"/>
      <c r="N2" s="5"/>
      <c r="O2" s="5"/>
      <c r="P2" s="5"/>
      <c r="Q2" s="5"/>
      <c r="R2" s="5"/>
      <c r="S2" s="5"/>
    </row>
    <row r="3" spans="1:23" s="6" customFormat="1" ht="12" customHeight="1" x14ac:dyDescent="0.2">
      <c r="B3" s="44" t="s">
        <v>62</v>
      </c>
      <c r="C3" s="45"/>
      <c r="D3" s="46"/>
      <c r="E3" s="46"/>
      <c r="F3" s="44"/>
      <c r="G3" s="31"/>
      <c r="H3" s="32">
        <f>'Global inputs'!H3</f>
        <v>41730</v>
      </c>
      <c r="I3" s="32">
        <f>'Global inputs'!I3</f>
        <v>42095</v>
      </c>
      <c r="J3" s="32">
        <f>'Global inputs'!J3</f>
        <v>42461</v>
      </c>
      <c r="K3" s="32">
        <f>'Global inputs'!K3</f>
        <v>42826</v>
      </c>
      <c r="L3" s="32">
        <f>'Global inputs'!L3</f>
        <v>43191</v>
      </c>
      <c r="M3" s="32">
        <f>'Global inputs'!M3</f>
        <v>43556</v>
      </c>
      <c r="N3" s="32">
        <f>'Global inputs'!N3</f>
        <v>43922</v>
      </c>
      <c r="O3" s="32">
        <f>'Global inputs'!O3</f>
        <v>44287</v>
      </c>
      <c r="P3" s="32">
        <f>'Global inputs'!P3</f>
        <v>44652</v>
      </c>
      <c r="Q3" s="32">
        <f>'Global inputs'!Q3</f>
        <v>45017</v>
      </c>
      <c r="R3" s="32">
        <f>'Global inputs'!R3</f>
        <v>45383</v>
      </c>
      <c r="S3" s="32">
        <f>'Global inputs'!S3</f>
        <v>45748</v>
      </c>
    </row>
    <row r="4" spans="1:23" s="6" customFormat="1" ht="12" customHeight="1" x14ac:dyDescent="0.2">
      <c r="B4" s="44" t="s">
        <v>63</v>
      </c>
      <c r="C4" s="45"/>
      <c r="D4" s="47"/>
      <c r="E4" s="47"/>
      <c r="F4" s="44"/>
      <c r="G4" s="31"/>
      <c r="H4" s="32">
        <f>'Global inputs'!H4</f>
        <v>42094</v>
      </c>
      <c r="I4" s="32">
        <f>'Global inputs'!I4</f>
        <v>42460</v>
      </c>
      <c r="J4" s="32">
        <f>'Global inputs'!J4</f>
        <v>42825</v>
      </c>
      <c r="K4" s="32">
        <f>'Global inputs'!K4</f>
        <v>43190</v>
      </c>
      <c r="L4" s="32">
        <f>'Global inputs'!L4</f>
        <v>43555</v>
      </c>
      <c r="M4" s="32">
        <f>'Global inputs'!M4</f>
        <v>43921</v>
      </c>
      <c r="N4" s="32">
        <f>'Global inputs'!N4</f>
        <v>44286</v>
      </c>
      <c r="O4" s="32">
        <f>'Global inputs'!O4</f>
        <v>44651</v>
      </c>
      <c r="P4" s="32">
        <f>'Global inputs'!P4</f>
        <v>45016</v>
      </c>
      <c r="Q4" s="32">
        <f>'Global inputs'!Q4</f>
        <v>45382</v>
      </c>
      <c r="R4" s="32">
        <f>'Global inputs'!R4</f>
        <v>45747</v>
      </c>
      <c r="S4" s="32">
        <f>'Global inputs'!S4</f>
        <v>46112</v>
      </c>
    </row>
    <row r="5" spans="1:23" s="6" customFormat="1" ht="12" customHeight="1" x14ac:dyDescent="0.2">
      <c r="B5" s="44" t="s">
        <v>64</v>
      </c>
      <c r="C5" s="45"/>
      <c r="D5" s="47"/>
      <c r="E5" s="47"/>
      <c r="F5" s="44"/>
      <c r="G5" s="31"/>
      <c r="H5" s="33" t="str">
        <f>'Global inputs'!H5</f>
        <v>RY15</v>
      </c>
      <c r="I5" s="33" t="str">
        <f>'Global inputs'!I5</f>
        <v>RY16</v>
      </c>
      <c r="J5" s="33" t="str">
        <f>'Global inputs'!J5</f>
        <v>RY17</v>
      </c>
      <c r="K5" s="33" t="str">
        <f>'Global inputs'!K5</f>
        <v>RY18</v>
      </c>
      <c r="L5" s="33" t="str">
        <f>'Global inputs'!L5</f>
        <v>RY19</v>
      </c>
      <c r="M5" s="33" t="str">
        <f>'Global inputs'!M5</f>
        <v>RY20</v>
      </c>
      <c r="N5" s="33" t="str">
        <f>'Global inputs'!N5</f>
        <v>RY21</v>
      </c>
      <c r="O5" s="33" t="str">
        <f>'Global inputs'!O5</f>
        <v>RY22</v>
      </c>
      <c r="P5" s="33" t="str">
        <f>'Global inputs'!P5</f>
        <v>RY23</v>
      </c>
      <c r="Q5" s="33" t="str">
        <f>'Global inputs'!Q5</f>
        <v>RY24</v>
      </c>
      <c r="R5" s="33" t="str">
        <f>'Global inputs'!R5</f>
        <v>RY25</v>
      </c>
      <c r="S5" s="33" t="str">
        <f>'Global inputs'!S5</f>
        <v>RY26</v>
      </c>
    </row>
    <row r="6" spans="1:23" s="6" customFormat="1" ht="12" customHeight="1" x14ac:dyDescent="0.2">
      <c r="B6" s="44" t="s">
        <v>65</v>
      </c>
      <c r="C6" s="45"/>
      <c r="D6" s="47"/>
      <c r="E6" s="47"/>
      <c r="F6" s="44"/>
      <c r="G6" s="31"/>
      <c r="H6" s="34" t="s">
        <v>66</v>
      </c>
      <c r="I6" s="35"/>
      <c r="J6" s="35"/>
      <c r="K6" s="35"/>
      <c r="L6" s="35"/>
      <c r="M6" s="34" t="s">
        <v>67</v>
      </c>
      <c r="N6" s="35"/>
      <c r="O6" s="34" t="s">
        <v>68</v>
      </c>
      <c r="P6" s="35"/>
      <c r="Q6" s="35"/>
      <c r="R6" s="35"/>
      <c r="S6" s="35"/>
    </row>
    <row r="7" spans="1:23" ht="12" customHeight="1" x14ac:dyDescent="0.2">
      <c r="B7" s="5"/>
      <c r="C7" s="3"/>
      <c r="D7" s="7"/>
      <c r="E7" s="7"/>
      <c r="F7" s="5"/>
      <c r="G7" s="5"/>
      <c r="H7" s="5"/>
      <c r="I7" s="5"/>
      <c r="J7" s="5"/>
      <c r="K7" s="5"/>
      <c r="L7" s="5"/>
      <c r="M7" s="5"/>
      <c r="N7" s="5"/>
      <c r="O7" s="5"/>
      <c r="P7" s="5"/>
      <c r="Q7" s="5"/>
      <c r="R7" s="5"/>
      <c r="S7" s="5"/>
    </row>
    <row r="8" spans="1:23" ht="12" customHeight="1" x14ac:dyDescent="0.2">
      <c r="B8" s="5"/>
      <c r="C8" s="3"/>
      <c r="D8" s="7"/>
      <c r="E8" s="7"/>
      <c r="F8" s="5"/>
      <c r="G8" s="5"/>
      <c r="H8" s="5"/>
      <c r="I8" s="5"/>
      <c r="J8" s="5"/>
      <c r="K8" s="5"/>
      <c r="L8" s="5"/>
      <c r="M8" s="5"/>
      <c r="N8" s="5"/>
      <c r="O8" s="5"/>
      <c r="P8" s="5"/>
      <c r="Q8" s="5"/>
      <c r="R8" s="5"/>
      <c r="S8" s="5"/>
    </row>
    <row r="9" spans="1:23" s="87" customFormat="1" ht="12" customHeight="1" x14ac:dyDescent="0.2">
      <c r="A9" s="2"/>
      <c r="B9" s="48" t="s">
        <v>31</v>
      </c>
      <c r="C9" s="49" t="s">
        <v>10</v>
      </c>
      <c r="D9" s="117" t="s">
        <v>9</v>
      </c>
      <c r="E9" s="39" t="s">
        <v>173</v>
      </c>
      <c r="F9" s="5"/>
      <c r="G9" s="8"/>
      <c r="H9" s="8"/>
      <c r="I9" s="8"/>
      <c r="J9" s="8"/>
      <c r="K9" s="5"/>
      <c r="L9" s="5"/>
      <c r="M9" s="5"/>
      <c r="N9" s="5"/>
      <c r="O9" s="5"/>
      <c r="P9" s="5"/>
      <c r="Q9" s="5"/>
      <c r="R9" s="5"/>
      <c r="S9" s="5"/>
    </row>
    <row r="11" spans="1:23" ht="12" customHeight="1" x14ac:dyDescent="0.2">
      <c r="B11" s="37" t="s">
        <v>30</v>
      </c>
      <c r="H11" s="87"/>
      <c r="I11" s="87"/>
      <c r="J11" s="87"/>
      <c r="K11" s="87"/>
      <c r="L11" s="87"/>
      <c r="M11" s="87"/>
    </row>
    <row r="12" spans="1:23" ht="12" customHeight="1" x14ac:dyDescent="0.2">
      <c r="H12" s="87"/>
      <c r="I12" s="87"/>
      <c r="J12" s="87"/>
      <c r="K12" s="87"/>
      <c r="L12" s="87"/>
      <c r="M12" s="87"/>
    </row>
    <row r="13" spans="1:23" ht="12" customHeight="1" x14ac:dyDescent="0.2">
      <c r="B13" s="71" t="s">
        <v>29</v>
      </c>
      <c r="M13" s="72"/>
      <c r="N13" s="72"/>
      <c r="O13" s="72"/>
      <c r="P13" s="72"/>
      <c r="Q13" s="72"/>
      <c r="R13" s="72"/>
      <c r="S13" s="72"/>
    </row>
    <row r="14" spans="1:23" ht="12" customHeight="1" x14ac:dyDescent="0.2">
      <c r="B14" s="73" t="s">
        <v>16</v>
      </c>
      <c r="C14" s="3" t="s">
        <v>0</v>
      </c>
      <c r="E14" s="2" t="s">
        <v>264</v>
      </c>
      <c r="H14" s="200">
        <v>12475328.133457404</v>
      </c>
      <c r="I14" s="200">
        <v>12594318.263156043</v>
      </c>
      <c r="J14" s="200">
        <v>12380470.240949394</v>
      </c>
      <c r="K14" s="200">
        <v>14119399.635635879</v>
      </c>
      <c r="L14" s="200">
        <v>14823989.073843889</v>
      </c>
      <c r="M14" s="200">
        <v>15821744.013699017</v>
      </c>
      <c r="N14" s="200">
        <v>15415288.979232725</v>
      </c>
      <c r="O14" s="200">
        <v>15020603.07753625</v>
      </c>
      <c r="P14" s="200">
        <v>14619557.75256505</v>
      </c>
      <c r="Q14" s="200">
        <v>14195515.554627806</v>
      </c>
      <c r="R14" s="200">
        <v>13747612.835541353</v>
      </c>
      <c r="S14" s="200">
        <v>13274938.921714231</v>
      </c>
    </row>
    <row r="15" spans="1:23" ht="12" customHeight="1" x14ac:dyDescent="0.2">
      <c r="B15" s="73" t="s">
        <v>15</v>
      </c>
      <c r="C15" s="3" t="s">
        <v>0</v>
      </c>
      <c r="E15" s="2" t="s">
        <v>265</v>
      </c>
      <c r="H15" s="200">
        <v>517114.32854411879</v>
      </c>
      <c r="I15" s="200">
        <v>527996.20714775007</v>
      </c>
      <c r="J15" s="200">
        <v>535500.95649773721</v>
      </c>
      <c r="K15" s="200">
        <v>591839.31778398308</v>
      </c>
      <c r="L15" s="200">
        <v>620187.59293875797</v>
      </c>
      <c r="M15" s="200">
        <v>675424.6826991745</v>
      </c>
      <c r="N15" s="200">
        <v>687576.39230189507</v>
      </c>
      <c r="O15" s="200">
        <v>701457.38652192324</v>
      </c>
      <c r="P15" s="200">
        <v>716433.35298854357</v>
      </c>
      <c r="Q15" s="200">
        <v>731813.03017901175</v>
      </c>
      <c r="R15" s="200">
        <v>747626.17053794768</v>
      </c>
      <c r="S15" s="200">
        <v>763910.70903593465</v>
      </c>
    </row>
    <row r="16" spans="1:23" ht="12" customHeight="1" x14ac:dyDescent="0.2">
      <c r="B16" s="73" t="s">
        <v>157</v>
      </c>
      <c r="C16" s="3" t="s">
        <v>0</v>
      </c>
      <c r="E16" s="2" t="s">
        <v>266</v>
      </c>
      <c r="H16" s="200">
        <v>10465.879306591782</v>
      </c>
      <c r="I16" s="200">
        <v>73897.927780462967</v>
      </c>
      <c r="J16" s="200">
        <v>268243.52188723686</v>
      </c>
      <c r="K16" s="200">
        <v>155313.39599199468</v>
      </c>
      <c r="L16" s="200">
        <v>219940.49070984995</v>
      </c>
      <c r="M16" s="200">
        <v>268969.64823288179</v>
      </c>
      <c r="N16" s="200">
        <v>292890.49060542032</v>
      </c>
      <c r="O16" s="200">
        <v>300412.06155072525</v>
      </c>
      <c r="P16" s="200">
        <v>292391.15505130129</v>
      </c>
      <c r="Q16" s="200">
        <v>283910.3110925564</v>
      </c>
      <c r="R16" s="200">
        <v>274952.25671082729</v>
      </c>
      <c r="S16" s="200">
        <v>265498.77843428485</v>
      </c>
    </row>
    <row r="17" spans="2:19" ht="12" customHeight="1" x14ac:dyDescent="0.2">
      <c r="B17" s="73" t="s">
        <v>144</v>
      </c>
      <c r="C17" s="3" t="s">
        <v>0</v>
      </c>
      <c r="E17" s="2" t="s">
        <v>268</v>
      </c>
      <c r="H17" s="200">
        <v>625638.57893616741</v>
      </c>
      <c r="I17" s="200">
        <v>240250.25716063747</v>
      </c>
      <c r="J17" s="200">
        <v>2006186.8292969852</v>
      </c>
      <c r="K17" s="200">
        <v>1141115.3599999999</v>
      </c>
      <c r="L17" s="200">
        <v>1398002.042084035</v>
      </c>
      <c r="M17" s="200">
        <v>0</v>
      </c>
      <c r="N17" s="200">
        <v>0</v>
      </c>
      <c r="O17" s="200">
        <v>0</v>
      </c>
      <c r="P17" s="200">
        <v>0</v>
      </c>
      <c r="Q17" s="200">
        <v>0</v>
      </c>
      <c r="R17" s="200">
        <v>0</v>
      </c>
      <c r="S17" s="200">
        <v>0</v>
      </c>
    </row>
    <row r="18" spans="2:19" ht="12" customHeight="1" x14ac:dyDescent="0.2">
      <c r="B18" s="73" t="s">
        <v>12</v>
      </c>
      <c r="C18" s="3" t="s">
        <v>0</v>
      </c>
      <c r="E18" s="2" t="s">
        <v>270</v>
      </c>
      <c r="H18" s="200">
        <v>0</v>
      </c>
      <c r="I18" s="200">
        <v>0</v>
      </c>
      <c r="J18" s="200">
        <v>0</v>
      </c>
      <c r="K18" s="200">
        <v>0</v>
      </c>
      <c r="L18" s="200">
        <v>0</v>
      </c>
      <c r="M18" s="200">
        <v>0</v>
      </c>
      <c r="N18" s="200">
        <v>0</v>
      </c>
      <c r="O18" s="200">
        <v>0</v>
      </c>
      <c r="P18" s="200">
        <v>0</v>
      </c>
      <c r="Q18" s="200">
        <v>0</v>
      </c>
      <c r="R18" s="200">
        <v>0</v>
      </c>
      <c r="S18" s="200">
        <v>0</v>
      </c>
    </row>
    <row r="19" spans="2:19" s="6" customFormat="1" ht="12" customHeight="1" x14ac:dyDescent="0.2">
      <c r="B19" s="74" t="s">
        <v>11</v>
      </c>
      <c r="C19" s="82" t="s">
        <v>0</v>
      </c>
      <c r="E19" s="6" t="s">
        <v>269</v>
      </c>
      <c r="H19" s="201">
        <v>12594318.263156043</v>
      </c>
      <c r="I19" s="201">
        <v>12380470.240949394</v>
      </c>
      <c r="J19" s="201">
        <v>14119399.635635879</v>
      </c>
      <c r="K19" s="201">
        <v>14823989.073843889</v>
      </c>
      <c r="L19" s="201">
        <v>15821744.013699017</v>
      </c>
      <c r="M19" s="201">
        <v>15415288.979232725</v>
      </c>
      <c r="N19" s="201">
        <v>15020603.07753625</v>
      </c>
      <c r="O19" s="201">
        <v>14619557.75256505</v>
      </c>
      <c r="P19" s="201">
        <v>14195515.554627806</v>
      </c>
      <c r="Q19" s="201">
        <v>13747612.835541353</v>
      </c>
      <c r="R19" s="201">
        <v>13274938.921714231</v>
      </c>
      <c r="S19" s="201">
        <v>12776526.991112584</v>
      </c>
    </row>
    <row r="20" spans="2:19" s="6" customFormat="1" ht="12" customHeight="1" x14ac:dyDescent="0.2">
      <c r="B20" s="26" t="s">
        <v>446</v>
      </c>
      <c r="C20" s="82"/>
      <c r="M20" s="83"/>
      <c r="N20" s="83"/>
      <c r="O20" s="83"/>
      <c r="P20" s="83"/>
      <c r="Q20" s="83"/>
      <c r="R20" s="83"/>
      <c r="S20" s="83"/>
    </row>
    <row r="21" spans="2:19" ht="12" customHeight="1" x14ac:dyDescent="0.2">
      <c r="B21" s="74"/>
      <c r="H21" s="17"/>
      <c r="M21" s="80"/>
      <c r="N21" s="80"/>
      <c r="O21" s="80"/>
      <c r="P21" s="80"/>
      <c r="Q21" s="80"/>
      <c r="R21" s="80"/>
      <c r="S21" s="80"/>
    </row>
    <row r="22" spans="2:19" ht="12" customHeight="1" x14ac:dyDescent="0.2">
      <c r="B22" s="5" t="s">
        <v>90</v>
      </c>
      <c r="C22" s="3" t="s">
        <v>89</v>
      </c>
      <c r="D22" s="40">
        <f>SUM(H22:S22)</f>
        <v>0</v>
      </c>
      <c r="E22" s="81"/>
      <c r="H22" s="41">
        <f>IF(ABS(H14-H15+H16+H17-H18-H19)&lt;0.001,0,1)</f>
        <v>0</v>
      </c>
      <c r="I22" s="41">
        <f t="shared" ref="I22:S22" si="0">IF(ABS(I14-I15+I16+I17-I18-I19)&lt;0.001,0,1)</f>
        <v>0</v>
      </c>
      <c r="J22" s="41">
        <f t="shared" si="0"/>
        <v>0</v>
      </c>
      <c r="K22" s="41">
        <f t="shared" si="0"/>
        <v>0</v>
      </c>
      <c r="L22" s="41">
        <f t="shared" si="0"/>
        <v>0</v>
      </c>
      <c r="M22" s="41">
        <f t="shared" si="0"/>
        <v>0</v>
      </c>
      <c r="N22" s="41">
        <f t="shared" si="0"/>
        <v>0</v>
      </c>
      <c r="O22" s="41">
        <f t="shared" si="0"/>
        <v>0</v>
      </c>
      <c r="P22" s="41">
        <f t="shared" si="0"/>
        <v>0</v>
      </c>
      <c r="Q22" s="41">
        <f t="shared" si="0"/>
        <v>0</v>
      </c>
      <c r="R22" s="41">
        <f t="shared" si="0"/>
        <v>0</v>
      </c>
      <c r="S22" s="41">
        <f t="shared" si="0"/>
        <v>0</v>
      </c>
    </row>
    <row r="23" spans="2:19" ht="12" customHeight="1" x14ac:dyDescent="0.2">
      <c r="B23" s="5"/>
      <c r="C23" s="3"/>
      <c r="D23" s="81"/>
      <c r="E23" s="81"/>
      <c r="H23" s="41"/>
      <c r="I23" s="41"/>
      <c r="J23" s="41"/>
      <c r="K23" s="41"/>
      <c r="L23" s="41"/>
      <c r="M23" s="41"/>
      <c r="N23" s="41"/>
      <c r="O23" s="41"/>
      <c r="P23" s="41"/>
      <c r="Q23" s="41"/>
      <c r="R23" s="41"/>
      <c r="S23" s="41"/>
    </row>
    <row r="24" spans="2:19" ht="12" customHeight="1" x14ac:dyDescent="0.2">
      <c r="B24" s="71" t="s">
        <v>28</v>
      </c>
      <c r="M24" s="72"/>
      <c r="N24" s="72"/>
      <c r="O24" s="72"/>
      <c r="P24" s="72"/>
      <c r="Q24" s="72"/>
      <c r="R24" s="72"/>
      <c r="S24" s="72"/>
    </row>
    <row r="25" spans="2:19" ht="12" customHeight="1" x14ac:dyDescent="0.2">
      <c r="B25" s="73" t="s">
        <v>16</v>
      </c>
      <c r="C25" s="3" t="s">
        <v>0</v>
      </c>
      <c r="E25" s="2" t="s">
        <v>264</v>
      </c>
      <c r="H25" s="200">
        <v>10600576.524925925</v>
      </c>
      <c r="I25" s="200">
        <v>10229987.124229809</v>
      </c>
      <c r="J25" s="200">
        <v>10216367.431509059</v>
      </c>
      <c r="K25" s="200">
        <v>10052584.442710858</v>
      </c>
      <c r="L25" s="200">
        <v>9973647.2340131477</v>
      </c>
      <c r="M25" s="200">
        <v>15438423.625188321</v>
      </c>
      <c r="N25" s="200">
        <v>15186260.327192485</v>
      </c>
      <c r="O25" s="200">
        <v>14950990.197370814</v>
      </c>
      <c r="P25" s="200">
        <v>14715708.176589105</v>
      </c>
      <c r="Q25" s="200">
        <v>14464410.188311756</v>
      </c>
      <c r="R25" s="200">
        <v>14196483.208148837</v>
      </c>
      <c r="S25" s="200">
        <v>13911282.408636706</v>
      </c>
    </row>
    <row r="26" spans="2:19" ht="12" customHeight="1" x14ac:dyDescent="0.2">
      <c r="B26" s="73" t="s">
        <v>15</v>
      </c>
      <c r="C26" s="3" t="s">
        <v>0</v>
      </c>
      <c r="E26" s="2" t="s">
        <v>265</v>
      </c>
      <c r="H26" s="200">
        <v>379482.50180763047</v>
      </c>
      <c r="I26" s="200">
        <v>379815.10869974562</v>
      </c>
      <c r="J26" s="200">
        <v>387103.52648089663</v>
      </c>
      <c r="K26" s="200">
        <v>395932.35756752937</v>
      </c>
      <c r="L26" s="200">
        <v>404268.07075380249</v>
      </c>
      <c r="M26" s="200">
        <v>514616.49962403555</v>
      </c>
      <c r="N26" s="200">
        <v>523809.07603832823</v>
      </c>
      <c r="O26" s="200">
        <v>534301.82472912665</v>
      </c>
      <c r="P26" s="200">
        <v>545612.15180913149</v>
      </c>
      <c r="Q26" s="200">
        <v>557215.18392915349</v>
      </c>
      <c r="R26" s="200">
        <v>569130.46367510897</v>
      </c>
      <c r="S26" s="200">
        <v>581382.71749653958</v>
      </c>
    </row>
    <row r="27" spans="2:19" ht="12" customHeight="1" x14ac:dyDescent="0.2">
      <c r="B27" s="73" t="s">
        <v>157</v>
      </c>
      <c r="C27" s="3" t="s">
        <v>0</v>
      </c>
      <c r="E27" s="2" t="s">
        <v>266</v>
      </c>
      <c r="H27" s="200">
        <v>8893.1011115150377</v>
      </c>
      <c r="I27" s="200">
        <v>60025.071139655207</v>
      </c>
      <c r="J27" s="200">
        <v>221354.62768269624</v>
      </c>
      <c r="K27" s="200">
        <v>110578.42886981941</v>
      </c>
      <c r="L27" s="200">
        <v>147976.96192897845</v>
      </c>
      <c r="M27" s="200">
        <v>262453.20162820001</v>
      </c>
      <c r="N27" s="200">
        <v>288538.94621665578</v>
      </c>
      <c r="O27" s="200">
        <v>299019.8039474166</v>
      </c>
      <c r="P27" s="200">
        <v>294314.16353178234</v>
      </c>
      <c r="Q27" s="200">
        <v>289288.20376623538</v>
      </c>
      <c r="R27" s="200">
        <v>283929.66416297696</v>
      </c>
      <c r="S27" s="200">
        <v>278225.64817273436</v>
      </c>
    </row>
    <row r="28" spans="2:19" ht="12" customHeight="1" x14ac:dyDescent="0.2">
      <c r="B28" s="73" t="s">
        <v>144</v>
      </c>
      <c r="C28" s="3" t="s">
        <v>0</v>
      </c>
      <c r="E28" s="2" t="s">
        <v>268</v>
      </c>
      <c r="H28" s="200">
        <v>0</v>
      </c>
      <c r="I28" s="200">
        <v>306170.3448393385</v>
      </c>
      <c r="J28" s="200">
        <v>1965.9100000000801</v>
      </c>
      <c r="K28" s="200">
        <v>206416.71999999997</v>
      </c>
      <c r="L28" s="200">
        <v>5721067.5</v>
      </c>
      <c r="M28" s="200">
        <v>0</v>
      </c>
      <c r="N28" s="200">
        <v>0</v>
      </c>
      <c r="O28" s="200">
        <v>0</v>
      </c>
      <c r="P28" s="200">
        <v>0</v>
      </c>
      <c r="Q28" s="200">
        <v>0</v>
      </c>
      <c r="R28" s="200">
        <v>0</v>
      </c>
      <c r="S28" s="200">
        <v>0</v>
      </c>
    </row>
    <row r="29" spans="2:19" ht="12" customHeight="1" x14ac:dyDescent="0.2">
      <c r="B29" s="73" t="s">
        <v>12</v>
      </c>
      <c r="C29" s="3" t="s">
        <v>0</v>
      </c>
      <c r="E29" s="2" t="s">
        <v>270</v>
      </c>
      <c r="H29" s="200">
        <v>0</v>
      </c>
      <c r="I29" s="200">
        <v>0</v>
      </c>
      <c r="J29" s="200">
        <v>0</v>
      </c>
      <c r="K29" s="200">
        <v>0</v>
      </c>
      <c r="L29" s="200">
        <v>0</v>
      </c>
      <c r="M29" s="200">
        <v>0</v>
      </c>
      <c r="N29" s="200">
        <v>0</v>
      </c>
      <c r="O29" s="200">
        <v>0</v>
      </c>
      <c r="P29" s="200">
        <v>0</v>
      </c>
      <c r="Q29" s="200">
        <v>0</v>
      </c>
      <c r="R29" s="200">
        <v>0</v>
      </c>
      <c r="S29" s="200">
        <v>0</v>
      </c>
    </row>
    <row r="30" spans="2:19" s="6" customFormat="1" ht="12" customHeight="1" x14ac:dyDescent="0.2">
      <c r="B30" s="74" t="s">
        <v>11</v>
      </c>
      <c r="C30" s="82" t="s">
        <v>0</v>
      </c>
      <c r="E30" s="6" t="s">
        <v>269</v>
      </c>
      <c r="H30" s="201">
        <v>10229987.124229809</v>
      </c>
      <c r="I30" s="201">
        <v>10216367.431509059</v>
      </c>
      <c r="J30" s="201">
        <v>10052584.442710858</v>
      </c>
      <c r="K30" s="201">
        <v>9973647.2340131477</v>
      </c>
      <c r="L30" s="201">
        <v>15438423.625188321</v>
      </c>
      <c r="M30" s="201">
        <v>15186260.327192485</v>
      </c>
      <c r="N30" s="201">
        <v>14950990.197370814</v>
      </c>
      <c r="O30" s="201">
        <v>14715708.176589105</v>
      </c>
      <c r="P30" s="201">
        <v>14464410.188311756</v>
      </c>
      <c r="Q30" s="201">
        <v>14196483.208148837</v>
      </c>
      <c r="R30" s="201">
        <v>13911282.408636706</v>
      </c>
      <c r="S30" s="201">
        <v>13608125.339312904</v>
      </c>
    </row>
    <row r="31" spans="2:19" s="6" customFormat="1" ht="12" customHeight="1" x14ac:dyDescent="0.2">
      <c r="B31" s="26" t="s">
        <v>446</v>
      </c>
      <c r="C31" s="82"/>
      <c r="M31" s="83"/>
      <c r="N31" s="83"/>
      <c r="O31" s="83"/>
      <c r="P31" s="83"/>
      <c r="Q31" s="83"/>
      <c r="R31" s="83"/>
      <c r="S31" s="83"/>
    </row>
    <row r="32" spans="2:19" ht="12" customHeight="1" x14ac:dyDescent="0.2">
      <c r="B32" s="74"/>
      <c r="H32" s="80"/>
      <c r="I32" s="80"/>
      <c r="J32" s="80"/>
      <c r="K32" s="80"/>
      <c r="L32" s="80"/>
      <c r="M32" s="80"/>
      <c r="N32" s="80"/>
      <c r="O32" s="80"/>
      <c r="P32" s="80"/>
      <c r="Q32" s="80"/>
      <c r="R32" s="80"/>
      <c r="S32" s="80"/>
    </row>
    <row r="33" spans="2:19" ht="12" customHeight="1" x14ac:dyDescent="0.2">
      <c r="B33" s="5" t="s">
        <v>91</v>
      </c>
      <c r="C33" s="3" t="s">
        <v>89</v>
      </c>
      <c r="D33" s="40">
        <f>SUM(H33:S33)</f>
        <v>0</v>
      </c>
      <c r="E33" s="81"/>
      <c r="H33" s="41">
        <f>IF(ABS(H25-H26+H27+H28-H29-H30)&lt;0.001,0,1)</f>
        <v>0</v>
      </c>
      <c r="I33" s="41">
        <f t="shared" ref="I33:S33" si="1">IF(ABS(I25-I26+I27+I28-I29-I30)&lt;0.001,0,1)</f>
        <v>0</v>
      </c>
      <c r="J33" s="41">
        <f t="shared" si="1"/>
        <v>0</v>
      </c>
      <c r="K33" s="41">
        <f t="shared" si="1"/>
        <v>0</v>
      </c>
      <c r="L33" s="41">
        <f t="shared" si="1"/>
        <v>0</v>
      </c>
      <c r="M33" s="41">
        <f t="shared" si="1"/>
        <v>0</v>
      </c>
      <c r="N33" s="41">
        <f t="shared" si="1"/>
        <v>0</v>
      </c>
      <c r="O33" s="41">
        <f t="shared" si="1"/>
        <v>0</v>
      </c>
      <c r="P33" s="41">
        <f t="shared" si="1"/>
        <v>0</v>
      </c>
      <c r="Q33" s="41">
        <f t="shared" si="1"/>
        <v>0</v>
      </c>
      <c r="R33" s="41">
        <f t="shared" si="1"/>
        <v>0</v>
      </c>
      <c r="S33" s="41">
        <f t="shared" si="1"/>
        <v>0</v>
      </c>
    </row>
    <row r="34" spans="2:19" ht="12" customHeight="1" x14ac:dyDescent="0.2">
      <c r="B34" s="76"/>
      <c r="H34" s="75"/>
      <c r="I34" s="75"/>
      <c r="J34" s="75"/>
      <c r="K34" s="75"/>
      <c r="L34" s="75"/>
      <c r="M34" s="75"/>
      <c r="N34" s="75"/>
      <c r="O34" s="75"/>
      <c r="P34" s="75"/>
      <c r="Q34" s="75"/>
      <c r="R34" s="75"/>
      <c r="S34" s="75"/>
    </row>
    <row r="35" spans="2:19" ht="12" customHeight="1" x14ac:dyDescent="0.2">
      <c r="B35" s="71" t="s">
        <v>27</v>
      </c>
      <c r="H35" s="72"/>
      <c r="I35" s="72"/>
      <c r="J35" s="72"/>
      <c r="K35" s="72"/>
      <c r="L35" s="72"/>
      <c r="M35" s="72"/>
      <c r="N35" s="72"/>
      <c r="O35" s="72"/>
      <c r="P35" s="72"/>
      <c r="Q35" s="72"/>
      <c r="R35" s="72"/>
      <c r="S35" s="72"/>
    </row>
    <row r="36" spans="2:19" ht="12" customHeight="1" x14ac:dyDescent="0.2">
      <c r="B36" s="73" t="s">
        <v>16</v>
      </c>
      <c r="C36" s="3" t="s">
        <v>0</v>
      </c>
      <c r="E36" s="2" t="s">
        <v>264</v>
      </c>
      <c r="H36" s="200">
        <v>55827245.916293189</v>
      </c>
      <c r="I36" s="200">
        <v>60165239.827157348</v>
      </c>
      <c r="J36" s="200">
        <v>65135659.690134093</v>
      </c>
      <c r="K36" s="200">
        <v>64769579.731428549</v>
      </c>
      <c r="L36" s="200">
        <v>63359135.826018743</v>
      </c>
      <c r="M36" s="200">
        <v>82445916.797952428</v>
      </c>
      <c r="N36" s="200">
        <v>80635415.048144639</v>
      </c>
      <c r="O36" s="200">
        <v>78895524.884132937</v>
      </c>
      <c r="P36" s="200">
        <v>77134518.453459591</v>
      </c>
      <c r="Q36" s="200">
        <v>75267233.463178068</v>
      </c>
      <c r="R36" s="200">
        <v>73289491.208460003</v>
      </c>
      <c r="S36" s="200">
        <v>71196440.001703352</v>
      </c>
    </row>
    <row r="37" spans="2:19" ht="12" customHeight="1" x14ac:dyDescent="0.2">
      <c r="B37" s="73" t="s">
        <v>15</v>
      </c>
      <c r="C37" s="3" t="s">
        <v>0</v>
      </c>
      <c r="E37" s="2" t="s">
        <v>265</v>
      </c>
      <c r="H37" s="200">
        <v>2077074.7480017003</v>
      </c>
      <c r="I37" s="200">
        <v>2289253.6678257962</v>
      </c>
      <c r="J37" s="200">
        <v>2505073.6807917752</v>
      </c>
      <c r="K37" s="200">
        <v>2592965.6266155285</v>
      </c>
      <c r="L37" s="200">
        <v>2641027.2554256376</v>
      </c>
      <c r="M37" s="200">
        <v>3192232.9408929734</v>
      </c>
      <c r="N37" s="200">
        <v>3249778.432566449</v>
      </c>
      <c r="O37" s="200">
        <v>3315564.69955598</v>
      </c>
      <c r="P37" s="200">
        <v>3386623.1305507366</v>
      </c>
      <c r="Q37" s="200">
        <v>3459734.6951816361</v>
      </c>
      <c r="R37" s="200">
        <v>3535196.1606788393</v>
      </c>
      <c r="S37" s="200">
        <v>3597968.293213428</v>
      </c>
    </row>
    <row r="38" spans="2:19" ht="12" customHeight="1" x14ac:dyDescent="0.2">
      <c r="B38" s="73" t="s">
        <v>157</v>
      </c>
      <c r="C38" s="3" t="s">
        <v>0</v>
      </c>
      <c r="E38" s="2" t="s">
        <v>266</v>
      </c>
      <c r="H38" s="200">
        <v>45922.512144541266</v>
      </c>
      <c r="I38" s="200">
        <v>346641.57477795589</v>
      </c>
      <c r="J38" s="200">
        <v>1387707.7120862387</v>
      </c>
      <c r="K38" s="200">
        <v>700501.65120571398</v>
      </c>
      <c r="L38" s="200">
        <v>923909.85735932866</v>
      </c>
      <c r="M38" s="200">
        <v>1381731.1910851835</v>
      </c>
      <c r="N38" s="200">
        <v>1509888.2685547411</v>
      </c>
      <c r="O38" s="200">
        <v>1554558.26888266</v>
      </c>
      <c r="P38" s="200">
        <v>1519338.1402691936</v>
      </c>
      <c r="Q38" s="200">
        <v>1481992.4404635627</v>
      </c>
      <c r="R38" s="200">
        <v>1442144.9539221807</v>
      </c>
      <c r="S38" s="200">
        <v>1400474.9811332074</v>
      </c>
    </row>
    <row r="39" spans="2:19" ht="12" customHeight="1" x14ac:dyDescent="0.2">
      <c r="B39" s="73" t="s">
        <v>144</v>
      </c>
      <c r="C39" s="3" t="s">
        <v>0</v>
      </c>
      <c r="E39" s="2" t="s">
        <v>268</v>
      </c>
      <c r="H39" s="200">
        <v>6369146.1467213118</v>
      </c>
      <c r="I39" s="200">
        <v>6913031.9560245834</v>
      </c>
      <c r="J39" s="200">
        <v>751286.01</v>
      </c>
      <c r="K39" s="200">
        <v>482020.06999999995</v>
      </c>
      <c r="L39" s="200">
        <v>20803898.370000001</v>
      </c>
      <c r="M39" s="200">
        <v>0</v>
      </c>
      <c r="N39" s="200">
        <v>0</v>
      </c>
      <c r="O39" s="200">
        <v>0</v>
      </c>
      <c r="P39" s="200">
        <v>0</v>
      </c>
      <c r="Q39" s="200">
        <v>0</v>
      </c>
      <c r="R39" s="200">
        <v>0</v>
      </c>
      <c r="S39" s="200">
        <v>0</v>
      </c>
    </row>
    <row r="40" spans="2:19" ht="12" customHeight="1" x14ac:dyDescent="0.2">
      <c r="B40" s="73" t="s">
        <v>12</v>
      </c>
      <c r="C40" s="3" t="s">
        <v>0</v>
      </c>
      <c r="E40" s="2" t="s">
        <v>270</v>
      </c>
      <c r="H40" s="200">
        <v>0</v>
      </c>
      <c r="I40" s="200">
        <v>0</v>
      </c>
      <c r="J40" s="200">
        <v>0</v>
      </c>
      <c r="K40" s="200">
        <v>0</v>
      </c>
      <c r="L40" s="200">
        <v>0</v>
      </c>
      <c r="M40" s="200">
        <v>0</v>
      </c>
      <c r="N40" s="200">
        <v>0</v>
      </c>
      <c r="O40" s="200">
        <v>0</v>
      </c>
      <c r="P40" s="200">
        <v>0</v>
      </c>
      <c r="Q40" s="200">
        <v>0</v>
      </c>
      <c r="R40" s="200">
        <v>0</v>
      </c>
      <c r="S40" s="200">
        <v>0</v>
      </c>
    </row>
    <row r="41" spans="2:19" s="6" customFormat="1" ht="12" customHeight="1" x14ac:dyDescent="0.2">
      <c r="B41" s="74" t="s">
        <v>11</v>
      </c>
      <c r="C41" s="82" t="s">
        <v>0</v>
      </c>
      <c r="E41" s="6" t="s">
        <v>269</v>
      </c>
      <c r="H41" s="201">
        <v>60165239.827157348</v>
      </c>
      <c r="I41" s="201">
        <v>65135659.690134093</v>
      </c>
      <c r="J41" s="201">
        <v>64769579.731428549</v>
      </c>
      <c r="K41" s="201">
        <v>63359135.826018743</v>
      </c>
      <c r="L41" s="201">
        <v>82445916.797952428</v>
      </c>
      <c r="M41" s="201">
        <v>80635415.048144639</v>
      </c>
      <c r="N41" s="201">
        <v>78895524.884132937</v>
      </c>
      <c r="O41" s="201">
        <v>77134518.453459591</v>
      </c>
      <c r="P41" s="201">
        <v>75267233.463178068</v>
      </c>
      <c r="Q41" s="201">
        <v>73289491.208460003</v>
      </c>
      <c r="R41" s="201">
        <v>71196440.001703352</v>
      </c>
      <c r="S41" s="201">
        <v>68998946.689623103</v>
      </c>
    </row>
    <row r="42" spans="2:19" s="6" customFormat="1" ht="12" customHeight="1" x14ac:dyDescent="0.2">
      <c r="B42" s="26" t="s">
        <v>446</v>
      </c>
      <c r="C42" s="82"/>
      <c r="M42" s="83"/>
      <c r="N42" s="83"/>
      <c r="O42" s="83"/>
      <c r="P42" s="83"/>
      <c r="Q42" s="83"/>
      <c r="R42" s="83"/>
      <c r="S42" s="83"/>
    </row>
    <row r="43" spans="2:19" ht="12" customHeight="1" x14ac:dyDescent="0.2">
      <c r="B43" s="74"/>
      <c r="H43" s="80"/>
      <c r="I43" s="80"/>
      <c r="J43" s="80"/>
      <c r="K43" s="80"/>
      <c r="L43" s="80"/>
      <c r="M43" s="80"/>
      <c r="N43" s="80"/>
      <c r="O43" s="80"/>
      <c r="P43" s="80"/>
      <c r="Q43" s="80"/>
      <c r="R43" s="80"/>
      <c r="S43" s="80"/>
    </row>
    <row r="44" spans="2:19" ht="12" customHeight="1" x14ac:dyDescent="0.2">
      <c r="B44" s="5" t="s">
        <v>92</v>
      </c>
      <c r="C44" s="3" t="s">
        <v>89</v>
      </c>
      <c r="D44" s="40">
        <f>SUM(H44:S44)</f>
        <v>0</v>
      </c>
      <c r="E44" s="81"/>
      <c r="H44" s="41">
        <f>IF(ABS(H36-H37+H38+H39-H40-H41)&lt;0.001,0,1)</f>
        <v>0</v>
      </c>
      <c r="I44" s="41">
        <f t="shared" ref="I44:S44" si="2">IF(ABS(I36-I37+I38+I39-I40-I41)&lt;0.001,0,1)</f>
        <v>0</v>
      </c>
      <c r="J44" s="41">
        <f t="shared" si="2"/>
        <v>0</v>
      </c>
      <c r="K44" s="41">
        <f t="shared" si="2"/>
        <v>0</v>
      </c>
      <c r="L44" s="41">
        <f t="shared" si="2"/>
        <v>0</v>
      </c>
      <c r="M44" s="41">
        <f t="shared" si="2"/>
        <v>0</v>
      </c>
      <c r="N44" s="41">
        <f t="shared" si="2"/>
        <v>0</v>
      </c>
      <c r="O44" s="41">
        <f t="shared" si="2"/>
        <v>0</v>
      </c>
      <c r="P44" s="41">
        <f t="shared" si="2"/>
        <v>0</v>
      </c>
      <c r="Q44" s="41">
        <f t="shared" si="2"/>
        <v>0</v>
      </c>
      <c r="R44" s="41">
        <f t="shared" si="2"/>
        <v>0</v>
      </c>
      <c r="S44" s="41">
        <f t="shared" si="2"/>
        <v>0</v>
      </c>
    </row>
    <row r="45" spans="2:19" ht="12" customHeight="1" x14ac:dyDescent="0.2">
      <c r="B45" s="76"/>
      <c r="H45" s="77"/>
      <c r="I45" s="77"/>
      <c r="J45" s="77"/>
      <c r="K45" s="77"/>
      <c r="L45" s="77"/>
      <c r="M45" s="77"/>
      <c r="N45" s="77"/>
      <c r="O45" s="77"/>
      <c r="P45" s="77"/>
      <c r="Q45" s="77"/>
      <c r="R45" s="77"/>
      <c r="S45" s="77"/>
    </row>
    <row r="46" spans="2:19" ht="12" customHeight="1" x14ac:dyDescent="0.2">
      <c r="B46" s="71" t="s">
        <v>26</v>
      </c>
      <c r="H46" s="72"/>
      <c r="I46" s="72"/>
      <c r="J46" s="72"/>
      <c r="K46" s="72"/>
      <c r="L46" s="72"/>
      <c r="M46" s="72"/>
      <c r="N46" s="72"/>
      <c r="O46" s="72"/>
      <c r="P46" s="72"/>
      <c r="Q46" s="72"/>
      <c r="R46" s="72"/>
      <c r="S46" s="72"/>
    </row>
    <row r="47" spans="2:19" ht="12" customHeight="1" x14ac:dyDescent="0.2">
      <c r="B47" s="73" t="s">
        <v>16</v>
      </c>
      <c r="C47" s="3" t="s">
        <v>0</v>
      </c>
      <c r="E47" s="2" t="s">
        <v>264</v>
      </c>
      <c r="H47" s="200">
        <v>46659890.743960597</v>
      </c>
      <c r="I47" s="200">
        <v>49301290.717808038</v>
      </c>
      <c r="J47" s="200">
        <v>52447471.473367795</v>
      </c>
      <c r="K47" s="200">
        <v>56582959.528601877</v>
      </c>
      <c r="L47" s="200">
        <v>92315694.636564478</v>
      </c>
      <c r="M47" s="200">
        <v>111374694.61985536</v>
      </c>
      <c r="N47" s="200">
        <v>108593956.62563464</v>
      </c>
      <c r="O47" s="200">
        <v>106068247.02494676</v>
      </c>
      <c r="P47" s="200">
        <v>103677279.85926725</v>
      </c>
      <c r="Q47" s="200">
        <v>101310328.01471333</v>
      </c>
      <c r="R47" s="200">
        <v>98940265.553036675</v>
      </c>
      <c r="S47" s="200">
        <v>96487204.97761938</v>
      </c>
    </row>
    <row r="48" spans="2:19" ht="12" customHeight="1" x14ac:dyDescent="0.2">
      <c r="B48" s="73" t="s">
        <v>15</v>
      </c>
      <c r="C48" s="3" t="s">
        <v>0</v>
      </c>
      <c r="E48" s="2" t="s">
        <v>265</v>
      </c>
      <c r="H48" s="200">
        <v>2204550.055257191</v>
      </c>
      <c r="I48" s="200">
        <v>2290240.8662597956</v>
      </c>
      <c r="J48" s="200">
        <v>2395546.3861898836</v>
      </c>
      <c r="K48" s="200">
        <v>2548183.6496851952</v>
      </c>
      <c r="L48" s="200">
        <v>3353904.4582090233</v>
      </c>
      <c r="M48" s="200">
        <v>3895218.888395254</v>
      </c>
      <c r="N48" s="200">
        <v>3897582.231533756</v>
      </c>
      <c r="O48" s="200">
        <v>3910439.2191707483</v>
      </c>
      <c r="P48" s="200">
        <v>3930606.6969914264</v>
      </c>
      <c r="Q48" s="200">
        <v>3955069.6735549015</v>
      </c>
      <c r="R48" s="200">
        <v>3981842.5510937227</v>
      </c>
      <c r="S48" s="200">
        <v>3999596.1798806801</v>
      </c>
    </row>
    <row r="49" spans="2:19" ht="12" customHeight="1" x14ac:dyDescent="0.2">
      <c r="B49" s="73" t="s">
        <v>157</v>
      </c>
      <c r="C49" s="3" t="s">
        <v>0</v>
      </c>
      <c r="E49" s="2" t="s">
        <v>266</v>
      </c>
      <c r="H49" s="200">
        <v>39144.203644262241</v>
      </c>
      <c r="I49" s="200">
        <v>289278.31938361801</v>
      </c>
      <c r="J49" s="200">
        <v>1136361.8819229689</v>
      </c>
      <c r="K49" s="200">
        <v>616142.04485462036</v>
      </c>
      <c r="L49" s="200">
        <v>1361521.06285704</v>
      </c>
      <c r="M49" s="200">
        <v>1880350.0331745306</v>
      </c>
      <c r="N49" s="200">
        <v>2050393.2834868687</v>
      </c>
      <c r="O49" s="200">
        <v>2109563.1191850607</v>
      </c>
      <c r="P49" s="200">
        <v>2063547.739445193</v>
      </c>
      <c r="Q49" s="200">
        <v>2017555.5926782684</v>
      </c>
      <c r="R49" s="200">
        <v>1969981.3240924156</v>
      </c>
      <c r="S49" s="200">
        <v>1920743.6328447028</v>
      </c>
    </row>
    <row r="50" spans="2:19" ht="12" customHeight="1" x14ac:dyDescent="0.2">
      <c r="B50" s="73" t="s">
        <v>144</v>
      </c>
      <c r="C50" s="3" t="s">
        <v>0</v>
      </c>
      <c r="E50" s="2" t="s">
        <v>268</v>
      </c>
      <c r="H50" s="200">
        <v>4806805.8254603585</v>
      </c>
      <c r="I50" s="200">
        <v>5147143.3024359364</v>
      </c>
      <c r="J50" s="200">
        <v>5394672.559500983</v>
      </c>
      <c r="K50" s="200">
        <v>38234823.072793201</v>
      </c>
      <c r="L50" s="200">
        <v>21904450.378642868</v>
      </c>
      <c r="M50" s="200">
        <v>0</v>
      </c>
      <c r="N50" s="200">
        <v>0</v>
      </c>
      <c r="O50" s="200">
        <v>0</v>
      </c>
      <c r="P50" s="200">
        <v>0</v>
      </c>
      <c r="Q50" s="200">
        <v>0</v>
      </c>
      <c r="R50" s="200">
        <v>0</v>
      </c>
      <c r="S50" s="200">
        <v>0</v>
      </c>
    </row>
    <row r="51" spans="2:19" ht="12" customHeight="1" x14ac:dyDescent="0.2">
      <c r="B51" s="73" t="s">
        <v>12</v>
      </c>
      <c r="C51" s="3" t="s">
        <v>0</v>
      </c>
      <c r="E51" s="2" t="s">
        <v>270</v>
      </c>
      <c r="H51" s="200">
        <v>0</v>
      </c>
      <c r="I51" s="200">
        <v>0</v>
      </c>
      <c r="J51" s="200">
        <v>0</v>
      </c>
      <c r="K51" s="200">
        <v>570046.36</v>
      </c>
      <c r="L51" s="200">
        <v>853067</v>
      </c>
      <c r="M51" s="200">
        <v>765869.13899999997</v>
      </c>
      <c r="N51" s="200">
        <v>678520.65264099988</v>
      </c>
      <c r="O51" s="200">
        <v>590091.0656938199</v>
      </c>
      <c r="P51" s="200">
        <v>499892.88700769632</v>
      </c>
      <c r="Q51" s="200">
        <v>432548.38080000004</v>
      </c>
      <c r="R51" s="200">
        <v>441199.34841600008</v>
      </c>
      <c r="S51" s="200">
        <v>450023.33538432006</v>
      </c>
    </row>
    <row r="52" spans="2:19" s="6" customFormat="1" ht="12" customHeight="1" x14ac:dyDescent="0.2">
      <c r="B52" s="74" t="s">
        <v>11</v>
      </c>
      <c r="C52" s="82" t="s">
        <v>0</v>
      </c>
      <c r="E52" s="6" t="s">
        <v>269</v>
      </c>
      <c r="H52" s="201">
        <v>49301290.717808038</v>
      </c>
      <c r="I52" s="201">
        <v>52447471.473367795</v>
      </c>
      <c r="J52" s="201">
        <v>56582959.528601877</v>
      </c>
      <c r="K52" s="201">
        <v>92315694.636564478</v>
      </c>
      <c r="L52" s="201">
        <v>111374694.61985536</v>
      </c>
      <c r="M52" s="201">
        <v>108593956.62563464</v>
      </c>
      <c r="N52" s="201">
        <v>106068247.02494676</v>
      </c>
      <c r="O52" s="201">
        <v>103677279.85926725</v>
      </c>
      <c r="P52" s="201">
        <v>101310328.01471333</v>
      </c>
      <c r="Q52" s="201">
        <v>98940265.553036675</v>
      </c>
      <c r="R52" s="201">
        <v>96487204.97761938</v>
      </c>
      <c r="S52" s="201">
        <v>93958329.095199078</v>
      </c>
    </row>
    <row r="53" spans="2:19" s="6" customFormat="1" ht="12" customHeight="1" x14ac:dyDescent="0.2">
      <c r="B53" s="26" t="s">
        <v>446</v>
      </c>
      <c r="C53" s="82"/>
      <c r="M53" s="83"/>
      <c r="N53" s="83"/>
      <c r="O53" s="83"/>
      <c r="P53" s="83"/>
      <c r="Q53" s="83"/>
      <c r="R53" s="83"/>
      <c r="S53" s="83"/>
    </row>
    <row r="54" spans="2:19" ht="12" customHeight="1" x14ac:dyDescent="0.2">
      <c r="B54" s="74"/>
      <c r="H54" s="80"/>
      <c r="I54" s="80"/>
      <c r="J54" s="80"/>
      <c r="K54" s="80"/>
      <c r="L54" s="80"/>
      <c r="M54" s="80"/>
      <c r="N54" s="80"/>
      <c r="O54" s="80"/>
      <c r="P54" s="80"/>
      <c r="Q54" s="80"/>
      <c r="R54" s="80"/>
      <c r="S54" s="80"/>
    </row>
    <row r="55" spans="2:19" ht="12" customHeight="1" x14ac:dyDescent="0.2">
      <c r="B55" s="5" t="s">
        <v>93</v>
      </c>
      <c r="C55" s="3" t="s">
        <v>89</v>
      </c>
      <c r="D55" s="40">
        <f>SUM(H55:S55)</f>
        <v>0</v>
      </c>
      <c r="E55" s="81"/>
      <c r="H55" s="41">
        <f>IF(ABS(H47-H48+H49+H50-H51-H52)&lt;0.001,0,1)</f>
        <v>0</v>
      </c>
      <c r="I55" s="41">
        <f t="shared" ref="I55:S55" si="3">IF(ABS(I47-I48+I49+I50-I51-I52)&lt;0.001,0,1)</f>
        <v>0</v>
      </c>
      <c r="J55" s="41">
        <f t="shared" si="3"/>
        <v>0</v>
      </c>
      <c r="K55" s="41">
        <f t="shared" si="3"/>
        <v>0</v>
      </c>
      <c r="L55" s="41">
        <f t="shared" si="3"/>
        <v>0</v>
      </c>
      <c r="M55" s="41">
        <f t="shared" si="3"/>
        <v>0</v>
      </c>
      <c r="N55" s="41">
        <f t="shared" si="3"/>
        <v>0</v>
      </c>
      <c r="O55" s="41">
        <f t="shared" si="3"/>
        <v>0</v>
      </c>
      <c r="P55" s="41">
        <f t="shared" si="3"/>
        <v>0</v>
      </c>
      <c r="Q55" s="41">
        <f t="shared" si="3"/>
        <v>0</v>
      </c>
      <c r="R55" s="41">
        <f t="shared" si="3"/>
        <v>0</v>
      </c>
      <c r="S55" s="41">
        <f t="shared" si="3"/>
        <v>0</v>
      </c>
    </row>
    <row r="56" spans="2:19" ht="12" customHeight="1" x14ac:dyDescent="0.2">
      <c r="B56" s="76"/>
      <c r="H56" s="78"/>
      <c r="I56" s="78"/>
      <c r="J56" s="78"/>
      <c r="K56" s="78"/>
      <c r="L56" s="78"/>
      <c r="M56" s="78"/>
      <c r="N56" s="78"/>
      <c r="O56" s="78"/>
      <c r="P56" s="78"/>
      <c r="Q56" s="78"/>
      <c r="R56" s="78"/>
      <c r="S56" s="78"/>
    </row>
    <row r="57" spans="2:19" ht="12" customHeight="1" x14ac:dyDescent="0.2">
      <c r="B57" s="71" t="s">
        <v>25</v>
      </c>
      <c r="H57" s="72"/>
      <c r="I57" s="72"/>
      <c r="J57" s="72"/>
      <c r="K57" s="72"/>
      <c r="L57" s="72"/>
      <c r="M57" s="72"/>
      <c r="N57" s="72"/>
      <c r="O57" s="72"/>
      <c r="P57" s="72"/>
      <c r="Q57" s="72"/>
      <c r="R57" s="72"/>
      <c r="S57" s="72"/>
    </row>
    <row r="58" spans="2:19" ht="12" customHeight="1" x14ac:dyDescent="0.2">
      <c r="B58" s="73" t="s">
        <v>16</v>
      </c>
      <c r="C58" s="3" t="s">
        <v>0</v>
      </c>
      <c r="E58" s="2" t="s">
        <v>264</v>
      </c>
      <c r="H58" s="200">
        <v>125682884.1941157</v>
      </c>
      <c r="I58" s="200">
        <v>125128722.54247093</v>
      </c>
      <c r="J58" s="200">
        <v>125991932.95556408</v>
      </c>
      <c r="K58" s="200">
        <v>127370644.48014584</v>
      </c>
      <c r="L58" s="200">
        <v>127817188.75852004</v>
      </c>
      <c r="M58" s="200">
        <v>133323882.33475932</v>
      </c>
      <c r="N58" s="200">
        <v>131285373.80898689</v>
      </c>
      <c r="O58" s="200">
        <v>129398976.35822484</v>
      </c>
      <c r="P58" s="200">
        <v>127519804.97028756</v>
      </c>
      <c r="Q58" s="200">
        <v>125510248.93550788</v>
      </c>
      <c r="R58" s="200">
        <v>123365622.49559352</v>
      </c>
      <c r="S58" s="200">
        <v>121081082.62843715</v>
      </c>
    </row>
    <row r="59" spans="2:19" ht="12" customHeight="1" x14ac:dyDescent="0.2">
      <c r="B59" s="73" t="s">
        <v>15</v>
      </c>
      <c r="C59" s="3" t="s">
        <v>0</v>
      </c>
      <c r="E59" s="2" t="s">
        <v>265</v>
      </c>
      <c r="H59" s="200">
        <v>3717438.5884575634</v>
      </c>
      <c r="I59" s="200">
        <v>3776279.0812370302</v>
      </c>
      <c r="J59" s="200">
        <v>3870340.0705975736</v>
      </c>
      <c r="K59" s="200">
        <v>4002905.5937179751</v>
      </c>
      <c r="L59" s="200">
        <v>4103871.1619333602</v>
      </c>
      <c r="M59" s="200">
        <v>4305014.5254633576</v>
      </c>
      <c r="N59" s="200">
        <v>4380819.5531327892</v>
      </c>
      <c r="O59" s="200">
        <v>4467150.9151017461</v>
      </c>
      <c r="P59" s="200">
        <v>4559952.1341854176</v>
      </c>
      <c r="Q59" s="200">
        <v>4654831.4186245548</v>
      </c>
      <c r="R59" s="200">
        <v>4751852.3170682285</v>
      </c>
      <c r="S59" s="200">
        <v>4851082.9366637617</v>
      </c>
    </row>
    <row r="60" spans="2:19" ht="12" customHeight="1" x14ac:dyDescent="0.2">
      <c r="B60" s="73" t="s">
        <v>157</v>
      </c>
      <c r="C60" s="3" t="s">
        <v>0</v>
      </c>
      <c r="E60" s="2" t="s">
        <v>266</v>
      </c>
      <c r="H60" s="200">
        <v>105438.66123667423</v>
      </c>
      <c r="I60" s="200">
        <v>734200.38373620843</v>
      </c>
      <c r="J60" s="200">
        <v>2729825.2140372214</v>
      </c>
      <c r="K60" s="200">
        <v>1401077.0892816039</v>
      </c>
      <c r="L60" s="200">
        <v>1896397.4593252235</v>
      </c>
      <c r="M60" s="200">
        <v>2266505.9996908959</v>
      </c>
      <c r="N60" s="200">
        <v>2494422.102370739</v>
      </c>
      <c r="O60" s="200">
        <v>2587979.5271644983</v>
      </c>
      <c r="P60" s="200">
        <v>2550396.0994057539</v>
      </c>
      <c r="Q60" s="200">
        <v>2510204.9787101606</v>
      </c>
      <c r="R60" s="200">
        <v>2467312.4499118724</v>
      </c>
      <c r="S60" s="200">
        <v>2421621.652568745</v>
      </c>
    </row>
    <row r="61" spans="2:19" ht="12" customHeight="1" x14ac:dyDescent="0.2">
      <c r="B61" s="73" t="s">
        <v>144</v>
      </c>
      <c r="C61" s="3" t="s">
        <v>0</v>
      </c>
      <c r="E61" s="2" t="s">
        <v>268</v>
      </c>
      <c r="H61" s="200">
        <v>3057838.2755761161</v>
      </c>
      <c r="I61" s="200">
        <v>3905289.1105939467</v>
      </c>
      <c r="J61" s="200">
        <v>2519226.3811421189</v>
      </c>
      <c r="K61" s="200">
        <v>3048372.7828106009</v>
      </c>
      <c r="L61" s="200">
        <v>7714167.2788474131</v>
      </c>
      <c r="M61" s="200">
        <v>0</v>
      </c>
      <c r="N61" s="200">
        <v>0</v>
      </c>
      <c r="O61" s="200">
        <v>0</v>
      </c>
      <c r="P61" s="200">
        <v>0</v>
      </c>
      <c r="Q61" s="200">
        <v>0</v>
      </c>
      <c r="R61" s="200">
        <v>0</v>
      </c>
      <c r="S61" s="200">
        <v>0</v>
      </c>
    </row>
    <row r="62" spans="2:19" ht="12" customHeight="1" x14ac:dyDescent="0.2">
      <c r="B62" s="73" t="s">
        <v>12</v>
      </c>
      <c r="C62" s="3" t="s">
        <v>0</v>
      </c>
      <c r="E62" s="2" t="s">
        <v>270</v>
      </c>
      <c r="H62" s="200">
        <v>0</v>
      </c>
      <c r="I62" s="200">
        <v>0</v>
      </c>
      <c r="J62" s="200">
        <v>0</v>
      </c>
      <c r="K62" s="200">
        <v>0</v>
      </c>
      <c r="L62" s="200">
        <v>0</v>
      </c>
      <c r="M62" s="200">
        <v>0</v>
      </c>
      <c r="N62" s="200">
        <v>0</v>
      </c>
      <c r="O62" s="200">
        <v>0</v>
      </c>
      <c r="P62" s="200">
        <v>0</v>
      </c>
      <c r="Q62" s="200">
        <v>0</v>
      </c>
      <c r="R62" s="200">
        <v>0</v>
      </c>
      <c r="S62" s="200">
        <v>0</v>
      </c>
    </row>
    <row r="63" spans="2:19" s="6" customFormat="1" ht="12" customHeight="1" x14ac:dyDescent="0.2">
      <c r="B63" s="74" t="s">
        <v>11</v>
      </c>
      <c r="C63" s="82" t="s">
        <v>0</v>
      </c>
      <c r="E63" s="6" t="s">
        <v>269</v>
      </c>
      <c r="H63" s="201">
        <v>125128722.54247093</v>
      </c>
      <c r="I63" s="201">
        <v>125991932.95556408</v>
      </c>
      <c r="J63" s="201">
        <v>127370644.48014584</v>
      </c>
      <c r="K63" s="201">
        <v>127817188.75852004</v>
      </c>
      <c r="L63" s="201">
        <v>133323882.33475932</v>
      </c>
      <c r="M63" s="201">
        <v>131285373.80898689</v>
      </c>
      <c r="N63" s="201">
        <v>129398976.35822484</v>
      </c>
      <c r="O63" s="201">
        <v>127519804.97028756</v>
      </c>
      <c r="P63" s="201">
        <v>125510248.93550788</v>
      </c>
      <c r="Q63" s="201">
        <v>123365622.49559352</v>
      </c>
      <c r="R63" s="201">
        <v>121081082.62843715</v>
      </c>
      <c r="S63" s="201">
        <v>118651621.34434214</v>
      </c>
    </row>
    <row r="64" spans="2:19" s="6" customFormat="1" ht="12" customHeight="1" x14ac:dyDescent="0.2">
      <c r="B64" s="26" t="s">
        <v>446</v>
      </c>
      <c r="C64" s="82"/>
      <c r="M64" s="83"/>
      <c r="N64" s="83"/>
      <c r="O64" s="83"/>
      <c r="P64" s="83"/>
      <c r="Q64" s="83"/>
      <c r="R64" s="83"/>
      <c r="S64" s="83"/>
    </row>
    <row r="65" spans="2:19" ht="12" customHeight="1" x14ac:dyDescent="0.2">
      <c r="B65" s="76"/>
      <c r="H65" s="78"/>
      <c r="I65" s="78"/>
      <c r="J65" s="78"/>
      <c r="K65" s="78"/>
      <c r="L65" s="78"/>
      <c r="M65" s="78"/>
      <c r="N65" s="78"/>
      <c r="O65" s="78"/>
      <c r="P65" s="78"/>
      <c r="Q65" s="78"/>
      <c r="R65" s="78"/>
      <c r="S65" s="78"/>
    </row>
    <row r="66" spans="2:19" ht="12" customHeight="1" x14ac:dyDescent="0.2">
      <c r="B66" s="5" t="s">
        <v>98</v>
      </c>
      <c r="C66" s="3" t="s">
        <v>89</v>
      </c>
      <c r="D66" s="40">
        <f>SUM(H66:S66)</f>
        <v>0</v>
      </c>
      <c r="E66" s="81"/>
      <c r="H66" s="41">
        <f>IF(ABS(H58-H59+H60+H61-H62-H63)&lt;0.001,0,1)</f>
        <v>0</v>
      </c>
      <c r="I66" s="41">
        <f t="shared" ref="I66:S66" si="4">IF(ABS(I58-I59+I60+I61-I62-I63)&lt;0.001,0,1)</f>
        <v>0</v>
      </c>
      <c r="J66" s="41">
        <f t="shared" si="4"/>
        <v>0</v>
      </c>
      <c r="K66" s="41">
        <f t="shared" si="4"/>
        <v>0</v>
      </c>
      <c r="L66" s="41">
        <f t="shared" si="4"/>
        <v>0</v>
      </c>
      <c r="M66" s="41">
        <f t="shared" si="4"/>
        <v>0</v>
      </c>
      <c r="N66" s="41">
        <f t="shared" si="4"/>
        <v>0</v>
      </c>
      <c r="O66" s="41">
        <f t="shared" si="4"/>
        <v>0</v>
      </c>
      <c r="P66" s="41">
        <f t="shared" si="4"/>
        <v>0</v>
      </c>
      <c r="Q66" s="41">
        <f t="shared" si="4"/>
        <v>0</v>
      </c>
      <c r="R66" s="41">
        <f t="shared" si="4"/>
        <v>0</v>
      </c>
      <c r="S66" s="41">
        <f t="shared" si="4"/>
        <v>0</v>
      </c>
    </row>
    <row r="67" spans="2:19" ht="12" customHeight="1" x14ac:dyDescent="0.2">
      <c r="B67" s="76"/>
      <c r="H67" s="78"/>
      <c r="I67" s="78"/>
      <c r="J67" s="78"/>
      <c r="K67" s="78"/>
      <c r="L67" s="78"/>
      <c r="M67" s="78"/>
      <c r="N67" s="78"/>
      <c r="O67" s="78"/>
      <c r="P67" s="78"/>
      <c r="Q67" s="78"/>
      <c r="R67" s="78"/>
      <c r="S67" s="78"/>
    </row>
    <row r="68" spans="2:19" ht="12" customHeight="1" x14ac:dyDescent="0.2">
      <c r="B68" s="71" t="s">
        <v>24</v>
      </c>
      <c r="H68" s="72"/>
      <c r="I68" s="72"/>
      <c r="J68" s="72"/>
      <c r="K68" s="72"/>
      <c r="L68" s="72"/>
      <c r="M68" s="72"/>
      <c r="N68" s="72"/>
      <c r="O68" s="72"/>
      <c r="P68" s="72"/>
      <c r="Q68" s="72"/>
      <c r="R68" s="72"/>
      <c r="S68" s="72"/>
    </row>
    <row r="69" spans="2:19" ht="12" customHeight="1" x14ac:dyDescent="0.2">
      <c r="B69" s="73" t="s">
        <v>16</v>
      </c>
      <c r="C69" s="3" t="s">
        <v>0</v>
      </c>
      <c r="E69" s="2" t="s">
        <v>264</v>
      </c>
      <c r="H69" s="200">
        <v>51020590.505085684</v>
      </c>
      <c r="I69" s="200">
        <v>51195782.388872445</v>
      </c>
      <c r="J69" s="200">
        <v>51790529.666484967</v>
      </c>
      <c r="K69" s="200">
        <v>52185215.038690075</v>
      </c>
      <c r="L69" s="200">
        <v>53906479.850603595</v>
      </c>
      <c r="M69" s="200">
        <v>54936822.296779156</v>
      </c>
      <c r="N69" s="200">
        <v>53840193.131725207</v>
      </c>
      <c r="O69" s="200">
        <v>52796619.299491562</v>
      </c>
      <c r="P69" s="200">
        <v>51745005.879791856</v>
      </c>
      <c r="Q69" s="200">
        <v>50628241.727303661</v>
      </c>
      <c r="R69" s="200">
        <v>49443991.928978302</v>
      </c>
      <c r="S69" s="200">
        <v>48189835.23615472</v>
      </c>
    </row>
    <row r="70" spans="2:19" ht="12" customHeight="1" x14ac:dyDescent="0.2">
      <c r="B70" s="73" t="s">
        <v>15</v>
      </c>
      <c r="C70" s="3" t="s">
        <v>0</v>
      </c>
      <c r="E70" s="2" t="s">
        <v>265</v>
      </c>
      <c r="H70" s="200">
        <v>1703835.6498059107</v>
      </c>
      <c r="I70" s="200">
        <v>1746121.8847785981</v>
      </c>
      <c r="J70" s="200">
        <v>1802093.8346641331</v>
      </c>
      <c r="K70" s="200">
        <v>1866521.8821424164</v>
      </c>
      <c r="L70" s="200">
        <v>1951909.4496271855</v>
      </c>
      <c r="M70" s="200">
        <v>2030555.144099196</v>
      </c>
      <c r="N70" s="200">
        <v>2066537.5017364176</v>
      </c>
      <c r="O70" s="200">
        <v>2107545.8056895575</v>
      </c>
      <c r="P70" s="200">
        <v>2151664.2700840202</v>
      </c>
      <c r="Q70" s="200">
        <v>2196814.6328714322</v>
      </c>
      <c r="R70" s="200">
        <v>2243036.5314031555</v>
      </c>
      <c r="S70" s="200">
        <v>2290374.2420612099</v>
      </c>
    </row>
    <row r="71" spans="2:19" ht="12" customHeight="1" x14ac:dyDescent="0.2">
      <c r="B71" s="73" t="s">
        <v>157</v>
      </c>
      <c r="C71" s="3" t="s">
        <v>0</v>
      </c>
      <c r="E71" s="2" t="s">
        <v>266</v>
      </c>
      <c r="H71" s="200">
        <v>42802.508812991335</v>
      </c>
      <c r="I71" s="200">
        <v>300394.36439405457</v>
      </c>
      <c r="J71" s="200">
        <v>1122128.1427738413</v>
      </c>
      <c r="K71" s="200">
        <v>574037.36542559077</v>
      </c>
      <c r="L71" s="200">
        <v>799799.40431162587</v>
      </c>
      <c r="M71" s="200">
        <v>933925.97904524056</v>
      </c>
      <c r="N71" s="200">
        <v>1022963.6695027739</v>
      </c>
      <c r="O71" s="200">
        <v>1055932.3859898322</v>
      </c>
      <c r="P71" s="200">
        <v>1034900.1175958378</v>
      </c>
      <c r="Q71" s="200">
        <v>1012564.8345460742</v>
      </c>
      <c r="R71" s="200">
        <v>988879.83857956703</v>
      </c>
      <c r="S71" s="200">
        <v>963796.70472309517</v>
      </c>
    </row>
    <row r="72" spans="2:19" ht="12" customHeight="1" x14ac:dyDescent="0.2">
      <c r="B72" s="73" t="s">
        <v>144</v>
      </c>
      <c r="C72" s="3" t="s">
        <v>0</v>
      </c>
      <c r="E72" s="2" t="s">
        <v>268</v>
      </c>
      <c r="H72" s="200">
        <v>1836225.024779676</v>
      </c>
      <c r="I72" s="200">
        <v>2040474.7979970805</v>
      </c>
      <c r="J72" s="200">
        <v>1074651.0640953965</v>
      </c>
      <c r="K72" s="200">
        <v>3013749.3286303338</v>
      </c>
      <c r="L72" s="200">
        <v>2182452.4914911324</v>
      </c>
      <c r="M72" s="200">
        <v>0</v>
      </c>
      <c r="N72" s="200">
        <v>0</v>
      </c>
      <c r="O72" s="200">
        <v>0</v>
      </c>
      <c r="P72" s="200">
        <v>0</v>
      </c>
      <c r="Q72" s="200">
        <v>0</v>
      </c>
      <c r="R72" s="200">
        <v>0</v>
      </c>
      <c r="S72" s="200">
        <v>0</v>
      </c>
    </row>
    <row r="73" spans="2:19" ht="12" customHeight="1" x14ac:dyDescent="0.2">
      <c r="B73" s="73" t="s">
        <v>12</v>
      </c>
      <c r="C73" s="3" t="s">
        <v>0</v>
      </c>
      <c r="E73" s="2" t="s">
        <v>270</v>
      </c>
      <c r="H73" s="200">
        <v>0</v>
      </c>
      <c r="I73" s="200">
        <v>0</v>
      </c>
      <c r="J73" s="200">
        <v>0</v>
      </c>
      <c r="K73" s="200">
        <v>0</v>
      </c>
      <c r="L73" s="200">
        <v>0</v>
      </c>
      <c r="M73" s="200">
        <v>0</v>
      </c>
      <c r="N73" s="200">
        <v>0</v>
      </c>
      <c r="O73" s="200">
        <v>0</v>
      </c>
      <c r="P73" s="200">
        <v>0</v>
      </c>
      <c r="Q73" s="200">
        <v>0</v>
      </c>
      <c r="R73" s="200">
        <v>0</v>
      </c>
      <c r="S73" s="200">
        <v>0</v>
      </c>
    </row>
    <row r="74" spans="2:19" s="6" customFormat="1" ht="12" customHeight="1" x14ac:dyDescent="0.2">
      <c r="B74" s="74" t="s">
        <v>11</v>
      </c>
      <c r="C74" s="82" t="s">
        <v>0</v>
      </c>
      <c r="E74" s="6" t="s">
        <v>269</v>
      </c>
      <c r="H74" s="201">
        <v>51195782.388872445</v>
      </c>
      <c r="I74" s="201">
        <v>51790529.666484967</v>
      </c>
      <c r="J74" s="201">
        <v>52185215.038690075</v>
      </c>
      <c r="K74" s="201">
        <v>53906479.850603595</v>
      </c>
      <c r="L74" s="201">
        <v>54936822.296779156</v>
      </c>
      <c r="M74" s="201">
        <v>53840193.131725207</v>
      </c>
      <c r="N74" s="201">
        <v>52796619.299491562</v>
      </c>
      <c r="O74" s="201">
        <v>51745005.879791856</v>
      </c>
      <c r="P74" s="201">
        <v>50628241.727303661</v>
      </c>
      <c r="Q74" s="201">
        <v>49443991.928978302</v>
      </c>
      <c r="R74" s="201">
        <v>48189835.23615472</v>
      </c>
      <c r="S74" s="201">
        <v>46863257.69881662</v>
      </c>
    </row>
    <row r="75" spans="2:19" s="6" customFormat="1" ht="12" customHeight="1" x14ac:dyDescent="0.2">
      <c r="B75" s="26" t="s">
        <v>446</v>
      </c>
      <c r="C75" s="82"/>
      <c r="M75" s="83"/>
      <c r="N75" s="83"/>
      <c r="O75" s="83"/>
      <c r="P75" s="83"/>
      <c r="Q75" s="83"/>
      <c r="R75" s="83"/>
      <c r="S75" s="83"/>
    </row>
    <row r="76" spans="2:19" ht="12" customHeight="1" x14ac:dyDescent="0.2">
      <c r="B76" s="76"/>
      <c r="H76" s="78"/>
      <c r="I76" s="78"/>
      <c r="J76" s="78"/>
      <c r="K76" s="78"/>
      <c r="L76" s="78"/>
      <c r="M76" s="78"/>
      <c r="N76" s="78"/>
      <c r="O76" s="78"/>
      <c r="P76" s="78"/>
      <c r="Q76" s="78"/>
      <c r="R76" s="78"/>
      <c r="S76" s="78"/>
    </row>
    <row r="77" spans="2:19" ht="12" customHeight="1" x14ac:dyDescent="0.2">
      <c r="B77" s="5" t="s">
        <v>99</v>
      </c>
      <c r="C77" s="3" t="s">
        <v>89</v>
      </c>
      <c r="D77" s="40">
        <f>SUM(H77:S77)</f>
        <v>0</v>
      </c>
      <c r="E77" s="81"/>
      <c r="H77" s="41">
        <f>IF(ABS(H69-H70+H71+H72-H73-H74)&lt;0.001,0,1)</f>
        <v>0</v>
      </c>
      <c r="I77" s="41">
        <f t="shared" ref="I77:S77" si="5">IF(ABS(I69-I70+I71+I72-I73-I74)&lt;0.001,0,1)</f>
        <v>0</v>
      </c>
      <c r="J77" s="41">
        <f t="shared" si="5"/>
        <v>0</v>
      </c>
      <c r="K77" s="41">
        <f t="shared" si="5"/>
        <v>0</v>
      </c>
      <c r="L77" s="41">
        <f t="shared" si="5"/>
        <v>0</v>
      </c>
      <c r="M77" s="41">
        <f t="shared" si="5"/>
        <v>0</v>
      </c>
      <c r="N77" s="41">
        <f t="shared" si="5"/>
        <v>0</v>
      </c>
      <c r="O77" s="41">
        <f t="shared" si="5"/>
        <v>0</v>
      </c>
      <c r="P77" s="41">
        <f t="shared" si="5"/>
        <v>0</v>
      </c>
      <c r="Q77" s="41">
        <f t="shared" si="5"/>
        <v>0</v>
      </c>
      <c r="R77" s="41">
        <f t="shared" si="5"/>
        <v>0</v>
      </c>
      <c r="S77" s="41">
        <f t="shared" si="5"/>
        <v>0</v>
      </c>
    </row>
    <row r="78" spans="2:19" ht="12" customHeight="1" x14ac:dyDescent="0.2">
      <c r="B78" s="76"/>
      <c r="H78" s="78"/>
      <c r="I78" s="78"/>
      <c r="J78" s="78"/>
      <c r="K78" s="78"/>
      <c r="L78" s="78"/>
      <c r="M78" s="78"/>
      <c r="N78" s="78"/>
      <c r="O78" s="78"/>
      <c r="P78" s="78"/>
      <c r="Q78" s="78"/>
      <c r="R78" s="78"/>
      <c r="S78" s="78"/>
    </row>
    <row r="79" spans="2:19" ht="12" customHeight="1" x14ac:dyDescent="0.2">
      <c r="B79" s="71" t="s">
        <v>23</v>
      </c>
      <c r="H79" s="72"/>
      <c r="I79" s="72"/>
      <c r="J79" s="72"/>
      <c r="K79" s="72"/>
      <c r="L79" s="72"/>
      <c r="M79" s="72"/>
      <c r="N79" s="72"/>
      <c r="O79" s="72"/>
      <c r="P79" s="72"/>
      <c r="Q79" s="72"/>
      <c r="R79" s="72"/>
      <c r="S79" s="72"/>
    </row>
    <row r="80" spans="2:19" ht="12" customHeight="1" x14ac:dyDescent="0.2">
      <c r="B80" s="73" t="s">
        <v>16</v>
      </c>
      <c r="C80" s="3" t="s">
        <v>0</v>
      </c>
      <c r="E80" s="2" t="s">
        <v>264</v>
      </c>
      <c r="H80" s="200">
        <v>19987675.240703404</v>
      </c>
      <c r="I80" s="200">
        <v>19574708.417760182</v>
      </c>
      <c r="J80" s="200">
        <v>20075102.644404583</v>
      </c>
      <c r="K80" s="200">
        <v>20491632.823884521</v>
      </c>
      <c r="L80" s="200">
        <v>22062286.634430438</v>
      </c>
      <c r="M80" s="200">
        <v>22915461.113501046</v>
      </c>
      <c r="N80" s="200">
        <v>22065956.477062058</v>
      </c>
      <c r="O80" s="200">
        <v>21223196.774173725</v>
      </c>
      <c r="P80" s="200">
        <v>20359240.335721485</v>
      </c>
      <c r="Q80" s="200">
        <v>19449207.553013295</v>
      </c>
      <c r="R80" s="200">
        <v>18490920.471137799</v>
      </c>
      <c r="S80" s="200">
        <v>17481750.244493861</v>
      </c>
    </row>
    <row r="81" spans="2:19" ht="12" customHeight="1" x14ac:dyDescent="0.2">
      <c r="B81" s="73" t="s">
        <v>15</v>
      </c>
      <c r="C81" s="3" t="s">
        <v>0</v>
      </c>
      <c r="E81" s="2" t="s">
        <v>265</v>
      </c>
      <c r="H81" s="200">
        <v>985595.62469758745</v>
      </c>
      <c r="I81" s="200">
        <v>1001151.4529714495</v>
      </c>
      <c r="J81" s="200">
        <v>1044815.0558743274</v>
      </c>
      <c r="K81" s="200">
        <v>1096915.0012826747</v>
      </c>
      <c r="L81" s="200">
        <v>1171751.5752028557</v>
      </c>
      <c r="M81" s="200">
        <v>1239067.4753685</v>
      </c>
      <c r="N81" s="200">
        <v>1262012.8759525132</v>
      </c>
      <c r="O81" s="200">
        <v>1288420.3739357104</v>
      </c>
      <c r="P81" s="200">
        <v>1317217.5894226194</v>
      </c>
      <c r="Q81" s="200">
        <v>1347271.2329357686</v>
      </c>
      <c r="R81" s="200">
        <v>1378988.6360666947</v>
      </c>
      <c r="S81" s="200">
        <v>1413244.5943268661</v>
      </c>
    </row>
    <row r="82" spans="2:19" ht="12" customHeight="1" x14ac:dyDescent="0.2">
      <c r="B82" s="73" t="s">
        <v>157</v>
      </c>
      <c r="C82" s="3" t="s">
        <v>0</v>
      </c>
      <c r="E82" s="2" t="s">
        <v>266</v>
      </c>
      <c r="H82" s="200">
        <v>16768.183926764606</v>
      </c>
      <c r="I82" s="200">
        <v>114855.79121904551</v>
      </c>
      <c r="J82" s="200">
        <v>434960.55729543278</v>
      </c>
      <c r="K82" s="200">
        <v>225407.96106272968</v>
      </c>
      <c r="L82" s="200">
        <v>327333.62959095609</v>
      </c>
      <c r="M82" s="200">
        <v>389562.83892951556</v>
      </c>
      <c r="N82" s="200">
        <v>419253.17306417704</v>
      </c>
      <c r="O82" s="200">
        <v>424463.93548347487</v>
      </c>
      <c r="P82" s="200">
        <v>407184.8067144301</v>
      </c>
      <c r="Q82" s="200">
        <v>388984.15106026642</v>
      </c>
      <c r="R82" s="200">
        <v>369818.40942275629</v>
      </c>
      <c r="S82" s="200">
        <v>349635.00488987751</v>
      </c>
    </row>
    <row r="83" spans="2:19" ht="12" customHeight="1" x14ac:dyDescent="0.2">
      <c r="B83" s="73" t="s">
        <v>144</v>
      </c>
      <c r="C83" s="3" t="s">
        <v>0</v>
      </c>
      <c r="E83" s="2" t="s">
        <v>268</v>
      </c>
      <c r="H83" s="200">
        <v>555860.6178275994</v>
      </c>
      <c r="I83" s="200">
        <v>1386689.8883968086</v>
      </c>
      <c r="J83" s="200">
        <v>1026384.6780588265</v>
      </c>
      <c r="K83" s="200">
        <v>2442160.8507658662</v>
      </c>
      <c r="L83" s="200">
        <v>1697592.4246825029</v>
      </c>
      <c r="M83" s="200">
        <v>0</v>
      </c>
      <c r="N83" s="200">
        <v>0</v>
      </c>
      <c r="O83" s="200">
        <v>0</v>
      </c>
      <c r="P83" s="200">
        <v>0</v>
      </c>
      <c r="Q83" s="200">
        <v>0</v>
      </c>
      <c r="R83" s="200">
        <v>0</v>
      </c>
      <c r="S83" s="200">
        <v>0</v>
      </c>
    </row>
    <row r="84" spans="2:19" ht="12" customHeight="1" x14ac:dyDescent="0.2">
      <c r="B84" s="73" t="s">
        <v>12</v>
      </c>
      <c r="C84" s="3" t="s">
        <v>0</v>
      </c>
      <c r="E84" s="2" t="s">
        <v>270</v>
      </c>
      <c r="H84" s="200">
        <v>0</v>
      </c>
      <c r="I84" s="200">
        <v>0</v>
      </c>
      <c r="J84" s="200">
        <v>0</v>
      </c>
      <c r="K84" s="200">
        <v>0</v>
      </c>
      <c r="L84" s="200">
        <v>0</v>
      </c>
      <c r="M84" s="200">
        <v>0</v>
      </c>
      <c r="N84" s="200">
        <v>0</v>
      </c>
      <c r="O84" s="200">
        <v>0</v>
      </c>
      <c r="P84" s="200">
        <v>0</v>
      </c>
      <c r="Q84" s="200">
        <v>0</v>
      </c>
      <c r="R84" s="200">
        <v>0</v>
      </c>
      <c r="S84" s="200">
        <v>0</v>
      </c>
    </row>
    <row r="85" spans="2:19" s="6" customFormat="1" ht="12" customHeight="1" x14ac:dyDescent="0.2">
      <c r="B85" s="74" t="s">
        <v>11</v>
      </c>
      <c r="C85" s="82" t="s">
        <v>0</v>
      </c>
      <c r="E85" s="6" t="s">
        <v>269</v>
      </c>
      <c r="H85" s="201">
        <v>19574708.417760182</v>
      </c>
      <c r="I85" s="201">
        <v>20075102.644404583</v>
      </c>
      <c r="J85" s="201">
        <v>20491632.823884521</v>
      </c>
      <c r="K85" s="201">
        <v>22062286.634430438</v>
      </c>
      <c r="L85" s="201">
        <v>22915461.113501046</v>
      </c>
      <c r="M85" s="201">
        <v>22065956.477062058</v>
      </c>
      <c r="N85" s="201">
        <v>21223196.774173725</v>
      </c>
      <c r="O85" s="201">
        <v>20359240.335721485</v>
      </c>
      <c r="P85" s="201">
        <v>19449207.553013295</v>
      </c>
      <c r="Q85" s="201">
        <v>18490920.471137799</v>
      </c>
      <c r="R85" s="201">
        <v>17481750.244493861</v>
      </c>
      <c r="S85" s="201">
        <v>16418140.655056871</v>
      </c>
    </row>
    <row r="86" spans="2:19" s="6" customFormat="1" ht="12" customHeight="1" x14ac:dyDescent="0.2">
      <c r="B86" s="26" t="s">
        <v>446</v>
      </c>
      <c r="C86" s="82"/>
      <c r="M86" s="83"/>
      <c r="N86" s="83"/>
      <c r="O86" s="83"/>
      <c r="P86" s="83"/>
      <c r="Q86" s="83"/>
      <c r="R86" s="83"/>
      <c r="S86" s="83"/>
    </row>
    <row r="87" spans="2:19" ht="12" customHeight="1" x14ac:dyDescent="0.2">
      <c r="B87" s="76"/>
      <c r="H87" s="78"/>
      <c r="I87" s="78"/>
      <c r="J87" s="78"/>
      <c r="K87" s="78"/>
      <c r="L87" s="78"/>
      <c r="M87" s="78"/>
      <c r="N87" s="78"/>
      <c r="O87" s="78"/>
      <c r="P87" s="78"/>
      <c r="Q87" s="78"/>
      <c r="R87" s="78"/>
      <c r="S87" s="78"/>
    </row>
    <row r="88" spans="2:19" ht="12" customHeight="1" x14ac:dyDescent="0.2">
      <c r="B88" s="5" t="s">
        <v>100</v>
      </c>
      <c r="C88" s="3" t="s">
        <v>89</v>
      </c>
      <c r="D88" s="40">
        <f>SUM(H88:S88)</f>
        <v>0</v>
      </c>
      <c r="E88" s="81"/>
      <c r="H88" s="41">
        <f>IF(ABS(H80-H81+H82+H83-H84-H85)&lt;0.001,0,1)</f>
        <v>0</v>
      </c>
      <c r="I88" s="41">
        <f t="shared" ref="I88:S88" si="6">IF(ABS(I80-I81+I82+I83-I84-I85)&lt;0.001,0,1)</f>
        <v>0</v>
      </c>
      <c r="J88" s="41">
        <f t="shared" si="6"/>
        <v>0</v>
      </c>
      <c r="K88" s="41">
        <f t="shared" si="6"/>
        <v>0</v>
      </c>
      <c r="L88" s="41">
        <f t="shared" si="6"/>
        <v>0</v>
      </c>
      <c r="M88" s="41">
        <f t="shared" si="6"/>
        <v>0</v>
      </c>
      <c r="N88" s="41">
        <f t="shared" si="6"/>
        <v>0</v>
      </c>
      <c r="O88" s="41">
        <f t="shared" si="6"/>
        <v>0</v>
      </c>
      <c r="P88" s="41">
        <f t="shared" si="6"/>
        <v>0</v>
      </c>
      <c r="Q88" s="41">
        <f t="shared" si="6"/>
        <v>0</v>
      </c>
      <c r="R88" s="41">
        <f t="shared" si="6"/>
        <v>0</v>
      </c>
      <c r="S88" s="41">
        <f t="shared" si="6"/>
        <v>0</v>
      </c>
    </row>
    <row r="89" spans="2:19" ht="12" customHeight="1" x14ac:dyDescent="0.2">
      <c r="B89" s="76"/>
      <c r="H89" s="78"/>
      <c r="I89" s="78"/>
      <c r="J89" s="78"/>
      <c r="K89" s="78"/>
      <c r="L89" s="78"/>
      <c r="M89" s="78"/>
      <c r="N89" s="78"/>
      <c r="O89" s="78"/>
      <c r="P89" s="78"/>
      <c r="Q89" s="78"/>
      <c r="R89" s="78"/>
      <c r="S89" s="78"/>
    </row>
    <row r="90" spans="2:19" ht="12" customHeight="1" x14ac:dyDescent="0.2">
      <c r="B90" s="71" t="s">
        <v>22</v>
      </c>
      <c r="H90" s="72"/>
      <c r="I90" s="72"/>
      <c r="J90" s="72"/>
      <c r="K90" s="72"/>
      <c r="L90" s="72"/>
      <c r="M90" s="72"/>
      <c r="N90" s="72"/>
      <c r="O90" s="72"/>
      <c r="P90" s="72"/>
      <c r="Q90" s="72"/>
      <c r="R90" s="72"/>
      <c r="S90" s="72"/>
    </row>
    <row r="91" spans="2:19" ht="12" customHeight="1" x14ac:dyDescent="0.2">
      <c r="B91" s="73" t="s">
        <v>16</v>
      </c>
      <c r="C91" s="3" t="s">
        <v>0</v>
      </c>
      <c r="E91" s="2" t="s">
        <v>264</v>
      </c>
      <c r="H91" s="200">
        <v>2860206.4219722594</v>
      </c>
      <c r="I91" s="200">
        <v>2675693.2223423943</v>
      </c>
      <c r="J91" s="200">
        <v>2987185.8809965788</v>
      </c>
      <c r="K91" s="200">
        <v>8649923.0967892911</v>
      </c>
      <c r="L91" s="200">
        <v>9138973.5860243253</v>
      </c>
      <c r="M91" s="200">
        <v>9686146.1398279704</v>
      </c>
      <c r="N91" s="200">
        <v>9093991.6300586648</v>
      </c>
      <c r="O91" s="200">
        <v>8495772.4644989893</v>
      </c>
      <c r="P91" s="200">
        <v>7878317.1530124974</v>
      </c>
      <c r="Q91" s="200">
        <v>7230419.8615920022</v>
      </c>
      <c r="R91" s="200">
        <v>6558511.0977678066</v>
      </c>
      <c r="S91" s="200">
        <v>5853371.2037500916</v>
      </c>
    </row>
    <row r="92" spans="2:19" ht="12" customHeight="1" x14ac:dyDescent="0.2">
      <c r="B92" s="73" t="s">
        <v>15</v>
      </c>
      <c r="C92" s="3" t="s">
        <v>0</v>
      </c>
      <c r="E92" s="2" t="s">
        <v>265</v>
      </c>
      <c r="H92" s="200">
        <v>233301.54958781804</v>
      </c>
      <c r="I92" s="200">
        <v>210786.6940565299</v>
      </c>
      <c r="J92" s="200">
        <v>221928.41017022729</v>
      </c>
      <c r="K92" s="200">
        <v>615063.62482964899</v>
      </c>
      <c r="L92" s="200">
        <v>689672.6061076941</v>
      </c>
      <c r="M92" s="200">
        <v>756818.99414637883</v>
      </c>
      <c r="N92" s="200">
        <v>771005.00653079012</v>
      </c>
      <c r="O92" s="200">
        <v>787370.76077647123</v>
      </c>
      <c r="P92" s="200">
        <v>805317.55481223483</v>
      </c>
      <c r="Q92" s="200">
        <v>816517.16105603473</v>
      </c>
      <c r="R92" s="200">
        <v>836266.16129875986</v>
      </c>
      <c r="S92" s="200">
        <v>822439.03677911172</v>
      </c>
    </row>
    <row r="93" spans="2:19" ht="12" customHeight="1" x14ac:dyDescent="0.2">
      <c r="B93" s="73" t="s">
        <v>157</v>
      </c>
      <c r="C93" s="3" t="s">
        <v>0</v>
      </c>
      <c r="E93" s="2" t="s">
        <v>266</v>
      </c>
      <c r="H93" s="200">
        <v>2377.844235036911</v>
      </c>
      <c r="I93" s="200">
        <v>15559.916339238205</v>
      </c>
      <c r="J93" s="200">
        <v>64722.360754925881</v>
      </c>
      <c r="K93" s="200">
        <v>95149.154064682196</v>
      </c>
      <c r="L93" s="200">
        <v>135593.07991134014</v>
      </c>
      <c r="M93" s="200">
        <v>164664.48437707455</v>
      </c>
      <c r="N93" s="200">
        <v>172785.84097111376</v>
      </c>
      <c r="O93" s="200">
        <v>169915.44928997994</v>
      </c>
      <c r="P93" s="200">
        <v>157420.26339173855</v>
      </c>
      <c r="Q93" s="200">
        <v>144608.39723184018</v>
      </c>
      <c r="R93" s="200">
        <v>131126.2672810441</v>
      </c>
      <c r="S93" s="200">
        <v>115100.88727439343</v>
      </c>
    </row>
    <row r="94" spans="2:19" ht="12" customHeight="1" x14ac:dyDescent="0.2">
      <c r="B94" s="73" t="s">
        <v>144</v>
      </c>
      <c r="C94" s="3" t="s">
        <v>0</v>
      </c>
      <c r="E94" s="2" t="s">
        <v>268</v>
      </c>
      <c r="H94" s="200">
        <v>46410.50572291643</v>
      </c>
      <c r="I94" s="200">
        <v>506719.43637147563</v>
      </c>
      <c r="J94" s="200">
        <v>5819943.2652080143</v>
      </c>
      <c r="K94" s="200">
        <v>1008964.9600000001</v>
      </c>
      <c r="L94" s="200">
        <v>1101252.0799999998</v>
      </c>
      <c r="M94" s="200">
        <v>0</v>
      </c>
      <c r="N94" s="200">
        <v>0</v>
      </c>
      <c r="O94" s="200">
        <v>0</v>
      </c>
      <c r="P94" s="200">
        <v>0</v>
      </c>
      <c r="Q94" s="200">
        <v>0</v>
      </c>
      <c r="R94" s="200">
        <v>0</v>
      </c>
      <c r="S94" s="200">
        <v>0</v>
      </c>
    </row>
    <row r="95" spans="2:19" ht="12" customHeight="1" x14ac:dyDescent="0.2">
      <c r="B95" s="73" t="s">
        <v>12</v>
      </c>
      <c r="C95" s="3" t="s">
        <v>0</v>
      </c>
      <c r="E95" s="2" t="s">
        <v>270</v>
      </c>
      <c r="H95" s="200">
        <v>0</v>
      </c>
      <c r="I95" s="200">
        <v>0</v>
      </c>
      <c r="J95" s="200">
        <v>0</v>
      </c>
      <c r="K95" s="200">
        <v>0</v>
      </c>
      <c r="L95" s="200">
        <v>0</v>
      </c>
      <c r="M95" s="200">
        <v>0</v>
      </c>
      <c r="N95" s="200">
        <v>0</v>
      </c>
      <c r="O95" s="200">
        <v>0</v>
      </c>
      <c r="P95" s="200">
        <v>0</v>
      </c>
      <c r="Q95" s="200">
        <v>0</v>
      </c>
      <c r="R95" s="200">
        <v>0</v>
      </c>
      <c r="S95" s="200">
        <v>0</v>
      </c>
    </row>
    <row r="96" spans="2:19" s="6" customFormat="1" ht="12" customHeight="1" x14ac:dyDescent="0.2">
      <c r="B96" s="74" t="s">
        <v>11</v>
      </c>
      <c r="C96" s="82" t="s">
        <v>0</v>
      </c>
      <c r="E96" s="6" t="s">
        <v>269</v>
      </c>
      <c r="H96" s="201">
        <v>2675693.2223423943</v>
      </c>
      <c r="I96" s="201">
        <v>2987185.8809965788</v>
      </c>
      <c r="J96" s="201">
        <v>8649923.0967892911</v>
      </c>
      <c r="K96" s="201">
        <v>9138973.5860243253</v>
      </c>
      <c r="L96" s="201">
        <v>9686146.1398279704</v>
      </c>
      <c r="M96" s="201">
        <v>9093991.6300586648</v>
      </c>
      <c r="N96" s="201">
        <v>8495772.4644989893</v>
      </c>
      <c r="O96" s="201">
        <v>7878317.1530124974</v>
      </c>
      <c r="P96" s="201">
        <v>7230419.8615920022</v>
      </c>
      <c r="Q96" s="201">
        <v>6558511.0977678066</v>
      </c>
      <c r="R96" s="201">
        <v>5853371.2037500916</v>
      </c>
      <c r="S96" s="201">
        <v>5146033.0542453732</v>
      </c>
    </row>
    <row r="97" spans="2:19" s="6" customFormat="1" ht="12" customHeight="1" x14ac:dyDescent="0.2">
      <c r="B97" s="26" t="s">
        <v>446</v>
      </c>
      <c r="C97" s="82"/>
      <c r="M97" s="83"/>
      <c r="N97" s="83"/>
      <c r="O97" s="83"/>
      <c r="P97" s="83"/>
      <c r="Q97" s="83"/>
      <c r="R97" s="83"/>
      <c r="S97" s="83"/>
    </row>
    <row r="98" spans="2:19" ht="12" customHeight="1" x14ac:dyDescent="0.2">
      <c r="B98" s="76"/>
      <c r="H98" s="78"/>
      <c r="I98" s="78"/>
      <c r="J98" s="78"/>
      <c r="K98" s="78"/>
      <c r="L98" s="78"/>
      <c r="M98" s="78"/>
      <c r="N98" s="78"/>
      <c r="O98" s="78"/>
      <c r="P98" s="78"/>
      <c r="Q98" s="78"/>
      <c r="R98" s="78"/>
      <c r="S98" s="78"/>
    </row>
    <row r="99" spans="2:19" ht="12" customHeight="1" x14ac:dyDescent="0.2">
      <c r="B99" s="5" t="s">
        <v>101</v>
      </c>
      <c r="C99" s="3" t="s">
        <v>89</v>
      </c>
      <c r="D99" s="40">
        <f>SUM(H99:S99)</f>
        <v>0</v>
      </c>
      <c r="E99" s="81"/>
      <c r="H99" s="41">
        <f>IF(ABS(H91-H92+H93+H94-H95-H96)&lt;0.001,0,1)</f>
        <v>0</v>
      </c>
      <c r="I99" s="41">
        <f t="shared" ref="I99:S99" si="7">IF(ABS(I91-I92+I93+I94-I95-I96)&lt;0.001,0,1)</f>
        <v>0</v>
      </c>
      <c r="J99" s="41">
        <f t="shared" si="7"/>
        <v>0</v>
      </c>
      <c r="K99" s="41">
        <f t="shared" si="7"/>
        <v>0</v>
      </c>
      <c r="L99" s="41">
        <f t="shared" si="7"/>
        <v>0</v>
      </c>
      <c r="M99" s="41">
        <f t="shared" si="7"/>
        <v>0</v>
      </c>
      <c r="N99" s="41">
        <f t="shared" si="7"/>
        <v>0</v>
      </c>
      <c r="O99" s="41">
        <f t="shared" si="7"/>
        <v>0</v>
      </c>
      <c r="P99" s="41">
        <f t="shared" si="7"/>
        <v>0</v>
      </c>
      <c r="Q99" s="41">
        <f t="shared" si="7"/>
        <v>0</v>
      </c>
      <c r="R99" s="41">
        <f t="shared" si="7"/>
        <v>0</v>
      </c>
      <c r="S99" s="41">
        <f t="shared" si="7"/>
        <v>0</v>
      </c>
    </row>
    <row r="100" spans="2:19" ht="12" customHeight="1" x14ac:dyDescent="0.2">
      <c r="B100" s="76"/>
      <c r="H100" s="78"/>
      <c r="I100" s="78"/>
      <c r="J100" s="78"/>
      <c r="K100" s="78"/>
      <c r="L100" s="78"/>
      <c r="M100" s="78"/>
      <c r="N100" s="78"/>
      <c r="O100" s="78"/>
      <c r="P100" s="78"/>
      <c r="Q100" s="78"/>
      <c r="R100" s="78"/>
      <c r="S100" s="78"/>
    </row>
    <row r="101" spans="2:19" ht="12" customHeight="1" x14ac:dyDescent="0.2">
      <c r="B101" s="71" t="s">
        <v>21</v>
      </c>
      <c r="C101" s="3"/>
      <c r="H101" s="72"/>
      <c r="I101" s="72"/>
      <c r="J101" s="72"/>
      <c r="K101" s="72"/>
      <c r="L101" s="72"/>
      <c r="M101" s="72"/>
      <c r="N101" s="72"/>
      <c r="O101" s="72"/>
      <c r="P101" s="72"/>
      <c r="Q101" s="72"/>
      <c r="R101" s="72"/>
      <c r="S101" s="72"/>
    </row>
    <row r="102" spans="2:19" ht="12" customHeight="1" x14ac:dyDescent="0.2">
      <c r="B102" s="73" t="s">
        <v>16</v>
      </c>
      <c r="C102" s="3" t="s">
        <v>0</v>
      </c>
      <c r="E102" s="2" t="s">
        <v>264</v>
      </c>
      <c r="H102" s="200">
        <v>0</v>
      </c>
      <c r="I102" s="200">
        <v>0</v>
      </c>
      <c r="J102" s="200">
        <v>0</v>
      </c>
      <c r="K102" s="200">
        <v>0</v>
      </c>
      <c r="L102" s="200">
        <v>757807.45999999985</v>
      </c>
      <c r="M102" s="200">
        <v>1129090.5631821989</v>
      </c>
      <c r="N102" s="200">
        <v>926046.8517140192</v>
      </c>
      <c r="O102" s="200">
        <v>716390.0134804321</v>
      </c>
      <c r="P102" s="200">
        <v>495305.21599164943</v>
      </c>
      <c r="Q102" s="200">
        <v>336760.79277396429</v>
      </c>
      <c r="R102" s="200">
        <v>267339.19229483965</v>
      </c>
      <c r="S102" s="200">
        <v>194367.84744551283</v>
      </c>
    </row>
    <row r="103" spans="2:19" ht="12" customHeight="1" x14ac:dyDescent="0.2">
      <c r="B103" s="73" t="s">
        <v>15</v>
      </c>
      <c r="C103" s="3" t="s">
        <v>0</v>
      </c>
      <c r="E103" s="2" t="s">
        <v>265</v>
      </c>
      <c r="H103" s="200">
        <v>0</v>
      </c>
      <c r="I103" s="200">
        <v>0</v>
      </c>
      <c r="J103" s="200">
        <v>0</v>
      </c>
      <c r="K103" s="200">
        <v>0</v>
      </c>
      <c r="L103" s="200">
        <v>121431.65094243005</v>
      </c>
      <c r="M103" s="200">
        <v>222238.25104227697</v>
      </c>
      <c r="N103" s="200">
        <v>227251.72841615346</v>
      </c>
      <c r="O103" s="200">
        <v>233959.10113377345</v>
      </c>
      <c r="P103" s="200">
        <v>166603.38247783555</v>
      </c>
      <c r="Q103" s="200">
        <v>76156.816334603995</v>
      </c>
      <c r="R103" s="200">
        <v>78318.128695223582</v>
      </c>
      <c r="S103" s="200">
        <v>81138.431378821435</v>
      </c>
    </row>
    <row r="104" spans="2:19" ht="12" customHeight="1" x14ac:dyDescent="0.2">
      <c r="B104" s="73" t="s">
        <v>157</v>
      </c>
      <c r="C104" s="3" t="s">
        <v>0</v>
      </c>
      <c r="E104" s="2" t="s">
        <v>266</v>
      </c>
      <c r="H104" s="200">
        <v>0</v>
      </c>
      <c r="I104" s="200">
        <v>0</v>
      </c>
      <c r="J104" s="200">
        <v>0</v>
      </c>
      <c r="K104" s="200">
        <v>0</v>
      </c>
      <c r="L104" s="200">
        <v>11243.434124629079</v>
      </c>
      <c r="M104" s="200">
        <v>19194.539574097274</v>
      </c>
      <c r="N104" s="200">
        <v>17594.890182566276</v>
      </c>
      <c r="O104" s="200">
        <v>12874.303644990905</v>
      </c>
      <c r="P104" s="200">
        <v>8058.9592601504064</v>
      </c>
      <c r="Q104" s="200">
        <v>6735.2158554792923</v>
      </c>
      <c r="R104" s="200">
        <v>5346.7838458967972</v>
      </c>
      <c r="S104" s="200">
        <v>2739.7576994606993</v>
      </c>
    </row>
    <row r="105" spans="2:19" ht="12" customHeight="1" x14ac:dyDescent="0.2">
      <c r="B105" s="73" t="s">
        <v>144</v>
      </c>
      <c r="C105" s="3" t="s">
        <v>0</v>
      </c>
      <c r="E105" s="2" t="s">
        <v>268</v>
      </c>
      <c r="H105" s="200">
        <v>0</v>
      </c>
      <c r="I105" s="200">
        <v>0</v>
      </c>
      <c r="J105" s="200">
        <v>0</v>
      </c>
      <c r="K105" s="200">
        <v>757807.45999999985</v>
      </c>
      <c r="L105" s="200">
        <v>481471.32</v>
      </c>
      <c r="M105" s="200">
        <v>0</v>
      </c>
      <c r="N105" s="200">
        <v>0</v>
      </c>
      <c r="O105" s="200">
        <v>0</v>
      </c>
      <c r="P105" s="200">
        <v>0</v>
      </c>
      <c r="Q105" s="200">
        <v>0</v>
      </c>
      <c r="R105" s="200">
        <v>0</v>
      </c>
      <c r="S105" s="200">
        <v>0</v>
      </c>
    </row>
    <row r="106" spans="2:19" ht="12" customHeight="1" x14ac:dyDescent="0.2">
      <c r="B106" s="73" t="s">
        <v>12</v>
      </c>
      <c r="C106" s="3" t="s">
        <v>0</v>
      </c>
      <c r="E106" s="2" t="s">
        <v>270</v>
      </c>
      <c r="H106" s="200">
        <v>0</v>
      </c>
      <c r="I106" s="200">
        <v>0</v>
      </c>
      <c r="J106" s="200">
        <v>0</v>
      </c>
      <c r="K106" s="200">
        <v>0</v>
      </c>
      <c r="L106" s="200">
        <v>0</v>
      </c>
      <c r="M106" s="200">
        <v>0</v>
      </c>
      <c r="N106" s="200">
        <v>0</v>
      </c>
      <c r="O106" s="200">
        <v>0</v>
      </c>
      <c r="P106" s="200">
        <v>0</v>
      </c>
      <c r="Q106" s="200">
        <v>0</v>
      </c>
      <c r="R106" s="200">
        <v>0</v>
      </c>
      <c r="S106" s="200">
        <v>0</v>
      </c>
    </row>
    <row r="107" spans="2:19" s="6" customFormat="1" ht="12" customHeight="1" x14ac:dyDescent="0.2">
      <c r="B107" s="74" t="s">
        <v>11</v>
      </c>
      <c r="C107" s="82" t="s">
        <v>0</v>
      </c>
      <c r="E107" s="6" t="s">
        <v>269</v>
      </c>
      <c r="H107" s="201">
        <v>0</v>
      </c>
      <c r="I107" s="201">
        <v>0</v>
      </c>
      <c r="J107" s="201">
        <v>0</v>
      </c>
      <c r="K107" s="201">
        <v>757807.45999999985</v>
      </c>
      <c r="L107" s="201">
        <v>1129090.5631821989</v>
      </c>
      <c r="M107" s="201">
        <v>926046.8517140192</v>
      </c>
      <c r="N107" s="201">
        <v>716390.0134804321</v>
      </c>
      <c r="O107" s="201">
        <v>495305.21599164943</v>
      </c>
      <c r="P107" s="201">
        <v>336760.79277396429</v>
      </c>
      <c r="Q107" s="201">
        <v>267339.19229483965</v>
      </c>
      <c r="R107" s="201">
        <v>194367.84744551283</v>
      </c>
      <c r="S107" s="201">
        <v>115969.17376615212</v>
      </c>
    </row>
    <row r="108" spans="2:19" s="6" customFormat="1" ht="12" customHeight="1" x14ac:dyDescent="0.2">
      <c r="B108" s="26" t="s">
        <v>446</v>
      </c>
      <c r="C108" s="82"/>
      <c r="M108" s="83"/>
      <c r="N108" s="83"/>
      <c r="O108" s="83"/>
      <c r="P108" s="83"/>
      <c r="Q108" s="83"/>
      <c r="R108" s="83"/>
      <c r="S108" s="83"/>
    </row>
    <row r="109" spans="2:19" ht="12" customHeight="1" x14ac:dyDescent="0.2">
      <c r="M109" s="79"/>
      <c r="N109" s="79"/>
      <c r="O109" s="79"/>
      <c r="P109" s="79"/>
      <c r="Q109" s="79"/>
      <c r="R109" s="79"/>
      <c r="S109" s="79"/>
    </row>
    <row r="110" spans="2:19" ht="12" customHeight="1" x14ac:dyDescent="0.2">
      <c r="B110" s="5" t="s">
        <v>103</v>
      </c>
      <c r="C110" s="3" t="s">
        <v>89</v>
      </c>
      <c r="D110" s="40">
        <f>SUM(H110:S110)</f>
        <v>0</v>
      </c>
      <c r="E110" s="81"/>
      <c r="H110" s="41">
        <f>IF(ABS(H102-H103+H104+H105-H106-H107)&lt;0.001,0,1)</f>
        <v>0</v>
      </c>
      <c r="I110" s="41">
        <f t="shared" ref="I110:S110" si="8">IF(ABS(I102-I103+I104+I105-I106-I107)&lt;0.001,0,1)</f>
        <v>0</v>
      </c>
      <c r="J110" s="41">
        <f t="shared" si="8"/>
        <v>0</v>
      </c>
      <c r="K110" s="41">
        <f t="shared" si="8"/>
        <v>0</v>
      </c>
      <c r="L110" s="41">
        <f t="shared" si="8"/>
        <v>0</v>
      </c>
      <c r="M110" s="41">
        <f t="shared" si="8"/>
        <v>0</v>
      </c>
      <c r="N110" s="41">
        <f t="shared" si="8"/>
        <v>0</v>
      </c>
      <c r="O110" s="41">
        <f t="shared" si="8"/>
        <v>0</v>
      </c>
      <c r="P110" s="41">
        <f t="shared" si="8"/>
        <v>0</v>
      </c>
      <c r="Q110" s="41">
        <f t="shared" si="8"/>
        <v>0</v>
      </c>
      <c r="R110" s="41">
        <f t="shared" si="8"/>
        <v>0</v>
      </c>
      <c r="S110" s="41">
        <f t="shared" si="8"/>
        <v>0</v>
      </c>
    </row>
    <row r="111" spans="2:19" ht="12" customHeight="1" x14ac:dyDescent="0.2">
      <c r="B111" s="87"/>
      <c r="M111" s="79"/>
      <c r="N111" s="79"/>
      <c r="O111" s="79"/>
      <c r="P111" s="79"/>
      <c r="Q111" s="79"/>
      <c r="R111" s="79"/>
      <c r="S111" s="79"/>
    </row>
    <row r="112" spans="2:19" ht="12" customHeight="1" x14ac:dyDescent="0.2">
      <c r="B112" s="71" t="s">
        <v>398</v>
      </c>
      <c r="C112" s="3"/>
      <c r="H112" s="72"/>
      <c r="I112" s="72"/>
      <c r="J112" s="72"/>
      <c r="K112" s="72"/>
      <c r="L112" s="72"/>
      <c r="M112" s="72"/>
      <c r="N112" s="72"/>
      <c r="O112" s="72"/>
      <c r="P112" s="72"/>
      <c r="Q112" s="72"/>
      <c r="R112" s="72"/>
      <c r="S112" s="72"/>
    </row>
    <row r="113" spans="2:19" ht="12" customHeight="1" x14ac:dyDescent="0.2">
      <c r="B113" s="73" t="s">
        <v>399</v>
      </c>
      <c r="C113" s="3" t="s">
        <v>0</v>
      </c>
      <c r="H113" s="200">
        <v>25816.093808261292</v>
      </c>
      <c r="I113" s="200">
        <v>23838.909097940254</v>
      </c>
      <c r="J113" s="200">
        <v>0</v>
      </c>
      <c r="K113" s="200">
        <v>0</v>
      </c>
      <c r="L113" s="200">
        <v>0</v>
      </c>
      <c r="M113" s="200">
        <v>1167611.44</v>
      </c>
      <c r="N113" s="200">
        <v>1167611.44</v>
      </c>
      <c r="O113" s="200">
        <v>1240286.2712308874</v>
      </c>
      <c r="P113" s="200">
        <v>1267272.6764097062</v>
      </c>
      <c r="Q113" s="200">
        <v>1167611.44</v>
      </c>
      <c r="R113" s="200">
        <v>1184441.246066629</v>
      </c>
      <c r="S113" s="200">
        <v>1328397.7475459306</v>
      </c>
    </row>
    <row r="114" spans="2:19" s="6" customFormat="1" ht="12" customHeight="1" x14ac:dyDescent="0.2">
      <c r="B114" s="26" t="s">
        <v>446</v>
      </c>
      <c r="C114" s="82"/>
      <c r="M114" s="83"/>
      <c r="N114" s="83"/>
      <c r="O114" s="83"/>
      <c r="P114" s="83"/>
      <c r="Q114" s="83"/>
      <c r="R114" s="83"/>
      <c r="S114" s="83"/>
    </row>
    <row r="115" spans="2:19" ht="12" customHeight="1" x14ac:dyDescent="0.2">
      <c r="M115" s="79"/>
      <c r="N115" s="79"/>
      <c r="O115" s="79"/>
      <c r="P115" s="79"/>
      <c r="Q115" s="79"/>
      <c r="R115" s="79"/>
      <c r="S115" s="79"/>
    </row>
    <row r="116" spans="2:19" ht="12" customHeight="1" x14ac:dyDescent="0.2">
      <c r="B116" s="37" t="s">
        <v>375</v>
      </c>
      <c r="H116" s="87"/>
      <c r="I116" s="87"/>
      <c r="J116" s="87"/>
      <c r="K116" s="87"/>
      <c r="L116" s="87"/>
      <c r="M116" s="87"/>
    </row>
    <row r="117" spans="2:19" ht="12" customHeight="1" x14ac:dyDescent="0.2">
      <c r="H117" s="87"/>
      <c r="I117" s="87"/>
      <c r="J117" s="87"/>
      <c r="K117" s="87"/>
      <c r="L117" s="87"/>
      <c r="M117" s="87"/>
    </row>
    <row r="118" spans="2:19" ht="12" customHeight="1" x14ac:dyDescent="0.2">
      <c r="B118" s="71" t="s">
        <v>21</v>
      </c>
      <c r="M118" s="87"/>
    </row>
    <row r="119" spans="2:19" ht="12" customHeight="1" x14ac:dyDescent="0.2">
      <c r="B119" s="73" t="s">
        <v>16</v>
      </c>
      <c r="C119" s="3" t="s">
        <v>0</v>
      </c>
      <c r="E119" s="87" t="s">
        <v>264</v>
      </c>
      <c r="H119" s="200">
        <v>0</v>
      </c>
      <c r="I119" s="200">
        <v>0</v>
      </c>
      <c r="J119" s="200">
        <v>0</v>
      </c>
      <c r="K119" s="200">
        <v>0</v>
      </c>
      <c r="L119" s="200">
        <v>59435.85163636363</v>
      </c>
      <c r="M119" s="202"/>
      <c r="N119" s="203"/>
      <c r="O119" s="203"/>
      <c r="P119" s="203"/>
      <c r="Q119" s="203"/>
      <c r="R119" s="203"/>
      <c r="S119" s="203"/>
    </row>
    <row r="120" spans="2:19" ht="12" customHeight="1" x14ac:dyDescent="0.2">
      <c r="B120" s="73" t="s">
        <v>15</v>
      </c>
      <c r="C120" s="3" t="s">
        <v>0</v>
      </c>
      <c r="E120" s="87" t="s">
        <v>265</v>
      </c>
      <c r="H120" s="200">
        <v>0</v>
      </c>
      <c r="I120" s="200">
        <v>0</v>
      </c>
      <c r="J120" s="200">
        <v>0</v>
      </c>
      <c r="K120" s="200">
        <v>0</v>
      </c>
      <c r="L120" s="200">
        <v>9524.0466349763446</v>
      </c>
      <c r="M120" s="202"/>
      <c r="N120" s="203"/>
      <c r="O120" s="203"/>
      <c r="P120" s="203"/>
      <c r="Q120" s="203"/>
      <c r="R120" s="203"/>
      <c r="S120" s="203"/>
    </row>
    <row r="121" spans="2:19" ht="12" customHeight="1" x14ac:dyDescent="0.2">
      <c r="B121" s="73" t="s">
        <v>157</v>
      </c>
      <c r="C121" s="3" t="s">
        <v>0</v>
      </c>
      <c r="E121" s="87" t="s">
        <v>266</v>
      </c>
      <c r="H121" s="200">
        <v>0</v>
      </c>
      <c r="I121" s="200">
        <v>0</v>
      </c>
      <c r="J121" s="200">
        <v>0</v>
      </c>
      <c r="K121" s="200">
        <v>0</v>
      </c>
      <c r="L121" s="200">
        <v>881.8375613703804</v>
      </c>
      <c r="M121" s="202"/>
      <c r="N121" s="203"/>
      <c r="O121" s="203"/>
      <c r="P121" s="203"/>
      <c r="Q121" s="203"/>
      <c r="R121" s="203"/>
      <c r="S121" s="203"/>
    </row>
    <row r="122" spans="2:19" ht="12" customHeight="1" x14ac:dyDescent="0.2">
      <c r="B122" s="73" t="s">
        <v>144</v>
      </c>
      <c r="C122" s="3" t="s">
        <v>0</v>
      </c>
      <c r="E122" s="87" t="s">
        <v>268</v>
      </c>
      <c r="H122" s="200">
        <v>0</v>
      </c>
      <c r="I122" s="200">
        <v>0</v>
      </c>
      <c r="J122" s="200">
        <v>0</v>
      </c>
      <c r="K122" s="200">
        <v>59435.85163636363</v>
      </c>
      <c r="L122" s="200">
        <v>0</v>
      </c>
      <c r="M122" s="202"/>
      <c r="N122" s="203"/>
      <c r="O122" s="203"/>
      <c r="P122" s="203"/>
      <c r="Q122" s="203"/>
      <c r="R122" s="203"/>
      <c r="S122" s="203"/>
    </row>
    <row r="123" spans="2:19" ht="12" customHeight="1" x14ac:dyDescent="0.2">
      <c r="B123" s="73" t="s">
        <v>12</v>
      </c>
      <c r="C123" s="3" t="s">
        <v>0</v>
      </c>
      <c r="E123" s="87" t="s">
        <v>270</v>
      </c>
      <c r="H123" s="200">
        <v>0</v>
      </c>
      <c r="I123" s="200">
        <v>0</v>
      </c>
      <c r="J123" s="200">
        <v>0</v>
      </c>
      <c r="K123" s="200">
        <v>0</v>
      </c>
      <c r="L123" s="200">
        <v>0</v>
      </c>
      <c r="M123" s="202"/>
      <c r="N123" s="203"/>
      <c r="O123" s="203"/>
      <c r="P123" s="203"/>
      <c r="Q123" s="203"/>
      <c r="R123" s="203"/>
      <c r="S123" s="203"/>
    </row>
    <row r="124" spans="2:19" s="6" customFormat="1" ht="12" customHeight="1" x14ac:dyDescent="0.2">
      <c r="B124" s="74" t="s">
        <v>11</v>
      </c>
      <c r="C124" s="82" t="s">
        <v>0</v>
      </c>
      <c r="E124" s="53" t="s">
        <v>269</v>
      </c>
      <c r="H124" s="201">
        <v>0</v>
      </c>
      <c r="I124" s="201">
        <v>0</v>
      </c>
      <c r="J124" s="201">
        <v>0</v>
      </c>
      <c r="K124" s="200">
        <v>59435.85163636363</v>
      </c>
      <c r="L124" s="200">
        <v>50793.642562757668</v>
      </c>
      <c r="M124" s="202"/>
      <c r="N124" s="203"/>
      <c r="O124" s="203"/>
      <c r="P124" s="203"/>
      <c r="Q124" s="203"/>
      <c r="R124" s="203"/>
      <c r="S124" s="203"/>
    </row>
    <row r="125" spans="2:19" s="6" customFormat="1" ht="12" customHeight="1" x14ac:dyDescent="0.2">
      <c r="B125" s="26" t="s">
        <v>379</v>
      </c>
      <c r="C125" s="82"/>
      <c r="M125" s="87"/>
      <c r="N125" s="2"/>
      <c r="O125" s="2"/>
      <c r="P125" s="2"/>
      <c r="Q125" s="2"/>
      <c r="R125" s="2"/>
      <c r="S125" s="2"/>
    </row>
    <row r="126" spans="2:19" ht="12" customHeight="1" x14ac:dyDescent="0.2">
      <c r="B126" s="74"/>
      <c r="H126" s="17"/>
      <c r="M126" s="87"/>
    </row>
    <row r="127" spans="2:19" ht="12" customHeight="1" x14ac:dyDescent="0.2">
      <c r="B127" s="5" t="s">
        <v>102</v>
      </c>
      <c r="C127" s="3" t="s">
        <v>89</v>
      </c>
      <c r="D127" s="40">
        <f>SUM(H127:S127)</f>
        <v>0</v>
      </c>
      <c r="E127" s="81"/>
      <c r="H127" s="41">
        <f>IF(ABS(H119-H120+H121+H122-H123-H124)&lt;0.001,0,1)</f>
        <v>0</v>
      </c>
      <c r="I127" s="41">
        <f>IF(ABS(I119-I120+I121+I122-I123-I124)&lt;0.001,0,1)</f>
        <v>0</v>
      </c>
      <c r="J127" s="41">
        <f>IF(ABS(J119-J120+J121+J122-J123-J124)&lt;0.001,0,1)</f>
        <v>0</v>
      </c>
      <c r="K127" s="41">
        <f>IF(ABS(K119-K120+K121+K122-K123-K124)&lt;0.001,0,1)</f>
        <v>0</v>
      </c>
      <c r="L127" s="41">
        <f>IF(ABS(L119-L120+L121+L122-L123-L124)&lt;0.001,0,1)</f>
        <v>0</v>
      </c>
      <c r="M127" s="87"/>
    </row>
    <row r="128" spans="2:19" ht="12" customHeight="1" x14ac:dyDescent="0.2">
      <c r="B128" s="5"/>
      <c r="C128" s="3"/>
      <c r="D128" s="81"/>
      <c r="E128" s="81"/>
      <c r="H128" s="41"/>
      <c r="I128" s="41"/>
      <c r="J128" s="41"/>
      <c r="K128" s="41"/>
      <c r="L128" s="41"/>
      <c r="M128" s="87"/>
    </row>
    <row r="129" spans="1:19" ht="12" customHeight="1" x14ac:dyDescent="0.2">
      <c r="B129" s="30" t="s">
        <v>414</v>
      </c>
      <c r="C129" s="3"/>
      <c r="D129" s="81"/>
      <c r="E129" s="81"/>
      <c r="H129" s="41"/>
      <c r="I129" s="41"/>
      <c r="J129" s="41"/>
      <c r="K129" s="41"/>
      <c r="L129" s="41"/>
      <c r="M129" s="87"/>
    </row>
    <row r="130" spans="1:19" ht="12" customHeight="1" x14ac:dyDescent="0.2">
      <c r="B130" s="5" t="s">
        <v>415</v>
      </c>
      <c r="C130" s="3" t="s">
        <v>3</v>
      </c>
      <c r="D130" s="81"/>
      <c r="E130" s="81"/>
      <c r="H130" s="41"/>
      <c r="I130" s="41"/>
      <c r="J130" s="41"/>
      <c r="K130" s="41"/>
      <c r="L130" s="197">
        <v>0.92727272727272725</v>
      </c>
      <c r="M130" s="87"/>
    </row>
    <row r="131" spans="1:19" ht="12" customHeight="1" x14ac:dyDescent="0.2">
      <c r="B131" s="26" t="s">
        <v>416</v>
      </c>
      <c r="C131" s="3"/>
      <c r="D131" s="81"/>
      <c r="E131" s="81"/>
      <c r="H131" s="41"/>
      <c r="I131" s="41"/>
      <c r="J131" s="41"/>
      <c r="K131" s="41"/>
      <c r="L131" s="41"/>
      <c r="M131" s="87"/>
    </row>
    <row r="132" spans="1:19" ht="12" customHeight="1" x14ac:dyDescent="0.2">
      <c r="B132" s="5"/>
      <c r="C132" s="3"/>
      <c r="D132" s="81"/>
      <c r="E132" s="81"/>
      <c r="H132" s="41"/>
      <c r="I132" s="41"/>
      <c r="J132" s="41"/>
      <c r="K132" s="41"/>
      <c r="L132" s="41"/>
      <c r="M132" s="87"/>
    </row>
    <row r="133" spans="1:19" ht="12" customHeight="1" x14ac:dyDescent="0.2">
      <c r="B133" s="5"/>
      <c r="C133" s="3"/>
      <c r="D133" s="81"/>
      <c r="E133" s="81"/>
      <c r="H133" s="41"/>
      <c r="I133" s="41"/>
      <c r="J133" s="41"/>
      <c r="K133" s="41"/>
      <c r="L133" s="41"/>
      <c r="M133" s="87"/>
    </row>
    <row r="134" spans="1:19" s="87" customFormat="1" ht="12" customHeight="1" x14ac:dyDescent="0.2">
      <c r="A134" s="2"/>
      <c r="B134" s="48" t="s">
        <v>116</v>
      </c>
      <c r="C134" s="49" t="s">
        <v>10</v>
      </c>
      <c r="D134" s="50" t="s">
        <v>9</v>
      </c>
      <c r="E134" s="39" t="s">
        <v>173</v>
      </c>
      <c r="F134" s="5"/>
      <c r="G134" s="8"/>
      <c r="H134" s="8"/>
      <c r="I134" s="8"/>
      <c r="J134" s="8"/>
      <c r="K134" s="5"/>
      <c r="L134" s="5"/>
      <c r="M134" s="5"/>
      <c r="N134" s="5"/>
      <c r="O134" s="5"/>
      <c r="P134" s="5"/>
      <c r="Q134" s="5"/>
      <c r="R134" s="5"/>
      <c r="S134" s="5"/>
    </row>
    <row r="136" spans="1:19" ht="12" customHeight="1" x14ac:dyDescent="0.2">
      <c r="B136" s="37" t="s">
        <v>30</v>
      </c>
    </row>
    <row r="137" spans="1:19" ht="12" customHeight="1" x14ac:dyDescent="0.2">
      <c r="C137" s="2"/>
    </row>
    <row r="138" spans="1:19" ht="12" customHeight="1" x14ac:dyDescent="0.2">
      <c r="B138" s="71" t="s">
        <v>29</v>
      </c>
      <c r="M138" s="72"/>
      <c r="N138" s="72"/>
      <c r="O138" s="72"/>
      <c r="P138" s="72"/>
      <c r="Q138" s="72"/>
      <c r="R138" s="72"/>
      <c r="S138" s="72"/>
    </row>
    <row r="139" spans="1:19" ht="12" customHeight="1" x14ac:dyDescent="0.2">
      <c r="B139" s="73" t="s">
        <v>16</v>
      </c>
      <c r="C139" s="3" t="s">
        <v>0</v>
      </c>
      <c r="E139" s="2" t="s">
        <v>264</v>
      </c>
      <c r="H139" s="200">
        <v>11576545.322257724</v>
      </c>
      <c r="I139" s="200">
        <v>11724907.267113088</v>
      </c>
      <c r="J139" s="200">
        <v>11477453.580543982</v>
      </c>
      <c r="K139" s="200">
        <v>12991683.833497712</v>
      </c>
      <c r="L139" s="200">
        <v>13596713.285277288</v>
      </c>
      <c r="M139" s="200">
        <v>14437136.236041307</v>
      </c>
      <c r="N139" s="200">
        <v>13834028.12345276</v>
      </c>
      <c r="O139" s="200">
        <v>13230920.010864213</v>
      </c>
      <c r="P139" s="200">
        <v>12627811.898275664</v>
      </c>
      <c r="Q139" s="200">
        <v>12024703.785687115</v>
      </c>
      <c r="R139" s="200">
        <v>11421595.67309857</v>
      </c>
      <c r="S139" s="200">
        <v>10818487.560510021</v>
      </c>
    </row>
    <row r="140" spans="1:19" ht="12" customHeight="1" x14ac:dyDescent="0.2">
      <c r="B140" s="73" t="s">
        <v>15</v>
      </c>
      <c r="C140" s="3" t="s">
        <v>0</v>
      </c>
      <c r="E140" s="2" t="s">
        <v>265</v>
      </c>
      <c r="H140" s="200">
        <v>477276.63408080518</v>
      </c>
      <c r="I140" s="200">
        <v>487703.94372974132</v>
      </c>
      <c r="J140" s="200">
        <v>491956.57634325488</v>
      </c>
      <c r="K140" s="200">
        <v>536085.90822042688</v>
      </c>
      <c r="L140" s="200">
        <v>557579.09132001398</v>
      </c>
      <c r="M140" s="200">
        <v>603108.1125885481</v>
      </c>
      <c r="N140" s="200">
        <v>603108.1125885481</v>
      </c>
      <c r="O140" s="200">
        <v>603108.1125885481</v>
      </c>
      <c r="P140" s="200">
        <v>603108.1125885481</v>
      </c>
      <c r="Q140" s="200">
        <v>603108.1125885481</v>
      </c>
      <c r="R140" s="200">
        <v>603108.11258854822</v>
      </c>
      <c r="S140" s="200">
        <v>603108.1125885481</v>
      </c>
    </row>
    <row r="141" spans="1:19" ht="12" customHeight="1" x14ac:dyDescent="0.2">
      <c r="B141" s="73" t="s">
        <v>157</v>
      </c>
      <c r="C141" s="3" t="s">
        <v>0</v>
      </c>
      <c r="E141" s="2" t="s">
        <v>266</v>
      </c>
      <c r="H141" s="200">
        <v>0</v>
      </c>
      <c r="I141" s="200">
        <v>0</v>
      </c>
      <c r="J141" s="200">
        <v>0</v>
      </c>
      <c r="K141" s="200">
        <v>0</v>
      </c>
      <c r="L141" s="200">
        <v>0</v>
      </c>
      <c r="M141" s="200">
        <v>0</v>
      </c>
      <c r="N141" s="200">
        <v>0</v>
      </c>
      <c r="O141" s="200">
        <v>0</v>
      </c>
      <c r="P141" s="200">
        <v>0</v>
      </c>
      <c r="Q141" s="200">
        <v>0</v>
      </c>
      <c r="R141" s="200">
        <v>0</v>
      </c>
      <c r="S141" s="200">
        <v>0</v>
      </c>
    </row>
    <row r="142" spans="1:19" ht="12" customHeight="1" x14ac:dyDescent="0.2">
      <c r="B142" s="73" t="s">
        <v>144</v>
      </c>
      <c r="C142" s="3" t="s">
        <v>0</v>
      </c>
      <c r="E142" s="2" t="s">
        <v>268</v>
      </c>
      <c r="H142" s="200">
        <v>625638.57893616741</v>
      </c>
      <c r="I142" s="200">
        <v>240250.25716063747</v>
      </c>
      <c r="J142" s="200">
        <v>2006186.8292969852</v>
      </c>
      <c r="K142" s="200">
        <v>1141115.3599999999</v>
      </c>
      <c r="L142" s="200">
        <v>1398002.042084035</v>
      </c>
      <c r="M142" s="200">
        <v>0</v>
      </c>
      <c r="N142" s="200">
        <v>0</v>
      </c>
      <c r="O142" s="200">
        <v>0</v>
      </c>
      <c r="P142" s="200">
        <v>0</v>
      </c>
      <c r="Q142" s="200">
        <v>0</v>
      </c>
      <c r="R142" s="200">
        <v>0</v>
      </c>
      <c r="S142" s="200">
        <v>0</v>
      </c>
    </row>
    <row r="143" spans="1:19" ht="12" customHeight="1" x14ac:dyDescent="0.2">
      <c r="B143" s="73" t="s">
        <v>12</v>
      </c>
      <c r="C143" s="3" t="s">
        <v>0</v>
      </c>
      <c r="E143" s="2" t="s">
        <v>270</v>
      </c>
      <c r="H143" s="200">
        <v>0</v>
      </c>
      <c r="I143" s="200">
        <v>0</v>
      </c>
      <c r="J143" s="200">
        <v>0</v>
      </c>
      <c r="K143" s="200">
        <v>0</v>
      </c>
      <c r="L143" s="200">
        <v>0</v>
      </c>
      <c r="M143" s="200">
        <v>0</v>
      </c>
      <c r="N143" s="200">
        <v>0</v>
      </c>
      <c r="O143" s="200">
        <v>0</v>
      </c>
      <c r="P143" s="200">
        <v>0</v>
      </c>
      <c r="Q143" s="200">
        <v>0</v>
      </c>
      <c r="R143" s="200">
        <v>0</v>
      </c>
      <c r="S143" s="200">
        <v>0</v>
      </c>
    </row>
    <row r="144" spans="1:19" s="6" customFormat="1" ht="12" customHeight="1" x14ac:dyDescent="0.2">
      <c r="B144" s="74" t="s">
        <v>11</v>
      </c>
      <c r="C144" s="82" t="s">
        <v>0</v>
      </c>
      <c r="E144" s="6" t="s">
        <v>269</v>
      </c>
      <c r="H144" s="201">
        <v>11724907.267113088</v>
      </c>
      <c r="I144" s="201">
        <v>11477453.580543982</v>
      </c>
      <c r="J144" s="201">
        <v>12991683.833497712</v>
      </c>
      <c r="K144" s="201">
        <v>13596713.285277288</v>
      </c>
      <c r="L144" s="201">
        <v>14437136.236041307</v>
      </c>
      <c r="M144" s="201">
        <v>13834028.12345276</v>
      </c>
      <c r="N144" s="201">
        <v>13230920.010864213</v>
      </c>
      <c r="O144" s="201">
        <v>12627811.898275664</v>
      </c>
      <c r="P144" s="201">
        <v>12024703.785687115</v>
      </c>
      <c r="Q144" s="201">
        <v>11421595.67309857</v>
      </c>
      <c r="R144" s="201">
        <v>10818487.560510021</v>
      </c>
      <c r="S144" s="201">
        <v>10215379.44792147</v>
      </c>
    </row>
    <row r="145" spans="2:19" s="6" customFormat="1" ht="12" customHeight="1" x14ac:dyDescent="0.2">
      <c r="B145" s="26" t="s">
        <v>446</v>
      </c>
      <c r="C145" s="82"/>
      <c r="M145" s="83"/>
      <c r="N145" s="83"/>
      <c r="O145" s="83"/>
      <c r="P145" s="83"/>
      <c r="Q145" s="83"/>
      <c r="R145" s="83"/>
      <c r="S145" s="83"/>
    </row>
    <row r="146" spans="2:19" ht="12" customHeight="1" x14ac:dyDescent="0.2">
      <c r="B146" s="74"/>
      <c r="H146" s="17"/>
      <c r="M146" s="80"/>
      <c r="N146" s="80"/>
      <c r="O146" s="80"/>
      <c r="P146" s="80"/>
      <c r="Q146" s="80"/>
      <c r="R146" s="80"/>
      <c r="S146" s="80"/>
    </row>
    <row r="147" spans="2:19" ht="12" customHeight="1" x14ac:dyDescent="0.2">
      <c r="B147" s="5" t="s">
        <v>104</v>
      </c>
      <c r="C147" s="3" t="s">
        <v>89</v>
      </c>
      <c r="D147" s="40">
        <f>SUM(H147:S147)</f>
        <v>0</v>
      </c>
      <c r="E147" s="81"/>
      <c r="H147" s="41">
        <f t="shared" ref="H147:S147" si="9">IF(ABS(H139-H140+H141+H142-H143-H144)&lt;0.001,0,1)</f>
        <v>0</v>
      </c>
      <c r="I147" s="41">
        <f t="shared" si="9"/>
        <v>0</v>
      </c>
      <c r="J147" s="41">
        <f t="shared" si="9"/>
        <v>0</v>
      </c>
      <c r="K147" s="41">
        <f t="shared" si="9"/>
        <v>0</v>
      </c>
      <c r="L147" s="41">
        <f t="shared" si="9"/>
        <v>0</v>
      </c>
      <c r="M147" s="41">
        <f t="shared" si="9"/>
        <v>0</v>
      </c>
      <c r="N147" s="41">
        <f t="shared" si="9"/>
        <v>0</v>
      </c>
      <c r="O147" s="41">
        <f t="shared" si="9"/>
        <v>0</v>
      </c>
      <c r="P147" s="41">
        <f t="shared" si="9"/>
        <v>0</v>
      </c>
      <c r="Q147" s="41">
        <f t="shared" si="9"/>
        <v>0</v>
      </c>
      <c r="R147" s="41">
        <f t="shared" si="9"/>
        <v>0</v>
      </c>
      <c r="S147" s="41">
        <f t="shared" si="9"/>
        <v>0</v>
      </c>
    </row>
    <row r="148" spans="2:19" ht="12" customHeight="1" x14ac:dyDescent="0.2">
      <c r="B148" s="5"/>
      <c r="C148" s="3"/>
      <c r="D148" s="81"/>
      <c r="E148" s="81"/>
      <c r="H148" s="41"/>
      <c r="I148" s="41"/>
      <c r="J148" s="41"/>
      <c r="K148" s="41"/>
      <c r="L148" s="41"/>
      <c r="M148" s="41"/>
      <c r="N148" s="41"/>
      <c r="O148" s="41"/>
      <c r="P148" s="41"/>
      <c r="Q148" s="41"/>
      <c r="R148" s="41"/>
      <c r="S148" s="41"/>
    </row>
    <row r="149" spans="2:19" ht="12" customHeight="1" x14ac:dyDescent="0.2">
      <c r="B149" s="71" t="s">
        <v>28</v>
      </c>
      <c r="M149" s="72"/>
      <c r="N149" s="72"/>
      <c r="O149" s="72"/>
      <c r="P149" s="72"/>
      <c r="Q149" s="72"/>
      <c r="R149" s="72"/>
      <c r="S149" s="72"/>
    </row>
    <row r="150" spans="2:19" ht="12" customHeight="1" x14ac:dyDescent="0.2">
      <c r="B150" s="73" t="s">
        <v>16</v>
      </c>
      <c r="C150" s="3" t="s">
        <v>0</v>
      </c>
      <c r="E150" s="2" t="s">
        <v>264</v>
      </c>
      <c r="H150" s="200">
        <v>9971844.2337120473</v>
      </c>
      <c r="I150" s="200">
        <v>9619352.6116829198</v>
      </c>
      <c r="J150" s="200">
        <v>9573031.3344931304</v>
      </c>
      <c r="K150" s="200">
        <v>9217550.7695020959</v>
      </c>
      <c r="L150" s="200">
        <v>9066492.9300824907</v>
      </c>
      <c r="M150" s="200">
        <v>14426332.839390157</v>
      </c>
      <c r="N150" s="200">
        <v>13961085.839606911</v>
      </c>
      <c r="O150" s="200">
        <v>13495838.839823669</v>
      </c>
      <c r="P150" s="200">
        <v>13030591.840040427</v>
      </c>
      <c r="Q150" s="200">
        <v>12565344.840257183</v>
      </c>
      <c r="R150" s="200">
        <v>12100097.840473939</v>
      </c>
      <c r="S150" s="200">
        <v>11634850.840690697</v>
      </c>
    </row>
    <row r="151" spans="2:19" ht="12" customHeight="1" x14ac:dyDescent="0.2">
      <c r="B151" s="73" t="s">
        <v>15</v>
      </c>
      <c r="C151" s="3" t="s">
        <v>0</v>
      </c>
      <c r="E151" s="2" t="s">
        <v>265</v>
      </c>
      <c r="H151" s="200">
        <v>352491.62202912662</v>
      </c>
      <c r="I151" s="200">
        <v>352491.62202912662</v>
      </c>
      <c r="J151" s="200">
        <v>357446.47499103518</v>
      </c>
      <c r="K151" s="200">
        <v>357474.55941960664</v>
      </c>
      <c r="L151" s="200">
        <v>361227.59069233388</v>
      </c>
      <c r="M151" s="200">
        <v>465246.99978324294</v>
      </c>
      <c r="N151" s="200">
        <v>465246.99978324294</v>
      </c>
      <c r="O151" s="200">
        <v>465246.99978324294</v>
      </c>
      <c r="P151" s="200">
        <v>465246.99978324294</v>
      </c>
      <c r="Q151" s="200">
        <v>465246.99978324294</v>
      </c>
      <c r="R151" s="200">
        <v>465246.99978324294</v>
      </c>
      <c r="S151" s="200">
        <v>465246.99978324288</v>
      </c>
    </row>
    <row r="152" spans="2:19" ht="12" customHeight="1" x14ac:dyDescent="0.2">
      <c r="B152" s="73" t="s">
        <v>157</v>
      </c>
      <c r="C152" s="3" t="s">
        <v>0</v>
      </c>
      <c r="E152" s="2" t="s">
        <v>266</v>
      </c>
      <c r="H152" s="200">
        <v>0</v>
      </c>
      <c r="I152" s="200">
        <v>0</v>
      </c>
      <c r="J152" s="200">
        <v>0</v>
      </c>
      <c r="K152" s="200">
        <v>0</v>
      </c>
      <c r="L152" s="200">
        <v>0</v>
      </c>
      <c r="M152" s="200">
        <v>0</v>
      </c>
      <c r="N152" s="200">
        <v>0</v>
      </c>
      <c r="O152" s="200">
        <v>0</v>
      </c>
      <c r="P152" s="200">
        <v>0</v>
      </c>
      <c r="Q152" s="200">
        <v>0</v>
      </c>
      <c r="R152" s="200">
        <v>0</v>
      </c>
      <c r="S152" s="200">
        <v>0</v>
      </c>
    </row>
    <row r="153" spans="2:19" ht="12" customHeight="1" x14ac:dyDescent="0.2">
      <c r="B153" s="73" t="s">
        <v>144</v>
      </c>
      <c r="C153" s="3" t="s">
        <v>0</v>
      </c>
      <c r="E153" s="2" t="s">
        <v>268</v>
      </c>
      <c r="H153" s="200">
        <v>0</v>
      </c>
      <c r="I153" s="200">
        <v>306170.3448393385</v>
      </c>
      <c r="J153" s="200">
        <v>1965.9100000000801</v>
      </c>
      <c r="K153" s="200">
        <v>206416.71999999997</v>
      </c>
      <c r="L153" s="200">
        <v>5721067.5</v>
      </c>
      <c r="M153" s="200">
        <v>0</v>
      </c>
      <c r="N153" s="200">
        <v>0</v>
      </c>
      <c r="O153" s="200">
        <v>0</v>
      </c>
      <c r="P153" s="200">
        <v>0</v>
      </c>
      <c r="Q153" s="200">
        <v>0</v>
      </c>
      <c r="R153" s="200">
        <v>0</v>
      </c>
      <c r="S153" s="200">
        <v>0</v>
      </c>
    </row>
    <row r="154" spans="2:19" ht="12" customHeight="1" x14ac:dyDescent="0.2">
      <c r="B154" s="73" t="s">
        <v>12</v>
      </c>
      <c r="C154" s="3" t="s">
        <v>0</v>
      </c>
      <c r="E154" s="2" t="s">
        <v>270</v>
      </c>
      <c r="H154" s="200">
        <v>0</v>
      </c>
      <c r="I154" s="200">
        <v>0</v>
      </c>
      <c r="J154" s="200">
        <v>0</v>
      </c>
      <c r="K154" s="200">
        <v>0</v>
      </c>
      <c r="L154" s="200">
        <v>0</v>
      </c>
      <c r="M154" s="200">
        <v>0</v>
      </c>
      <c r="N154" s="200">
        <v>0</v>
      </c>
      <c r="O154" s="200">
        <v>0</v>
      </c>
      <c r="P154" s="200">
        <v>0</v>
      </c>
      <c r="Q154" s="200">
        <v>0</v>
      </c>
      <c r="R154" s="200">
        <v>0</v>
      </c>
      <c r="S154" s="200">
        <v>0</v>
      </c>
    </row>
    <row r="155" spans="2:19" s="6" customFormat="1" ht="12" customHeight="1" x14ac:dyDescent="0.2">
      <c r="B155" s="74" t="s">
        <v>11</v>
      </c>
      <c r="C155" s="82" t="s">
        <v>0</v>
      </c>
      <c r="E155" s="6" t="s">
        <v>269</v>
      </c>
      <c r="H155" s="201">
        <v>9619352.6116829198</v>
      </c>
      <c r="I155" s="201">
        <v>9573031.3344931304</v>
      </c>
      <c r="J155" s="201">
        <v>9217550.7695020959</v>
      </c>
      <c r="K155" s="201">
        <v>9066492.9300824907</v>
      </c>
      <c r="L155" s="201">
        <v>14426332.839390157</v>
      </c>
      <c r="M155" s="201">
        <v>13961085.839606911</v>
      </c>
      <c r="N155" s="201">
        <v>13495838.839823669</v>
      </c>
      <c r="O155" s="201">
        <v>13030591.840040427</v>
      </c>
      <c r="P155" s="201">
        <v>12565344.840257183</v>
      </c>
      <c r="Q155" s="201">
        <v>12100097.840473939</v>
      </c>
      <c r="R155" s="201">
        <v>11634850.840690697</v>
      </c>
      <c r="S155" s="201">
        <v>11169603.840907454</v>
      </c>
    </row>
    <row r="156" spans="2:19" s="6" customFormat="1" ht="12" customHeight="1" x14ac:dyDescent="0.2">
      <c r="B156" s="26" t="s">
        <v>446</v>
      </c>
      <c r="C156" s="82"/>
      <c r="M156" s="83"/>
      <c r="N156" s="83"/>
      <c r="O156" s="83"/>
      <c r="P156" s="83"/>
      <c r="Q156" s="83"/>
      <c r="R156" s="83"/>
      <c r="S156" s="83"/>
    </row>
    <row r="157" spans="2:19" ht="12" customHeight="1" x14ac:dyDescent="0.2">
      <c r="B157" s="74"/>
      <c r="H157" s="80"/>
      <c r="I157" s="80"/>
      <c r="J157" s="80"/>
      <c r="K157" s="80"/>
      <c r="L157" s="80"/>
      <c r="M157" s="80"/>
      <c r="N157" s="80"/>
      <c r="O157" s="80"/>
      <c r="P157" s="80"/>
      <c r="Q157" s="80"/>
      <c r="R157" s="80"/>
      <c r="S157" s="80"/>
    </row>
    <row r="158" spans="2:19" ht="12" customHeight="1" x14ac:dyDescent="0.2">
      <c r="B158" s="5" t="s">
        <v>142</v>
      </c>
      <c r="C158" s="3" t="s">
        <v>89</v>
      </c>
      <c r="D158" s="40">
        <f>SUM(H158:S158)</f>
        <v>0</v>
      </c>
      <c r="E158" s="81"/>
      <c r="H158" s="41">
        <f t="shared" ref="H158:S158" si="10">IF(ABS(H150-H151+H152+H153-H154-H155)&lt;0.001,0,1)</f>
        <v>0</v>
      </c>
      <c r="I158" s="41">
        <f t="shared" si="10"/>
        <v>0</v>
      </c>
      <c r="J158" s="41">
        <f t="shared" si="10"/>
        <v>0</v>
      </c>
      <c r="K158" s="41">
        <f t="shared" si="10"/>
        <v>0</v>
      </c>
      <c r="L158" s="41">
        <f t="shared" si="10"/>
        <v>0</v>
      </c>
      <c r="M158" s="41">
        <f t="shared" si="10"/>
        <v>0</v>
      </c>
      <c r="N158" s="41">
        <f t="shared" si="10"/>
        <v>0</v>
      </c>
      <c r="O158" s="41">
        <f t="shared" si="10"/>
        <v>0</v>
      </c>
      <c r="P158" s="41">
        <f t="shared" si="10"/>
        <v>0</v>
      </c>
      <c r="Q158" s="41">
        <f t="shared" si="10"/>
        <v>0</v>
      </c>
      <c r="R158" s="41">
        <f t="shared" si="10"/>
        <v>0</v>
      </c>
      <c r="S158" s="41">
        <f t="shared" si="10"/>
        <v>0</v>
      </c>
    </row>
    <row r="159" spans="2:19" ht="12" customHeight="1" x14ac:dyDescent="0.2">
      <c r="B159" s="76"/>
      <c r="H159" s="75"/>
      <c r="I159" s="75"/>
      <c r="J159" s="75"/>
      <c r="K159" s="75"/>
      <c r="L159" s="75"/>
      <c r="M159" s="75"/>
      <c r="N159" s="75"/>
      <c r="O159" s="75"/>
      <c r="P159" s="75"/>
      <c r="Q159" s="75"/>
      <c r="R159" s="75"/>
      <c r="S159" s="75"/>
    </row>
    <row r="160" spans="2:19" ht="12" customHeight="1" x14ac:dyDescent="0.2">
      <c r="B160" s="71" t="s">
        <v>27</v>
      </c>
      <c r="H160" s="72"/>
      <c r="I160" s="72"/>
      <c r="J160" s="72"/>
      <c r="K160" s="72"/>
      <c r="L160" s="72"/>
      <c r="M160" s="72"/>
      <c r="N160" s="72"/>
      <c r="O160" s="72"/>
      <c r="P160" s="72"/>
      <c r="Q160" s="72"/>
      <c r="R160" s="72"/>
      <c r="S160" s="72"/>
    </row>
    <row r="161" spans="2:19" ht="12" customHeight="1" x14ac:dyDescent="0.2">
      <c r="B161" s="73" t="s">
        <v>16</v>
      </c>
      <c r="C161" s="3" t="s">
        <v>0</v>
      </c>
      <c r="E161" s="2" t="s">
        <v>264</v>
      </c>
      <c r="H161" s="200">
        <v>52600459.341950871</v>
      </c>
      <c r="I161" s="200">
        <v>57035328.421401598</v>
      </c>
      <c r="J161" s="200">
        <v>61803730.36855337</v>
      </c>
      <c r="K161" s="200">
        <v>60208677.770323493</v>
      </c>
      <c r="L161" s="200">
        <v>58313613.5573873</v>
      </c>
      <c r="M161" s="200">
        <v>76722497.078919351</v>
      </c>
      <c r="N161" s="200">
        <v>73817826.800614089</v>
      </c>
      <c r="O161" s="200">
        <v>70913156.522308826</v>
      </c>
      <c r="P161" s="200">
        <v>68008486.244003564</v>
      </c>
      <c r="Q161" s="200">
        <v>65103815.965698302</v>
      </c>
      <c r="R161" s="200">
        <v>62199145.687393054</v>
      </c>
      <c r="S161" s="200">
        <v>59294475.409087792</v>
      </c>
    </row>
    <row r="162" spans="2:19" ht="12" customHeight="1" x14ac:dyDescent="0.2">
      <c r="B162" s="73" t="s">
        <v>15</v>
      </c>
      <c r="C162" s="3" t="s">
        <v>0</v>
      </c>
      <c r="E162" s="2" t="s">
        <v>265</v>
      </c>
      <c r="H162" s="200">
        <v>1934277.0672705793</v>
      </c>
      <c r="I162" s="200">
        <v>2144630.0088728159</v>
      </c>
      <c r="J162" s="200">
        <v>2346338.6082298625</v>
      </c>
      <c r="K162" s="200">
        <v>2377084.2829362117</v>
      </c>
      <c r="L162" s="200">
        <v>2395014.8484679577</v>
      </c>
      <c r="M162" s="200">
        <v>2904670.2783052591</v>
      </c>
      <c r="N162" s="200">
        <v>2904670.2783052595</v>
      </c>
      <c r="O162" s="200">
        <v>2904670.2783052595</v>
      </c>
      <c r="P162" s="200">
        <v>2904670.2783052595</v>
      </c>
      <c r="Q162" s="200">
        <v>2904670.2783052595</v>
      </c>
      <c r="R162" s="200">
        <v>2904670.2783052595</v>
      </c>
      <c r="S162" s="200">
        <v>2893479.525405929</v>
      </c>
    </row>
    <row r="163" spans="2:19" ht="12" customHeight="1" x14ac:dyDescent="0.2">
      <c r="B163" s="73" t="s">
        <v>157</v>
      </c>
      <c r="C163" s="3" t="s">
        <v>0</v>
      </c>
      <c r="E163" s="2" t="s">
        <v>266</v>
      </c>
      <c r="H163" s="200">
        <v>0</v>
      </c>
      <c r="I163" s="200">
        <v>0</v>
      </c>
      <c r="J163" s="200">
        <v>0</v>
      </c>
      <c r="K163" s="200">
        <v>0</v>
      </c>
      <c r="L163" s="200">
        <v>0</v>
      </c>
      <c r="M163" s="200">
        <v>0</v>
      </c>
      <c r="N163" s="200">
        <v>0</v>
      </c>
      <c r="O163" s="200">
        <v>0</v>
      </c>
      <c r="P163" s="200">
        <v>0</v>
      </c>
      <c r="Q163" s="200">
        <v>0</v>
      </c>
      <c r="R163" s="200">
        <v>0</v>
      </c>
      <c r="S163" s="200">
        <v>0</v>
      </c>
    </row>
    <row r="164" spans="2:19" ht="12" customHeight="1" x14ac:dyDescent="0.2">
      <c r="B164" s="73" t="s">
        <v>144</v>
      </c>
      <c r="C164" s="3" t="s">
        <v>0</v>
      </c>
      <c r="E164" s="2" t="s">
        <v>268</v>
      </c>
      <c r="H164" s="200">
        <v>6369146.1467213118</v>
      </c>
      <c r="I164" s="200">
        <v>6913031.9560245834</v>
      </c>
      <c r="J164" s="200">
        <v>751286.01</v>
      </c>
      <c r="K164" s="200">
        <v>482020.06999999995</v>
      </c>
      <c r="L164" s="200">
        <v>20803898.370000001</v>
      </c>
      <c r="M164" s="200">
        <v>0</v>
      </c>
      <c r="N164" s="200">
        <v>0</v>
      </c>
      <c r="O164" s="200">
        <v>0</v>
      </c>
      <c r="P164" s="200">
        <v>0</v>
      </c>
      <c r="Q164" s="200">
        <v>0</v>
      </c>
      <c r="R164" s="200">
        <v>0</v>
      </c>
      <c r="S164" s="200">
        <v>0</v>
      </c>
    </row>
    <row r="165" spans="2:19" ht="12" customHeight="1" x14ac:dyDescent="0.2">
      <c r="B165" s="73" t="s">
        <v>12</v>
      </c>
      <c r="C165" s="3" t="s">
        <v>0</v>
      </c>
      <c r="E165" s="2" t="s">
        <v>270</v>
      </c>
      <c r="H165" s="200">
        <v>0</v>
      </c>
      <c r="I165" s="200">
        <v>0</v>
      </c>
      <c r="J165" s="200">
        <v>0</v>
      </c>
      <c r="K165" s="200">
        <v>0</v>
      </c>
      <c r="L165" s="200">
        <v>0</v>
      </c>
      <c r="M165" s="200">
        <v>0</v>
      </c>
      <c r="N165" s="200">
        <v>0</v>
      </c>
      <c r="O165" s="200">
        <v>0</v>
      </c>
      <c r="P165" s="200">
        <v>0</v>
      </c>
      <c r="Q165" s="200">
        <v>0</v>
      </c>
      <c r="R165" s="200">
        <v>0</v>
      </c>
      <c r="S165" s="200">
        <v>0</v>
      </c>
    </row>
    <row r="166" spans="2:19" s="6" customFormat="1" ht="12" customHeight="1" x14ac:dyDescent="0.2">
      <c r="B166" s="74" t="s">
        <v>11</v>
      </c>
      <c r="C166" s="82" t="s">
        <v>0</v>
      </c>
      <c r="E166" s="6" t="s">
        <v>269</v>
      </c>
      <c r="H166" s="201">
        <v>57035328.421401598</v>
      </c>
      <c r="I166" s="201">
        <v>61803730.36855337</v>
      </c>
      <c r="J166" s="201">
        <v>60208677.770323493</v>
      </c>
      <c r="K166" s="201">
        <v>58313613.5573873</v>
      </c>
      <c r="L166" s="201">
        <v>76722497.078919351</v>
      </c>
      <c r="M166" s="201">
        <v>73817826.800614089</v>
      </c>
      <c r="N166" s="201">
        <v>70913156.522308826</v>
      </c>
      <c r="O166" s="201">
        <v>68008486.244003564</v>
      </c>
      <c r="P166" s="201">
        <v>65103815.965698302</v>
      </c>
      <c r="Q166" s="201">
        <v>62199145.687393054</v>
      </c>
      <c r="R166" s="201">
        <v>59294475.409087792</v>
      </c>
      <c r="S166" s="201">
        <v>56400995.883681856</v>
      </c>
    </row>
    <row r="167" spans="2:19" s="6" customFormat="1" ht="12" customHeight="1" x14ac:dyDescent="0.2">
      <c r="B167" s="26" t="s">
        <v>446</v>
      </c>
      <c r="C167" s="82"/>
      <c r="M167" s="83"/>
      <c r="N167" s="83"/>
      <c r="O167" s="83"/>
      <c r="P167" s="83"/>
      <c r="Q167" s="83"/>
      <c r="R167" s="83"/>
      <c r="S167" s="83"/>
    </row>
    <row r="168" spans="2:19" ht="12" customHeight="1" x14ac:dyDescent="0.2">
      <c r="B168" s="74"/>
      <c r="H168" s="80"/>
      <c r="I168" s="80"/>
      <c r="J168" s="80"/>
      <c r="K168" s="80"/>
      <c r="L168" s="80"/>
      <c r="M168" s="80"/>
      <c r="N168" s="80"/>
      <c r="O168" s="80"/>
      <c r="P168" s="80"/>
      <c r="Q168" s="80"/>
      <c r="R168" s="80"/>
      <c r="S168" s="80"/>
    </row>
    <row r="169" spans="2:19" ht="12" customHeight="1" x14ac:dyDescent="0.2">
      <c r="B169" s="5" t="s">
        <v>143</v>
      </c>
      <c r="C169" s="3" t="s">
        <v>89</v>
      </c>
      <c r="D169" s="40">
        <f>SUM(H169:S169)</f>
        <v>0</v>
      </c>
      <c r="E169" s="81"/>
      <c r="H169" s="41">
        <f t="shared" ref="H169:S169" si="11">IF(ABS(H161-H162+H163+H164-H165-H166)&lt;0.001,0,1)</f>
        <v>0</v>
      </c>
      <c r="I169" s="41">
        <f t="shared" si="11"/>
        <v>0</v>
      </c>
      <c r="J169" s="41">
        <f t="shared" si="11"/>
        <v>0</v>
      </c>
      <c r="K169" s="41">
        <f t="shared" si="11"/>
        <v>0</v>
      </c>
      <c r="L169" s="41">
        <f t="shared" si="11"/>
        <v>0</v>
      </c>
      <c r="M169" s="41">
        <f t="shared" si="11"/>
        <v>0</v>
      </c>
      <c r="N169" s="41">
        <f t="shared" si="11"/>
        <v>0</v>
      </c>
      <c r="O169" s="41">
        <f t="shared" si="11"/>
        <v>0</v>
      </c>
      <c r="P169" s="41">
        <f t="shared" si="11"/>
        <v>0</v>
      </c>
      <c r="Q169" s="41">
        <f t="shared" si="11"/>
        <v>0</v>
      </c>
      <c r="R169" s="41">
        <f t="shared" si="11"/>
        <v>0</v>
      </c>
      <c r="S169" s="41">
        <f t="shared" si="11"/>
        <v>0</v>
      </c>
    </row>
    <row r="170" spans="2:19" ht="12" customHeight="1" x14ac:dyDescent="0.2">
      <c r="B170" s="76"/>
      <c r="H170" s="77"/>
      <c r="I170" s="77"/>
      <c r="J170" s="77"/>
      <c r="K170" s="77"/>
      <c r="L170" s="77"/>
      <c r="M170" s="77"/>
      <c r="N170" s="77"/>
      <c r="O170" s="77"/>
      <c r="P170" s="77"/>
      <c r="Q170" s="77"/>
      <c r="R170" s="77"/>
      <c r="S170" s="77"/>
    </row>
    <row r="171" spans="2:19" ht="12" customHeight="1" x14ac:dyDescent="0.2">
      <c r="B171" s="71" t="s">
        <v>26</v>
      </c>
      <c r="H171" s="72"/>
      <c r="I171" s="72"/>
      <c r="J171" s="72"/>
      <c r="K171" s="72"/>
      <c r="L171" s="72"/>
      <c r="M171" s="72"/>
      <c r="N171" s="72"/>
      <c r="O171" s="72"/>
      <c r="P171" s="72"/>
      <c r="Q171" s="72"/>
      <c r="R171" s="72"/>
      <c r="S171" s="72"/>
    </row>
    <row r="172" spans="2:19" ht="12" customHeight="1" x14ac:dyDescent="0.2">
      <c r="B172" s="73" t="s">
        <v>16</v>
      </c>
      <c r="C172" s="3" t="s">
        <v>0</v>
      </c>
      <c r="E172" s="2" t="s">
        <v>264</v>
      </c>
      <c r="H172" s="200">
        <v>43307804.520650789</v>
      </c>
      <c r="I172" s="200">
        <v>46084205.17013441</v>
      </c>
      <c r="J172" s="200">
        <v>49117204.796838604</v>
      </c>
      <c r="K172" s="200">
        <v>52306639.935736775</v>
      </c>
      <c r="L172" s="200">
        <v>87731853.337623507</v>
      </c>
      <c r="M172" s="200">
        <v>105737467.05490561</v>
      </c>
      <c r="N172" s="200">
        <v>101446534.83708832</v>
      </c>
      <c r="O172" s="200">
        <v>97317764.793184102</v>
      </c>
      <c r="P172" s="200">
        <v>93347553.320708454</v>
      </c>
      <c r="Q172" s="200">
        <v>89531538.164022267</v>
      </c>
      <c r="R172" s="200">
        <v>85779195.654394895</v>
      </c>
      <c r="S172" s="200">
        <v>82080186.478100866</v>
      </c>
    </row>
    <row r="173" spans="2:19" ht="12" customHeight="1" x14ac:dyDescent="0.2">
      <c r="B173" s="73" t="s">
        <v>15</v>
      </c>
      <c r="C173" s="3" t="s">
        <v>0</v>
      </c>
      <c r="E173" s="2" t="s">
        <v>265</v>
      </c>
      <c r="H173" s="200">
        <v>2030405.1759767479</v>
      </c>
      <c r="I173" s="200">
        <v>2114143.6757317348</v>
      </c>
      <c r="J173" s="200">
        <v>2205237.4206028208</v>
      </c>
      <c r="K173" s="200">
        <v>2302870.7715457692</v>
      </c>
      <c r="L173" s="200">
        <v>3083971.6613607742</v>
      </c>
      <c r="M173" s="200">
        <v>3576067.2178172735</v>
      </c>
      <c r="N173" s="200">
        <v>3513905.04390423</v>
      </c>
      <c r="O173" s="200">
        <v>3455346.4724756582</v>
      </c>
      <c r="P173" s="200">
        <v>3401150.1566861849</v>
      </c>
      <c r="Q173" s="200">
        <v>3352342.5096273613</v>
      </c>
      <c r="R173" s="200">
        <v>3299009.1762940283</v>
      </c>
      <c r="S173" s="200">
        <v>3237470.7147555663</v>
      </c>
    </row>
    <row r="174" spans="2:19" ht="12" customHeight="1" x14ac:dyDescent="0.2">
      <c r="B174" s="73" t="s">
        <v>157</v>
      </c>
      <c r="C174" s="3" t="s">
        <v>0</v>
      </c>
      <c r="E174" s="2" t="s">
        <v>266</v>
      </c>
      <c r="H174" s="200">
        <v>0</v>
      </c>
      <c r="I174" s="200">
        <v>0</v>
      </c>
      <c r="J174" s="200">
        <v>0</v>
      </c>
      <c r="K174" s="200">
        <v>0</v>
      </c>
      <c r="L174" s="200">
        <v>0</v>
      </c>
      <c r="M174" s="200">
        <v>0</v>
      </c>
      <c r="N174" s="200">
        <v>0</v>
      </c>
      <c r="O174" s="200">
        <v>0</v>
      </c>
      <c r="P174" s="200">
        <v>0</v>
      </c>
      <c r="Q174" s="200">
        <v>0</v>
      </c>
      <c r="R174" s="200">
        <v>0</v>
      </c>
      <c r="S174" s="200">
        <v>0</v>
      </c>
    </row>
    <row r="175" spans="2:19" ht="12" customHeight="1" x14ac:dyDescent="0.2">
      <c r="B175" s="73" t="s">
        <v>144</v>
      </c>
      <c r="C175" s="3" t="s">
        <v>0</v>
      </c>
      <c r="E175" s="2" t="s">
        <v>268</v>
      </c>
      <c r="H175" s="200">
        <v>4806805.8254603585</v>
      </c>
      <c r="I175" s="200">
        <v>5147143.3024359364</v>
      </c>
      <c r="J175" s="200">
        <v>5394672.559500983</v>
      </c>
      <c r="K175" s="200">
        <v>38234823.072793201</v>
      </c>
      <c r="L175" s="200">
        <v>21904450.378642868</v>
      </c>
      <c r="M175" s="200">
        <v>0</v>
      </c>
      <c r="N175" s="200">
        <v>0</v>
      </c>
      <c r="O175" s="200">
        <v>0</v>
      </c>
      <c r="P175" s="200">
        <v>0</v>
      </c>
      <c r="Q175" s="200">
        <v>0</v>
      </c>
      <c r="R175" s="200">
        <v>0</v>
      </c>
      <c r="S175" s="200">
        <v>0</v>
      </c>
    </row>
    <row r="176" spans="2:19" ht="12" customHeight="1" x14ac:dyDescent="0.2">
      <c r="B176" s="73" t="s">
        <v>12</v>
      </c>
      <c r="C176" s="3" t="s">
        <v>0</v>
      </c>
      <c r="E176" s="2" t="s">
        <v>270</v>
      </c>
      <c r="H176" s="200">
        <v>0</v>
      </c>
      <c r="I176" s="200">
        <v>0</v>
      </c>
      <c r="J176" s="200">
        <v>0</v>
      </c>
      <c r="K176" s="200">
        <v>506738.89936069248</v>
      </c>
      <c r="L176" s="200">
        <v>814865</v>
      </c>
      <c r="M176" s="200">
        <v>714865</v>
      </c>
      <c r="N176" s="200">
        <v>614865</v>
      </c>
      <c r="O176" s="200">
        <v>514865</v>
      </c>
      <c r="P176" s="200">
        <v>414865</v>
      </c>
      <c r="Q176" s="200">
        <v>400000</v>
      </c>
      <c r="R176" s="200">
        <v>400000</v>
      </c>
      <c r="S176" s="200">
        <v>400000</v>
      </c>
    </row>
    <row r="177" spans="2:19" s="6" customFormat="1" ht="12" customHeight="1" x14ac:dyDescent="0.2">
      <c r="B177" s="74" t="s">
        <v>11</v>
      </c>
      <c r="C177" s="82" t="s">
        <v>0</v>
      </c>
      <c r="E177" s="6" t="s">
        <v>269</v>
      </c>
      <c r="H177" s="201">
        <v>46084205.17013441</v>
      </c>
      <c r="I177" s="201">
        <v>49117204.796838604</v>
      </c>
      <c r="J177" s="201">
        <v>52306639.935736775</v>
      </c>
      <c r="K177" s="201">
        <v>87731853.337623507</v>
      </c>
      <c r="L177" s="201">
        <v>105737467.05490561</v>
      </c>
      <c r="M177" s="201">
        <v>101446534.83708832</v>
      </c>
      <c r="N177" s="201">
        <v>97317764.793184102</v>
      </c>
      <c r="O177" s="201">
        <v>93347553.320708454</v>
      </c>
      <c r="P177" s="201">
        <v>89531538.164022267</v>
      </c>
      <c r="Q177" s="201">
        <v>85779195.654394895</v>
      </c>
      <c r="R177" s="201">
        <v>82080186.478100866</v>
      </c>
      <c r="S177" s="201">
        <v>78442715.763345301</v>
      </c>
    </row>
    <row r="178" spans="2:19" s="6" customFormat="1" ht="12" customHeight="1" x14ac:dyDescent="0.2">
      <c r="B178" s="26" t="s">
        <v>446</v>
      </c>
      <c r="C178" s="82"/>
      <c r="M178" s="83"/>
      <c r="N178" s="83"/>
      <c r="O178" s="83"/>
      <c r="P178" s="83"/>
      <c r="Q178" s="83"/>
      <c r="R178" s="83"/>
      <c r="S178" s="83"/>
    </row>
    <row r="179" spans="2:19" ht="12" customHeight="1" x14ac:dyDescent="0.2">
      <c r="B179" s="74"/>
      <c r="H179" s="80"/>
      <c r="I179" s="80"/>
      <c r="J179" s="80"/>
      <c r="K179" s="80"/>
      <c r="L179" s="80"/>
      <c r="M179" s="80"/>
      <c r="N179" s="80"/>
      <c r="O179" s="80"/>
      <c r="P179" s="80"/>
      <c r="Q179" s="80"/>
      <c r="R179" s="80"/>
      <c r="S179" s="80"/>
    </row>
    <row r="180" spans="2:19" ht="12" customHeight="1" x14ac:dyDescent="0.2">
      <c r="B180" s="5" t="s">
        <v>147</v>
      </c>
      <c r="C180" s="3" t="s">
        <v>89</v>
      </c>
      <c r="D180" s="40">
        <f>SUM(H180:S180)</f>
        <v>0</v>
      </c>
      <c r="E180" s="81"/>
      <c r="H180" s="41">
        <f t="shared" ref="H180:S180" si="12">IF(ABS(H172-H173+H174+H175-H176-H177)&lt;0.001,0,1)</f>
        <v>0</v>
      </c>
      <c r="I180" s="41">
        <f t="shared" si="12"/>
        <v>0</v>
      </c>
      <c r="J180" s="41">
        <f t="shared" si="12"/>
        <v>0</v>
      </c>
      <c r="K180" s="41">
        <f t="shared" si="12"/>
        <v>0</v>
      </c>
      <c r="L180" s="41">
        <f t="shared" si="12"/>
        <v>0</v>
      </c>
      <c r="M180" s="41">
        <f t="shared" si="12"/>
        <v>0</v>
      </c>
      <c r="N180" s="41">
        <f t="shared" si="12"/>
        <v>0</v>
      </c>
      <c r="O180" s="41">
        <f t="shared" si="12"/>
        <v>0</v>
      </c>
      <c r="P180" s="41">
        <f t="shared" si="12"/>
        <v>0</v>
      </c>
      <c r="Q180" s="41">
        <f t="shared" si="12"/>
        <v>0</v>
      </c>
      <c r="R180" s="41">
        <f t="shared" si="12"/>
        <v>0</v>
      </c>
      <c r="S180" s="41">
        <f t="shared" si="12"/>
        <v>0</v>
      </c>
    </row>
    <row r="181" spans="2:19" ht="12" customHeight="1" x14ac:dyDescent="0.2">
      <c r="B181" s="76"/>
      <c r="H181" s="78"/>
      <c r="I181" s="78"/>
      <c r="J181" s="78"/>
      <c r="K181" s="78"/>
      <c r="L181" s="78"/>
      <c r="M181" s="78"/>
      <c r="N181" s="78"/>
      <c r="O181" s="78"/>
      <c r="P181" s="78"/>
      <c r="Q181" s="78"/>
      <c r="R181" s="78"/>
      <c r="S181" s="78"/>
    </row>
    <row r="182" spans="2:19" ht="12" customHeight="1" x14ac:dyDescent="0.2">
      <c r="B182" s="71" t="s">
        <v>25</v>
      </c>
      <c r="H182" s="72"/>
      <c r="I182" s="72"/>
      <c r="J182" s="72"/>
      <c r="K182" s="72"/>
      <c r="L182" s="72"/>
      <c r="M182" s="72"/>
      <c r="N182" s="72"/>
      <c r="O182" s="72"/>
      <c r="P182" s="72"/>
      <c r="Q182" s="72"/>
      <c r="R182" s="72"/>
      <c r="S182" s="72"/>
    </row>
    <row r="183" spans="2:19" ht="12" customHeight="1" x14ac:dyDescent="0.2">
      <c r="B183" s="73" t="s">
        <v>16</v>
      </c>
      <c r="C183" s="3" t="s">
        <v>0</v>
      </c>
      <c r="E183" s="2" t="s">
        <v>264</v>
      </c>
      <c r="H183" s="200">
        <v>116050896.48942089</v>
      </c>
      <c r="I183" s="200">
        <v>115684621.63516732</v>
      </c>
      <c r="J183" s="200">
        <v>116110173.66691966</v>
      </c>
      <c r="K183" s="200">
        <v>115078473.48893422</v>
      </c>
      <c r="L183" s="200">
        <v>114529983.14343882</v>
      </c>
      <c r="M183" s="200">
        <v>118591852.40240681</v>
      </c>
      <c r="N183" s="200">
        <v>114801433.57635818</v>
      </c>
      <c r="O183" s="200">
        <v>111011014.75030959</v>
      </c>
      <c r="P183" s="200">
        <v>107220595.92426102</v>
      </c>
      <c r="Q183" s="200">
        <v>103430177.09821242</v>
      </c>
      <c r="R183" s="200">
        <v>99639758.272163853</v>
      </c>
      <c r="S183" s="200">
        <v>95849339.44611524</v>
      </c>
    </row>
    <row r="184" spans="2:19" ht="12" customHeight="1" x14ac:dyDescent="0.2">
      <c r="B184" s="73" t="s">
        <v>15</v>
      </c>
      <c r="C184" s="3" t="s">
        <v>0</v>
      </c>
      <c r="E184" s="2" t="s">
        <v>265</v>
      </c>
      <c r="H184" s="200">
        <v>3424113.1298296819</v>
      </c>
      <c r="I184" s="200">
        <v>3479737.0788415764</v>
      </c>
      <c r="J184" s="200">
        <v>3550926.5591275916</v>
      </c>
      <c r="K184" s="200">
        <v>3596863.1283059856</v>
      </c>
      <c r="L184" s="200">
        <v>3652298.0198794547</v>
      </c>
      <c r="M184" s="200">
        <v>3790418.826048587</v>
      </c>
      <c r="N184" s="200">
        <v>3790418.826048587</v>
      </c>
      <c r="O184" s="200">
        <v>3790418.8260485874</v>
      </c>
      <c r="P184" s="200">
        <v>3790418.8260485874</v>
      </c>
      <c r="Q184" s="200">
        <v>3790418.8260485874</v>
      </c>
      <c r="R184" s="200">
        <v>3790418.8260485874</v>
      </c>
      <c r="S184" s="200">
        <v>3790418.826048587</v>
      </c>
    </row>
    <row r="185" spans="2:19" ht="12" customHeight="1" x14ac:dyDescent="0.2">
      <c r="B185" s="73" t="s">
        <v>157</v>
      </c>
      <c r="C185" s="3" t="s">
        <v>0</v>
      </c>
      <c r="E185" s="2" t="s">
        <v>266</v>
      </c>
      <c r="H185" s="200">
        <v>0</v>
      </c>
      <c r="I185" s="200">
        <v>0</v>
      </c>
      <c r="J185" s="200">
        <v>0</v>
      </c>
      <c r="K185" s="200">
        <v>0</v>
      </c>
      <c r="L185" s="200">
        <v>0</v>
      </c>
      <c r="M185" s="200">
        <v>0</v>
      </c>
      <c r="N185" s="200">
        <v>0</v>
      </c>
      <c r="O185" s="200">
        <v>0</v>
      </c>
      <c r="P185" s="200">
        <v>0</v>
      </c>
      <c r="Q185" s="200">
        <v>0</v>
      </c>
      <c r="R185" s="200">
        <v>0</v>
      </c>
      <c r="S185" s="200">
        <v>0</v>
      </c>
    </row>
    <row r="186" spans="2:19" ht="12" customHeight="1" x14ac:dyDescent="0.2">
      <c r="B186" s="73" t="s">
        <v>144</v>
      </c>
      <c r="C186" s="3" t="s">
        <v>0</v>
      </c>
      <c r="E186" s="2" t="s">
        <v>268</v>
      </c>
      <c r="H186" s="200">
        <v>3057838.2755761161</v>
      </c>
      <c r="I186" s="200">
        <v>3905289.1105939467</v>
      </c>
      <c r="J186" s="200">
        <v>2519226.3811421189</v>
      </c>
      <c r="K186" s="200">
        <v>3048372.7828106009</v>
      </c>
      <c r="L186" s="200">
        <v>7714167.2788474131</v>
      </c>
      <c r="M186" s="200">
        <v>0</v>
      </c>
      <c r="N186" s="200">
        <v>0</v>
      </c>
      <c r="O186" s="200">
        <v>0</v>
      </c>
      <c r="P186" s="200">
        <v>0</v>
      </c>
      <c r="Q186" s="200">
        <v>0</v>
      </c>
      <c r="R186" s="200">
        <v>0</v>
      </c>
      <c r="S186" s="200">
        <v>0</v>
      </c>
    </row>
    <row r="187" spans="2:19" ht="12" customHeight="1" x14ac:dyDescent="0.2">
      <c r="B187" s="73" t="s">
        <v>12</v>
      </c>
      <c r="C187" s="3" t="s">
        <v>0</v>
      </c>
      <c r="E187" s="2" t="s">
        <v>270</v>
      </c>
      <c r="H187" s="200">
        <v>0</v>
      </c>
      <c r="I187" s="200">
        <v>0</v>
      </c>
      <c r="J187" s="200">
        <v>0</v>
      </c>
      <c r="K187" s="200">
        <v>0</v>
      </c>
      <c r="L187" s="200">
        <v>0</v>
      </c>
      <c r="M187" s="200">
        <v>0</v>
      </c>
      <c r="N187" s="200">
        <v>0</v>
      </c>
      <c r="O187" s="200">
        <v>0</v>
      </c>
      <c r="P187" s="200">
        <v>0</v>
      </c>
      <c r="Q187" s="200">
        <v>0</v>
      </c>
      <c r="R187" s="200">
        <v>0</v>
      </c>
      <c r="S187" s="200">
        <v>0</v>
      </c>
    </row>
    <row r="188" spans="2:19" s="6" customFormat="1" ht="12" customHeight="1" x14ac:dyDescent="0.2">
      <c r="B188" s="74" t="s">
        <v>11</v>
      </c>
      <c r="C188" s="82" t="s">
        <v>0</v>
      </c>
      <c r="E188" s="6" t="s">
        <v>269</v>
      </c>
      <c r="H188" s="201">
        <v>115684621.63516732</v>
      </c>
      <c r="I188" s="201">
        <v>116110173.66691966</v>
      </c>
      <c r="J188" s="201">
        <v>115078473.48893422</v>
      </c>
      <c r="K188" s="201">
        <v>114529983.14343882</v>
      </c>
      <c r="L188" s="201">
        <v>118591852.40240681</v>
      </c>
      <c r="M188" s="201">
        <v>114801433.57635818</v>
      </c>
      <c r="N188" s="201">
        <v>111011014.75030959</v>
      </c>
      <c r="O188" s="201">
        <v>107220595.92426102</v>
      </c>
      <c r="P188" s="201">
        <v>103430177.09821242</v>
      </c>
      <c r="Q188" s="201">
        <v>99639758.272163853</v>
      </c>
      <c r="R188" s="201">
        <v>95849339.44611524</v>
      </c>
      <c r="S188" s="201">
        <v>92058920.620066687</v>
      </c>
    </row>
    <row r="189" spans="2:19" s="6" customFormat="1" ht="12" customHeight="1" x14ac:dyDescent="0.2">
      <c r="B189" s="26" t="s">
        <v>446</v>
      </c>
      <c r="C189" s="82"/>
      <c r="M189" s="83"/>
      <c r="N189" s="83"/>
      <c r="O189" s="83"/>
      <c r="P189" s="83"/>
      <c r="Q189" s="83"/>
      <c r="R189" s="83"/>
      <c r="S189" s="83"/>
    </row>
    <row r="190" spans="2:19" ht="12" customHeight="1" x14ac:dyDescent="0.2">
      <c r="B190" s="76"/>
      <c r="H190" s="78"/>
      <c r="I190" s="78"/>
      <c r="J190" s="78"/>
      <c r="K190" s="78"/>
      <c r="L190" s="78"/>
      <c r="M190" s="78"/>
      <c r="N190" s="78"/>
      <c r="O190" s="78"/>
      <c r="P190" s="78"/>
      <c r="Q190" s="78"/>
      <c r="R190" s="78"/>
      <c r="S190" s="78"/>
    </row>
    <row r="191" spans="2:19" ht="12" customHeight="1" x14ac:dyDescent="0.2">
      <c r="B191" s="5" t="s">
        <v>162</v>
      </c>
      <c r="C191" s="3" t="s">
        <v>89</v>
      </c>
      <c r="D191" s="40">
        <f>SUM(H191:S191)</f>
        <v>0</v>
      </c>
      <c r="E191" s="81"/>
      <c r="H191" s="41">
        <f t="shared" ref="H191:S191" si="13">IF(ABS(H183-H184+H185+H186-H187-H188)&lt;0.001,0,1)</f>
        <v>0</v>
      </c>
      <c r="I191" s="41">
        <f t="shared" si="13"/>
        <v>0</v>
      </c>
      <c r="J191" s="41">
        <f t="shared" si="13"/>
        <v>0</v>
      </c>
      <c r="K191" s="41">
        <f t="shared" si="13"/>
        <v>0</v>
      </c>
      <c r="L191" s="41">
        <f t="shared" si="13"/>
        <v>0</v>
      </c>
      <c r="M191" s="41">
        <f t="shared" si="13"/>
        <v>0</v>
      </c>
      <c r="N191" s="41">
        <f t="shared" si="13"/>
        <v>0</v>
      </c>
      <c r="O191" s="41">
        <f t="shared" si="13"/>
        <v>0</v>
      </c>
      <c r="P191" s="41">
        <f t="shared" si="13"/>
        <v>0</v>
      </c>
      <c r="Q191" s="41">
        <f t="shared" si="13"/>
        <v>0</v>
      </c>
      <c r="R191" s="41">
        <f t="shared" si="13"/>
        <v>0</v>
      </c>
      <c r="S191" s="41">
        <f t="shared" si="13"/>
        <v>0</v>
      </c>
    </row>
    <row r="192" spans="2:19" ht="12" customHeight="1" x14ac:dyDescent="0.2">
      <c r="B192" s="76"/>
      <c r="H192" s="78"/>
      <c r="I192" s="78"/>
      <c r="J192" s="78"/>
      <c r="K192" s="78"/>
      <c r="L192" s="78"/>
      <c r="M192" s="78"/>
      <c r="N192" s="78"/>
      <c r="O192" s="78"/>
      <c r="P192" s="78"/>
      <c r="Q192" s="78"/>
      <c r="R192" s="78"/>
      <c r="S192" s="78"/>
    </row>
    <row r="193" spans="2:19" ht="12" customHeight="1" x14ac:dyDescent="0.2">
      <c r="B193" s="71" t="s">
        <v>24</v>
      </c>
      <c r="H193" s="72"/>
      <c r="I193" s="72"/>
      <c r="J193" s="72"/>
      <c r="K193" s="72"/>
      <c r="L193" s="72"/>
      <c r="M193" s="72"/>
      <c r="N193" s="72"/>
      <c r="O193" s="72"/>
      <c r="P193" s="72"/>
      <c r="Q193" s="72"/>
      <c r="R193" s="72"/>
      <c r="S193" s="72"/>
    </row>
    <row r="194" spans="2:19" ht="12" customHeight="1" x14ac:dyDescent="0.2">
      <c r="B194" s="73" t="s">
        <v>16</v>
      </c>
      <c r="C194" s="3" t="s">
        <v>0</v>
      </c>
      <c r="E194" s="2" t="s">
        <v>264</v>
      </c>
      <c r="H194" s="200">
        <v>47139535.543498345</v>
      </c>
      <c r="I194" s="200">
        <v>47405113.628440924</v>
      </c>
      <c r="J194" s="200">
        <v>47834136.486050233</v>
      </c>
      <c r="K194" s="200">
        <v>47251991.725357905</v>
      </c>
      <c r="L194" s="200">
        <v>48585064.094442859</v>
      </c>
      <c r="M194" s="200">
        <v>49022802.227195442</v>
      </c>
      <c r="N194" s="200">
        <v>47229588.924201533</v>
      </c>
      <c r="O194" s="200">
        <v>45436375.621207617</v>
      </c>
      <c r="P194" s="200">
        <v>43643162.318213716</v>
      </c>
      <c r="Q194" s="200">
        <v>41849949.015219808</v>
      </c>
      <c r="R194" s="200">
        <v>40056735.712225899</v>
      </c>
      <c r="S194" s="200">
        <v>38263522.409231998</v>
      </c>
    </row>
    <row r="195" spans="2:19" ht="12" customHeight="1" x14ac:dyDescent="0.2">
      <c r="B195" s="73" t="s">
        <v>15</v>
      </c>
      <c r="C195" s="3" t="s">
        <v>0</v>
      </c>
      <c r="E195" s="2" t="s">
        <v>265</v>
      </c>
      <c r="H195" s="200">
        <v>1570646.9398371133</v>
      </c>
      <c r="I195" s="200">
        <v>1611451.9403877724</v>
      </c>
      <c r="J195" s="200">
        <v>1656795.8247877078</v>
      </c>
      <c r="K195" s="200">
        <v>1680676.9595453835</v>
      </c>
      <c r="L195" s="200">
        <v>1744714.3587385518</v>
      </c>
      <c r="M195" s="200">
        <v>1793213.3029939104</v>
      </c>
      <c r="N195" s="200">
        <v>1793213.3029939104</v>
      </c>
      <c r="O195" s="200">
        <v>1793213.3029939104</v>
      </c>
      <c r="P195" s="200">
        <v>1793213.3029939104</v>
      </c>
      <c r="Q195" s="200">
        <v>1793213.3029939106</v>
      </c>
      <c r="R195" s="200">
        <v>1793213.3029939106</v>
      </c>
      <c r="S195" s="200">
        <v>1793213.3029939106</v>
      </c>
    </row>
    <row r="196" spans="2:19" ht="12" customHeight="1" x14ac:dyDescent="0.2">
      <c r="B196" s="73" t="s">
        <v>157</v>
      </c>
      <c r="C196" s="3" t="s">
        <v>0</v>
      </c>
      <c r="E196" s="2" t="s">
        <v>266</v>
      </c>
      <c r="H196" s="200">
        <v>0</v>
      </c>
      <c r="I196" s="200">
        <v>0</v>
      </c>
      <c r="J196" s="200">
        <v>0</v>
      </c>
      <c r="K196" s="200">
        <v>0</v>
      </c>
      <c r="L196" s="200">
        <v>0</v>
      </c>
      <c r="M196" s="200">
        <v>0</v>
      </c>
      <c r="N196" s="200">
        <v>0</v>
      </c>
      <c r="O196" s="200">
        <v>0</v>
      </c>
      <c r="P196" s="200">
        <v>0</v>
      </c>
      <c r="Q196" s="200">
        <v>0</v>
      </c>
      <c r="R196" s="200">
        <v>0</v>
      </c>
      <c r="S196" s="200">
        <v>0</v>
      </c>
    </row>
    <row r="197" spans="2:19" ht="12" customHeight="1" x14ac:dyDescent="0.2">
      <c r="B197" s="73" t="s">
        <v>144</v>
      </c>
      <c r="C197" s="3" t="s">
        <v>0</v>
      </c>
      <c r="E197" s="2" t="s">
        <v>268</v>
      </c>
      <c r="H197" s="200">
        <v>1836225.024779676</v>
      </c>
      <c r="I197" s="200">
        <v>2040474.7979970805</v>
      </c>
      <c r="J197" s="200">
        <v>1074651.0640953965</v>
      </c>
      <c r="K197" s="200">
        <v>3013749.3286303338</v>
      </c>
      <c r="L197" s="200">
        <v>2182452.4914911324</v>
      </c>
      <c r="M197" s="200">
        <v>0</v>
      </c>
      <c r="N197" s="200">
        <v>0</v>
      </c>
      <c r="O197" s="200">
        <v>0</v>
      </c>
      <c r="P197" s="200">
        <v>0</v>
      </c>
      <c r="Q197" s="200">
        <v>0</v>
      </c>
      <c r="R197" s="200">
        <v>0</v>
      </c>
      <c r="S197" s="200">
        <v>0</v>
      </c>
    </row>
    <row r="198" spans="2:19" ht="12" customHeight="1" x14ac:dyDescent="0.2">
      <c r="B198" s="73" t="s">
        <v>12</v>
      </c>
      <c r="C198" s="3" t="s">
        <v>0</v>
      </c>
      <c r="E198" s="2" t="s">
        <v>270</v>
      </c>
      <c r="H198" s="200">
        <v>0</v>
      </c>
      <c r="I198" s="200">
        <v>0</v>
      </c>
      <c r="J198" s="200">
        <v>0</v>
      </c>
      <c r="K198" s="200">
        <v>0</v>
      </c>
      <c r="L198" s="200">
        <v>0</v>
      </c>
      <c r="M198" s="200">
        <v>0</v>
      </c>
      <c r="N198" s="200">
        <v>0</v>
      </c>
      <c r="O198" s="200">
        <v>0</v>
      </c>
      <c r="P198" s="200">
        <v>0</v>
      </c>
      <c r="Q198" s="200">
        <v>0</v>
      </c>
      <c r="R198" s="200">
        <v>0</v>
      </c>
      <c r="S198" s="200">
        <v>0</v>
      </c>
    </row>
    <row r="199" spans="2:19" s="6" customFormat="1" ht="12" customHeight="1" x14ac:dyDescent="0.2">
      <c r="B199" s="74" t="s">
        <v>11</v>
      </c>
      <c r="C199" s="82" t="s">
        <v>0</v>
      </c>
      <c r="E199" s="6" t="s">
        <v>269</v>
      </c>
      <c r="H199" s="201">
        <v>47405113.628440924</v>
      </c>
      <c r="I199" s="201">
        <v>47834136.486050233</v>
      </c>
      <c r="J199" s="201">
        <v>47251991.725357905</v>
      </c>
      <c r="K199" s="201">
        <v>48585064.094442859</v>
      </c>
      <c r="L199" s="201">
        <v>49022802.227195442</v>
      </c>
      <c r="M199" s="201">
        <v>47229588.924201533</v>
      </c>
      <c r="N199" s="201">
        <v>45436375.621207617</v>
      </c>
      <c r="O199" s="201">
        <v>43643162.318213716</v>
      </c>
      <c r="P199" s="201">
        <v>41849949.015219808</v>
      </c>
      <c r="Q199" s="201">
        <v>40056735.712225899</v>
      </c>
      <c r="R199" s="201">
        <v>38263522.409231998</v>
      </c>
      <c r="S199" s="201">
        <v>36470309.106238075</v>
      </c>
    </row>
    <row r="200" spans="2:19" s="6" customFormat="1" ht="12" customHeight="1" x14ac:dyDescent="0.2">
      <c r="B200" s="26" t="s">
        <v>446</v>
      </c>
      <c r="C200" s="82"/>
      <c r="M200" s="83"/>
      <c r="N200" s="83"/>
      <c r="O200" s="83"/>
      <c r="P200" s="83"/>
      <c r="Q200" s="83"/>
      <c r="R200" s="83"/>
      <c r="S200" s="83"/>
    </row>
    <row r="201" spans="2:19" ht="12" customHeight="1" x14ac:dyDescent="0.2">
      <c r="B201" s="76"/>
      <c r="H201" s="78"/>
      <c r="I201" s="78"/>
      <c r="J201" s="78"/>
      <c r="K201" s="78"/>
      <c r="L201" s="78"/>
      <c r="M201" s="78"/>
      <c r="N201" s="78"/>
      <c r="O201" s="78"/>
      <c r="P201" s="78"/>
      <c r="Q201" s="78"/>
      <c r="R201" s="78"/>
      <c r="S201" s="78"/>
    </row>
    <row r="202" spans="2:19" ht="12" customHeight="1" x14ac:dyDescent="0.2">
      <c r="B202" s="5" t="s">
        <v>163</v>
      </c>
      <c r="C202" s="3" t="s">
        <v>89</v>
      </c>
      <c r="D202" s="40">
        <f>SUM(H202:S202)</f>
        <v>0</v>
      </c>
      <c r="E202" s="81"/>
      <c r="H202" s="41">
        <f t="shared" ref="H202:S202" si="14">IF(ABS(H194-H195+H196+H197-H198-H199)&lt;0.001,0,1)</f>
        <v>0</v>
      </c>
      <c r="I202" s="41">
        <f t="shared" si="14"/>
        <v>0</v>
      </c>
      <c r="J202" s="41">
        <f t="shared" si="14"/>
        <v>0</v>
      </c>
      <c r="K202" s="41">
        <f t="shared" si="14"/>
        <v>0</v>
      </c>
      <c r="L202" s="41">
        <f t="shared" si="14"/>
        <v>0</v>
      </c>
      <c r="M202" s="41">
        <f t="shared" si="14"/>
        <v>0</v>
      </c>
      <c r="N202" s="41">
        <f t="shared" si="14"/>
        <v>0</v>
      </c>
      <c r="O202" s="41">
        <f t="shared" si="14"/>
        <v>0</v>
      </c>
      <c r="P202" s="41">
        <f t="shared" si="14"/>
        <v>0</v>
      </c>
      <c r="Q202" s="41">
        <f t="shared" si="14"/>
        <v>0</v>
      </c>
      <c r="R202" s="41">
        <f t="shared" si="14"/>
        <v>0</v>
      </c>
      <c r="S202" s="41">
        <f t="shared" si="14"/>
        <v>0</v>
      </c>
    </row>
    <row r="203" spans="2:19" ht="12" customHeight="1" x14ac:dyDescent="0.2">
      <c r="B203" s="76"/>
      <c r="H203" s="78"/>
      <c r="I203" s="78"/>
      <c r="J203" s="78"/>
      <c r="K203" s="78"/>
      <c r="L203" s="78"/>
      <c r="M203" s="78"/>
      <c r="N203" s="78"/>
      <c r="O203" s="78"/>
      <c r="P203" s="78"/>
      <c r="Q203" s="78"/>
      <c r="R203" s="78"/>
      <c r="S203" s="78"/>
    </row>
    <row r="204" spans="2:19" ht="12" customHeight="1" x14ac:dyDescent="0.2">
      <c r="B204" s="71" t="s">
        <v>23</v>
      </c>
      <c r="H204" s="72"/>
      <c r="I204" s="72"/>
      <c r="J204" s="72"/>
      <c r="K204" s="72"/>
      <c r="L204" s="72"/>
      <c r="M204" s="72"/>
      <c r="N204" s="72"/>
      <c r="O204" s="72"/>
      <c r="P204" s="72"/>
      <c r="Q204" s="72"/>
      <c r="R204" s="72"/>
      <c r="S204" s="72"/>
    </row>
    <row r="205" spans="2:19" ht="12" customHeight="1" x14ac:dyDescent="0.2">
      <c r="B205" s="73" t="s">
        <v>16</v>
      </c>
      <c r="C205" s="3" t="s">
        <v>0</v>
      </c>
      <c r="E205" s="2" t="s">
        <v>264</v>
      </c>
      <c r="H205" s="200">
        <v>18513286.187429491</v>
      </c>
      <c r="I205" s="200">
        <v>18161075.965892393</v>
      </c>
      <c r="J205" s="200">
        <v>18625018.359443597</v>
      </c>
      <c r="K205" s="200">
        <v>18691263.432905857</v>
      </c>
      <c r="L205" s="200">
        <v>20145446.365517542</v>
      </c>
      <c r="M205" s="200">
        <v>20793221.50766477</v>
      </c>
      <c r="N205" s="200">
        <v>19694901.584424283</v>
      </c>
      <c r="O205" s="200">
        <v>18596581.661183793</v>
      </c>
      <c r="P205" s="200">
        <v>17498261.737943303</v>
      </c>
      <c r="Q205" s="200">
        <v>16399941.814702818</v>
      </c>
      <c r="R205" s="200">
        <v>15301621.891462326</v>
      </c>
      <c r="S205" s="200">
        <v>14203301.96822184</v>
      </c>
    </row>
    <row r="206" spans="2:19" ht="12" customHeight="1" x14ac:dyDescent="0.2">
      <c r="B206" s="73" t="s">
        <v>15</v>
      </c>
      <c r="C206" s="3" t="s">
        <v>0</v>
      </c>
      <c r="E206" s="2" t="s">
        <v>265</v>
      </c>
      <c r="H206" s="200">
        <v>908070.8393646949</v>
      </c>
      <c r="I206" s="200">
        <v>922747.49484560452</v>
      </c>
      <c r="J206" s="200">
        <v>960139.60459656885</v>
      </c>
      <c r="K206" s="200">
        <v>987977.91815418121</v>
      </c>
      <c r="L206" s="200">
        <v>1049817.2825352743</v>
      </c>
      <c r="M206" s="200">
        <v>1098319.9232404886</v>
      </c>
      <c r="N206" s="200">
        <v>1098319.9232404884</v>
      </c>
      <c r="O206" s="200">
        <v>1098319.9232404884</v>
      </c>
      <c r="P206" s="200">
        <v>1098319.9232404884</v>
      </c>
      <c r="Q206" s="200">
        <v>1098319.9232404884</v>
      </c>
      <c r="R206" s="200">
        <v>1098319.9232404886</v>
      </c>
      <c r="S206" s="200">
        <v>1098319.9232404886</v>
      </c>
    </row>
    <row r="207" spans="2:19" ht="12" customHeight="1" x14ac:dyDescent="0.2">
      <c r="B207" s="73" t="s">
        <v>157</v>
      </c>
      <c r="C207" s="3" t="s">
        <v>0</v>
      </c>
      <c r="E207" s="2" t="s">
        <v>266</v>
      </c>
      <c r="H207" s="200">
        <v>0</v>
      </c>
      <c r="I207" s="200">
        <v>0</v>
      </c>
      <c r="J207" s="200">
        <v>0</v>
      </c>
      <c r="K207" s="200">
        <v>0</v>
      </c>
      <c r="L207" s="200">
        <v>0</v>
      </c>
      <c r="M207" s="200">
        <v>0</v>
      </c>
      <c r="N207" s="200">
        <v>0</v>
      </c>
      <c r="O207" s="200">
        <v>0</v>
      </c>
      <c r="P207" s="200">
        <v>0</v>
      </c>
      <c r="Q207" s="200">
        <v>0</v>
      </c>
      <c r="R207" s="200">
        <v>0</v>
      </c>
      <c r="S207" s="200">
        <v>0</v>
      </c>
    </row>
    <row r="208" spans="2:19" ht="12" customHeight="1" x14ac:dyDescent="0.2">
      <c r="B208" s="73" t="s">
        <v>144</v>
      </c>
      <c r="C208" s="3" t="s">
        <v>0</v>
      </c>
      <c r="E208" s="2" t="s">
        <v>268</v>
      </c>
      <c r="H208" s="200">
        <v>555860.6178275994</v>
      </c>
      <c r="I208" s="200">
        <v>1386689.8883968086</v>
      </c>
      <c r="J208" s="200">
        <v>1026384.6780588265</v>
      </c>
      <c r="K208" s="200">
        <v>2442160.8507658662</v>
      </c>
      <c r="L208" s="200">
        <v>1697592.4246825029</v>
      </c>
      <c r="M208" s="200">
        <v>0</v>
      </c>
      <c r="N208" s="200">
        <v>0</v>
      </c>
      <c r="O208" s="200">
        <v>0</v>
      </c>
      <c r="P208" s="200">
        <v>0</v>
      </c>
      <c r="Q208" s="200">
        <v>0</v>
      </c>
      <c r="R208" s="200">
        <v>0</v>
      </c>
      <c r="S208" s="200">
        <v>0</v>
      </c>
    </row>
    <row r="209" spans="2:19" ht="12" customHeight="1" x14ac:dyDescent="0.2">
      <c r="B209" s="73" t="s">
        <v>12</v>
      </c>
      <c r="C209" s="3" t="s">
        <v>0</v>
      </c>
      <c r="E209" s="2" t="s">
        <v>270</v>
      </c>
      <c r="H209" s="200">
        <v>0</v>
      </c>
      <c r="I209" s="200">
        <v>0</v>
      </c>
      <c r="J209" s="200">
        <v>0</v>
      </c>
      <c r="K209" s="200">
        <v>0</v>
      </c>
      <c r="L209" s="200">
        <v>0</v>
      </c>
      <c r="M209" s="200">
        <v>0</v>
      </c>
      <c r="N209" s="200">
        <v>0</v>
      </c>
      <c r="O209" s="200">
        <v>0</v>
      </c>
      <c r="P209" s="200">
        <v>0</v>
      </c>
      <c r="Q209" s="200">
        <v>0</v>
      </c>
      <c r="R209" s="200">
        <v>0</v>
      </c>
      <c r="S209" s="200">
        <v>0</v>
      </c>
    </row>
    <row r="210" spans="2:19" s="6" customFormat="1" ht="12" customHeight="1" x14ac:dyDescent="0.2">
      <c r="B210" s="74" t="s">
        <v>11</v>
      </c>
      <c r="C210" s="82" t="s">
        <v>0</v>
      </c>
      <c r="E210" s="6" t="s">
        <v>269</v>
      </c>
      <c r="H210" s="201">
        <v>18161075.965892393</v>
      </c>
      <c r="I210" s="201">
        <v>18625018.359443597</v>
      </c>
      <c r="J210" s="201">
        <v>18691263.432905857</v>
      </c>
      <c r="K210" s="201">
        <v>20145446.365517542</v>
      </c>
      <c r="L210" s="201">
        <v>20793221.50766477</v>
      </c>
      <c r="M210" s="201">
        <v>19694901.584424283</v>
      </c>
      <c r="N210" s="201">
        <v>18596581.661183793</v>
      </c>
      <c r="O210" s="201">
        <v>17498261.737943303</v>
      </c>
      <c r="P210" s="201">
        <v>16399941.814702818</v>
      </c>
      <c r="Q210" s="201">
        <v>15301621.891462326</v>
      </c>
      <c r="R210" s="201">
        <v>14203301.96822184</v>
      </c>
      <c r="S210" s="201">
        <v>13104982.044981351</v>
      </c>
    </row>
    <row r="211" spans="2:19" s="6" customFormat="1" ht="12" customHeight="1" x14ac:dyDescent="0.2">
      <c r="B211" s="26" t="s">
        <v>446</v>
      </c>
      <c r="C211" s="82"/>
      <c r="M211" s="83"/>
      <c r="N211" s="83"/>
      <c r="O211" s="83"/>
      <c r="P211" s="83"/>
      <c r="Q211" s="83"/>
      <c r="R211" s="83"/>
      <c r="S211" s="83"/>
    </row>
    <row r="212" spans="2:19" ht="12" customHeight="1" x14ac:dyDescent="0.2">
      <c r="B212" s="76"/>
      <c r="H212" s="78"/>
      <c r="I212" s="78"/>
      <c r="J212" s="78"/>
      <c r="K212" s="78"/>
      <c r="L212" s="78"/>
      <c r="M212" s="78"/>
      <c r="N212" s="78"/>
      <c r="O212" s="78"/>
      <c r="P212" s="78"/>
      <c r="Q212" s="78"/>
      <c r="R212" s="78"/>
      <c r="S212" s="78"/>
    </row>
    <row r="213" spans="2:19" ht="12" customHeight="1" x14ac:dyDescent="0.2">
      <c r="B213" s="5" t="s">
        <v>164</v>
      </c>
      <c r="C213" s="3" t="s">
        <v>89</v>
      </c>
      <c r="D213" s="40">
        <f>SUM(H213:S213)</f>
        <v>0</v>
      </c>
      <c r="E213" s="81"/>
      <c r="H213" s="41">
        <f t="shared" ref="H213:S213" si="15">IF(ABS(H205-H206+H207+H208-H209-H210)&lt;0.001,0,1)</f>
        <v>0</v>
      </c>
      <c r="I213" s="41">
        <f t="shared" si="15"/>
        <v>0</v>
      </c>
      <c r="J213" s="41">
        <f t="shared" si="15"/>
        <v>0</v>
      </c>
      <c r="K213" s="41">
        <f t="shared" si="15"/>
        <v>0</v>
      </c>
      <c r="L213" s="41">
        <f t="shared" si="15"/>
        <v>0</v>
      </c>
      <c r="M213" s="41">
        <f t="shared" si="15"/>
        <v>0</v>
      </c>
      <c r="N213" s="41">
        <f t="shared" si="15"/>
        <v>0</v>
      </c>
      <c r="O213" s="41">
        <f t="shared" si="15"/>
        <v>0</v>
      </c>
      <c r="P213" s="41">
        <f t="shared" si="15"/>
        <v>0</v>
      </c>
      <c r="Q213" s="41">
        <f t="shared" si="15"/>
        <v>0</v>
      </c>
      <c r="R213" s="41">
        <f t="shared" si="15"/>
        <v>0</v>
      </c>
      <c r="S213" s="41">
        <f t="shared" si="15"/>
        <v>0</v>
      </c>
    </row>
    <row r="214" spans="2:19" ht="12" customHeight="1" x14ac:dyDescent="0.2">
      <c r="B214" s="76"/>
      <c r="H214" s="78"/>
      <c r="I214" s="78"/>
      <c r="J214" s="78"/>
      <c r="K214" s="78"/>
      <c r="L214" s="78"/>
      <c r="M214" s="78"/>
      <c r="N214" s="78"/>
      <c r="O214" s="78"/>
      <c r="P214" s="78"/>
      <c r="Q214" s="78"/>
      <c r="R214" s="78"/>
      <c r="S214" s="78"/>
    </row>
    <row r="215" spans="2:19" ht="12" customHeight="1" x14ac:dyDescent="0.2">
      <c r="B215" s="71" t="s">
        <v>22</v>
      </c>
      <c r="H215" s="72"/>
      <c r="I215" s="72"/>
      <c r="J215" s="72"/>
      <c r="K215" s="72"/>
      <c r="L215" s="72"/>
      <c r="M215" s="72"/>
      <c r="N215" s="72"/>
      <c r="O215" s="72"/>
      <c r="P215" s="72"/>
      <c r="Q215" s="72"/>
      <c r="R215" s="72"/>
      <c r="S215" s="72"/>
    </row>
    <row r="216" spans="2:19" ht="12" customHeight="1" x14ac:dyDescent="0.2">
      <c r="B216" s="73" t="s">
        <v>16</v>
      </c>
      <c r="C216" s="3" t="s">
        <v>0</v>
      </c>
      <c r="E216" s="2" t="s">
        <v>264</v>
      </c>
      <c r="H216" s="200">
        <v>2682002.6779349535</v>
      </c>
      <c r="I216" s="200">
        <v>2511304.0621628971</v>
      </c>
      <c r="J216" s="200">
        <v>2820768.1190939364</v>
      </c>
      <c r="K216" s="200">
        <v>8431084.9490634408</v>
      </c>
      <c r="L216" s="200">
        <v>8842570.0519777313</v>
      </c>
      <c r="M216" s="200">
        <v>9279077.9442253541</v>
      </c>
      <c r="N216" s="200">
        <v>8558362.3510372639</v>
      </c>
      <c r="O216" s="200">
        <v>7837646.7578491727</v>
      </c>
      <c r="P216" s="200">
        <v>7116931.1646610815</v>
      </c>
      <c r="Q216" s="200">
        <v>6396215.5714729894</v>
      </c>
      <c r="R216" s="200">
        <v>5682177.0807848983</v>
      </c>
      <c r="S216" s="200">
        <v>4968138.5900968071</v>
      </c>
    </row>
    <row r="217" spans="2:19" ht="12" customHeight="1" x14ac:dyDescent="0.2">
      <c r="B217" s="73" t="s">
        <v>15</v>
      </c>
      <c r="C217" s="3" t="s">
        <v>0</v>
      </c>
      <c r="E217" s="2" t="s">
        <v>265</v>
      </c>
      <c r="H217" s="200">
        <v>217109.1214949729</v>
      </c>
      <c r="I217" s="200">
        <v>197255.3794404362</v>
      </c>
      <c r="J217" s="200">
        <v>209626.43523850938</v>
      </c>
      <c r="K217" s="200">
        <v>597479.85708571039</v>
      </c>
      <c r="L217" s="200">
        <v>664744.18775237701</v>
      </c>
      <c r="M217" s="200">
        <v>720715.5931880913</v>
      </c>
      <c r="N217" s="200">
        <v>720715.5931880913</v>
      </c>
      <c r="O217" s="200">
        <v>720715.5931880913</v>
      </c>
      <c r="P217" s="200">
        <v>720715.5931880913</v>
      </c>
      <c r="Q217" s="200">
        <v>714038.49068809138</v>
      </c>
      <c r="R217" s="200">
        <v>714038.49068809126</v>
      </c>
      <c r="S217" s="200">
        <v>687577.32298014325</v>
      </c>
    </row>
    <row r="218" spans="2:19" ht="12" customHeight="1" x14ac:dyDescent="0.2">
      <c r="B218" s="73" t="s">
        <v>157</v>
      </c>
      <c r="C218" s="3" t="s">
        <v>0</v>
      </c>
      <c r="E218" s="2" t="s">
        <v>266</v>
      </c>
      <c r="H218" s="200">
        <v>0</v>
      </c>
      <c r="I218" s="200">
        <v>0</v>
      </c>
      <c r="J218" s="200">
        <v>0</v>
      </c>
      <c r="K218" s="200">
        <v>0</v>
      </c>
      <c r="L218" s="200">
        <v>0</v>
      </c>
      <c r="M218" s="200">
        <v>0</v>
      </c>
      <c r="N218" s="200">
        <v>0</v>
      </c>
      <c r="O218" s="200">
        <v>0</v>
      </c>
      <c r="P218" s="200">
        <v>0</v>
      </c>
      <c r="Q218" s="200">
        <v>0</v>
      </c>
      <c r="R218" s="200">
        <v>0</v>
      </c>
      <c r="S218" s="200">
        <v>0</v>
      </c>
    </row>
    <row r="219" spans="2:19" ht="12" customHeight="1" x14ac:dyDescent="0.2">
      <c r="B219" s="73" t="s">
        <v>144</v>
      </c>
      <c r="C219" s="3" t="s">
        <v>0</v>
      </c>
      <c r="E219" s="2" t="s">
        <v>268</v>
      </c>
      <c r="H219" s="200">
        <v>46410.50572291643</v>
      </c>
      <c r="I219" s="200">
        <v>506719.43637147563</v>
      </c>
      <c r="J219" s="200">
        <v>5819943.2652080143</v>
      </c>
      <c r="K219" s="200">
        <v>1008964.9600000001</v>
      </c>
      <c r="L219" s="200">
        <v>1101252.0799999998</v>
      </c>
      <c r="M219" s="200">
        <v>0</v>
      </c>
      <c r="N219" s="200">
        <v>0</v>
      </c>
      <c r="O219" s="200">
        <v>0</v>
      </c>
      <c r="P219" s="200">
        <v>0</v>
      </c>
      <c r="Q219" s="200">
        <v>0</v>
      </c>
      <c r="R219" s="200">
        <v>0</v>
      </c>
      <c r="S219" s="200">
        <v>0</v>
      </c>
    </row>
    <row r="220" spans="2:19" ht="12" customHeight="1" x14ac:dyDescent="0.2">
      <c r="B220" s="73" t="s">
        <v>12</v>
      </c>
      <c r="C220" s="3" t="s">
        <v>0</v>
      </c>
      <c r="E220" s="2" t="s">
        <v>270</v>
      </c>
      <c r="H220" s="200">
        <v>0</v>
      </c>
      <c r="I220" s="200">
        <v>0</v>
      </c>
      <c r="J220" s="200">
        <v>0</v>
      </c>
      <c r="K220" s="200">
        <v>0</v>
      </c>
      <c r="L220" s="200">
        <v>0</v>
      </c>
      <c r="M220" s="200">
        <v>0</v>
      </c>
      <c r="N220" s="200">
        <v>0</v>
      </c>
      <c r="O220" s="200">
        <v>0</v>
      </c>
      <c r="P220" s="200">
        <v>0</v>
      </c>
      <c r="Q220" s="200">
        <v>0</v>
      </c>
      <c r="R220" s="200">
        <v>0</v>
      </c>
      <c r="S220" s="200">
        <v>0</v>
      </c>
    </row>
    <row r="221" spans="2:19" s="6" customFormat="1" ht="12" customHeight="1" x14ac:dyDescent="0.2">
      <c r="B221" s="74" t="s">
        <v>11</v>
      </c>
      <c r="C221" s="82" t="s">
        <v>0</v>
      </c>
      <c r="E221" s="6" t="s">
        <v>269</v>
      </c>
      <c r="H221" s="201">
        <v>2511304.0621628971</v>
      </c>
      <c r="I221" s="201">
        <v>2820768.1190939364</v>
      </c>
      <c r="J221" s="201">
        <v>8431084.9490634408</v>
      </c>
      <c r="K221" s="201">
        <v>8842570.0519777313</v>
      </c>
      <c r="L221" s="201">
        <v>9279077.9442253541</v>
      </c>
      <c r="M221" s="201">
        <v>8558362.3510372639</v>
      </c>
      <c r="N221" s="201">
        <v>7837646.7578491727</v>
      </c>
      <c r="O221" s="201">
        <v>7116931.1646610815</v>
      </c>
      <c r="P221" s="201">
        <v>6396215.5714729894</v>
      </c>
      <c r="Q221" s="201">
        <v>5682177.0807848983</v>
      </c>
      <c r="R221" s="201">
        <v>4968138.5900968071</v>
      </c>
      <c r="S221" s="201">
        <v>4280561.267116664</v>
      </c>
    </row>
    <row r="222" spans="2:19" s="6" customFormat="1" ht="12" customHeight="1" x14ac:dyDescent="0.2">
      <c r="B222" s="26" t="s">
        <v>446</v>
      </c>
      <c r="C222" s="82"/>
      <c r="M222" s="83"/>
      <c r="N222" s="83"/>
      <c r="O222" s="83"/>
      <c r="P222" s="83"/>
      <c r="Q222" s="83"/>
      <c r="R222" s="83"/>
      <c r="S222" s="83"/>
    </row>
    <row r="223" spans="2:19" ht="12" customHeight="1" x14ac:dyDescent="0.2">
      <c r="B223" s="76"/>
      <c r="H223" s="78"/>
      <c r="I223" s="78"/>
      <c r="J223" s="78"/>
      <c r="K223" s="78"/>
      <c r="L223" s="78"/>
      <c r="M223" s="78"/>
      <c r="N223" s="78"/>
      <c r="O223" s="78"/>
      <c r="P223" s="78"/>
      <c r="Q223" s="78"/>
      <c r="R223" s="78"/>
      <c r="S223" s="78"/>
    </row>
    <row r="224" spans="2:19" ht="12" customHeight="1" x14ac:dyDescent="0.2">
      <c r="B224" s="5" t="s">
        <v>165</v>
      </c>
      <c r="C224" s="3" t="s">
        <v>89</v>
      </c>
      <c r="D224" s="40">
        <f>SUM(H224:S224)</f>
        <v>0</v>
      </c>
      <c r="E224" s="81"/>
      <c r="H224" s="41">
        <f t="shared" ref="H224:S224" si="16">IF(ABS(H216-H217+H218+H219-H220-H221)&lt;0.001,0,1)</f>
        <v>0</v>
      </c>
      <c r="I224" s="41">
        <f t="shared" si="16"/>
        <v>0</v>
      </c>
      <c r="J224" s="41">
        <f t="shared" si="16"/>
        <v>0</v>
      </c>
      <c r="K224" s="41">
        <f t="shared" si="16"/>
        <v>0</v>
      </c>
      <c r="L224" s="41">
        <f t="shared" si="16"/>
        <v>0</v>
      </c>
      <c r="M224" s="41">
        <f t="shared" si="16"/>
        <v>0</v>
      </c>
      <c r="N224" s="41">
        <f t="shared" si="16"/>
        <v>0</v>
      </c>
      <c r="O224" s="41">
        <f t="shared" si="16"/>
        <v>0</v>
      </c>
      <c r="P224" s="41">
        <f t="shared" si="16"/>
        <v>0</v>
      </c>
      <c r="Q224" s="41">
        <f t="shared" si="16"/>
        <v>0</v>
      </c>
      <c r="R224" s="41">
        <f t="shared" si="16"/>
        <v>0</v>
      </c>
      <c r="S224" s="41">
        <f t="shared" si="16"/>
        <v>0</v>
      </c>
    </row>
    <row r="225" spans="2:19" ht="12" customHeight="1" x14ac:dyDescent="0.2">
      <c r="B225" s="76"/>
      <c r="H225" s="78"/>
      <c r="I225" s="78"/>
      <c r="J225" s="78"/>
      <c r="K225" s="78"/>
      <c r="L225" s="78"/>
      <c r="M225" s="78"/>
      <c r="N225" s="78"/>
      <c r="O225" s="78"/>
      <c r="P225" s="78"/>
      <c r="Q225" s="78"/>
      <c r="R225" s="78"/>
      <c r="S225" s="78"/>
    </row>
    <row r="226" spans="2:19" ht="12" customHeight="1" x14ac:dyDescent="0.2">
      <c r="B226" s="71" t="s">
        <v>376</v>
      </c>
      <c r="C226" s="3"/>
      <c r="H226" s="72"/>
      <c r="I226" s="72"/>
      <c r="J226" s="72"/>
      <c r="K226" s="72"/>
      <c r="L226" s="72"/>
      <c r="M226" s="72"/>
      <c r="N226" s="72"/>
      <c r="O226" s="72"/>
      <c r="P226" s="72"/>
      <c r="Q226" s="72"/>
      <c r="R226" s="72"/>
      <c r="S226" s="72"/>
    </row>
    <row r="227" spans="2:19" ht="12" customHeight="1" x14ac:dyDescent="0.2">
      <c r="B227" s="73" t="s">
        <v>16</v>
      </c>
      <c r="C227" s="3" t="s">
        <v>0</v>
      </c>
      <c r="E227" s="2" t="s">
        <v>264</v>
      </c>
      <c r="H227" s="200">
        <v>0</v>
      </c>
      <c r="I227" s="200">
        <v>0</v>
      </c>
      <c r="J227" s="200">
        <v>0</v>
      </c>
      <c r="K227" s="200">
        <v>0</v>
      </c>
      <c r="L227" s="200">
        <v>757807.45999999985</v>
      </c>
      <c r="M227" s="200">
        <v>1117847.1290575699</v>
      </c>
      <c r="N227" s="200">
        <v>897849.74661513977</v>
      </c>
      <c r="O227" s="200">
        <v>677852.36417270976</v>
      </c>
      <c r="P227" s="200">
        <v>457854.98173027969</v>
      </c>
      <c r="Q227" s="200">
        <v>304806.50826549105</v>
      </c>
      <c r="R227" s="200">
        <v>236188.5173007024</v>
      </c>
      <c r="S227" s="200">
        <v>167570.5263359138</v>
      </c>
    </row>
    <row r="228" spans="2:19" ht="12" customHeight="1" x14ac:dyDescent="0.2">
      <c r="B228" s="73" t="s">
        <v>15</v>
      </c>
      <c r="C228" s="3" t="s">
        <v>0</v>
      </c>
      <c r="E228" s="2" t="s">
        <v>265</v>
      </c>
      <c r="H228" s="200">
        <v>0</v>
      </c>
      <c r="I228" s="200">
        <v>0</v>
      </c>
      <c r="J228" s="200">
        <v>0</v>
      </c>
      <c r="K228" s="200">
        <v>0</v>
      </c>
      <c r="L228" s="200">
        <v>121431.65094243005</v>
      </c>
      <c r="M228" s="200">
        <v>219997.38244243004</v>
      </c>
      <c r="N228" s="200">
        <v>219997.38244243004</v>
      </c>
      <c r="O228" s="200">
        <v>219997.38244243007</v>
      </c>
      <c r="P228" s="200">
        <v>153048.47346478864</v>
      </c>
      <c r="Q228" s="200">
        <v>68617.990964788638</v>
      </c>
      <c r="R228" s="200">
        <v>68617.990964788623</v>
      </c>
      <c r="S228" s="200">
        <v>68617.990964788623</v>
      </c>
    </row>
    <row r="229" spans="2:19" ht="12" customHeight="1" x14ac:dyDescent="0.2">
      <c r="B229" s="73" t="s">
        <v>157</v>
      </c>
      <c r="C229" s="3" t="s">
        <v>0</v>
      </c>
      <c r="E229" s="2" t="s">
        <v>266</v>
      </c>
      <c r="H229" s="200">
        <v>0</v>
      </c>
      <c r="I229" s="200">
        <v>0</v>
      </c>
      <c r="J229" s="200">
        <v>0</v>
      </c>
      <c r="K229" s="200">
        <v>0</v>
      </c>
      <c r="L229" s="200">
        <v>0</v>
      </c>
      <c r="M229" s="200">
        <v>0</v>
      </c>
      <c r="N229" s="200">
        <v>0</v>
      </c>
      <c r="O229" s="200">
        <v>0</v>
      </c>
      <c r="P229" s="200">
        <v>0</v>
      </c>
      <c r="Q229" s="200">
        <v>0</v>
      </c>
      <c r="R229" s="200">
        <v>0</v>
      </c>
      <c r="S229" s="200">
        <v>0</v>
      </c>
    </row>
    <row r="230" spans="2:19" ht="12" customHeight="1" x14ac:dyDescent="0.2">
      <c r="B230" s="73" t="s">
        <v>144</v>
      </c>
      <c r="C230" s="3" t="s">
        <v>0</v>
      </c>
      <c r="E230" s="2" t="s">
        <v>268</v>
      </c>
      <c r="H230" s="200">
        <v>0</v>
      </c>
      <c r="I230" s="200">
        <v>0</v>
      </c>
      <c r="J230" s="200">
        <v>0</v>
      </c>
      <c r="K230" s="200">
        <v>757807.45999999985</v>
      </c>
      <c r="L230" s="200">
        <v>481471.32</v>
      </c>
      <c r="M230" s="200">
        <v>0</v>
      </c>
      <c r="N230" s="200">
        <v>0</v>
      </c>
      <c r="O230" s="200">
        <v>0</v>
      </c>
      <c r="P230" s="200">
        <v>0</v>
      </c>
      <c r="Q230" s="200">
        <v>0</v>
      </c>
      <c r="R230" s="200">
        <v>0</v>
      </c>
      <c r="S230" s="200">
        <v>0</v>
      </c>
    </row>
    <row r="231" spans="2:19" ht="12" customHeight="1" x14ac:dyDescent="0.2">
      <c r="B231" s="73" t="s">
        <v>12</v>
      </c>
      <c r="C231" s="3" t="s">
        <v>0</v>
      </c>
      <c r="E231" s="2" t="s">
        <v>270</v>
      </c>
      <c r="H231" s="200">
        <v>0</v>
      </c>
      <c r="I231" s="200">
        <v>0</v>
      </c>
      <c r="J231" s="200">
        <v>0</v>
      </c>
      <c r="K231" s="200">
        <v>0</v>
      </c>
      <c r="L231" s="200">
        <v>0</v>
      </c>
      <c r="M231" s="200">
        <v>0</v>
      </c>
      <c r="N231" s="200">
        <v>0</v>
      </c>
      <c r="O231" s="200">
        <v>0</v>
      </c>
      <c r="P231" s="200">
        <v>0</v>
      </c>
      <c r="Q231" s="200">
        <v>0</v>
      </c>
      <c r="R231" s="200">
        <v>0</v>
      </c>
      <c r="S231" s="200">
        <v>0</v>
      </c>
    </row>
    <row r="232" spans="2:19" s="6" customFormat="1" ht="12" customHeight="1" x14ac:dyDescent="0.2">
      <c r="B232" s="74" t="s">
        <v>11</v>
      </c>
      <c r="C232" s="82" t="s">
        <v>0</v>
      </c>
      <c r="E232" s="6" t="s">
        <v>269</v>
      </c>
      <c r="H232" s="201">
        <v>0</v>
      </c>
      <c r="I232" s="201">
        <v>0</v>
      </c>
      <c r="J232" s="201">
        <v>0</v>
      </c>
      <c r="K232" s="201">
        <v>757807.45999999985</v>
      </c>
      <c r="L232" s="201">
        <v>1117847.1290575699</v>
      </c>
      <c r="M232" s="201">
        <v>897849.74661513977</v>
      </c>
      <c r="N232" s="201">
        <v>677852.36417270976</v>
      </c>
      <c r="O232" s="201">
        <v>457854.98173027969</v>
      </c>
      <c r="P232" s="201">
        <v>304806.50826549105</v>
      </c>
      <c r="Q232" s="201">
        <v>236188.5173007024</v>
      </c>
      <c r="R232" s="201">
        <v>167570.5263359138</v>
      </c>
      <c r="S232" s="201">
        <v>98952.535371125166</v>
      </c>
    </row>
    <row r="233" spans="2:19" s="6" customFormat="1" ht="12" customHeight="1" x14ac:dyDescent="0.2">
      <c r="B233" s="26" t="s">
        <v>446</v>
      </c>
      <c r="C233" s="82"/>
      <c r="M233" s="83"/>
      <c r="N233" s="83"/>
      <c r="O233" s="83"/>
      <c r="P233" s="83"/>
      <c r="Q233" s="83"/>
      <c r="R233" s="83"/>
      <c r="S233" s="83"/>
    </row>
    <row r="234" spans="2:19" ht="12" customHeight="1" x14ac:dyDescent="0.2">
      <c r="M234" s="79"/>
      <c r="N234" s="79"/>
      <c r="O234" s="79"/>
      <c r="P234" s="79"/>
      <c r="Q234" s="79"/>
      <c r="R234" s="79"/>
      <c r="S234" s="79"/>
    </row>
    <row r="235" spans="2:19" ht="12" customHeight="1" x14ac:dyDescent="0.2">
      <c r="B235" s="5" t="s">
        <v>166</v>
      </c>
      <c r="C235" s="3" t="s">
        <v>89</v>
      </c>
      <c r="D235" s="40">
        <f>SUM(H235:S235)</f>
        <v>0</v>
      </c>
      <c r="E235" s="81"/>
      <c r="H235" s="41">
        <f t="shared" ref="H235:S235" si="17">IF(ABS(H227-H228+H229+H230-H231-H232)&lt;0.001,0,1)</f>
        <v>0</v>
      </c>
      <c r="I235" s="41">
        <f t="shared" si="17"/>
        <v>0</v>
      </c>
      <c r="J235" s="41">
        <f t="shared" si="17"/>
        <v>0</v>
      </c>
      <c r="K235" s="41">
        <f t="shared" si="17"/>
        <v>0</v>
      </c>
      <c r="L235" s="41">
        <f t="shared" si="17"/>
        <v>0</v>
      </c>
      <c r="M235" s="41">
        <f t="shared" si="17"/>
        <v>0</v>
      </c>
      <c r="N235" s="41">
        <f t="shared" si="17"/>
        <v>0</v>
      </c>
      <c r="O235" s="41">
        <f t="shared" si="17"/>
        <v>0</v>
      </c>
      <c r="P235" s="41">
        <f t="shared" si="17"/>
        <v>0</v>
      </c>
      <c r="Q235" s="41">
        <f t="shared" si="17"/>
        <v>0</v>
      </c>
      <c r="R235" s="41">
        <f t="shared" si="17"/>
        <v>0</v>
      </c>
      <c r="S235" s="41">
        <f t="shared" si="17"/>
        <v>0</v>
      </c>
    </row>
    <row r="236" spans="2:19" ht="12" customHeight="1" x14ac:dyDescent="0.2">
      <c r="B236" s="87"/>
      <c r="M236" s="79"/>
      <c r="N236" s="79"/>
      <c r="O236" s="79"/>
      <c r="P236" s="79"/>
      <c r="Q236" s="79"/>
      <c r="R236" s="79"/>
      <c r="S236" s="79"/>
    </row>
    <row r="237" spans="2:19" ht="12" customHeight="1" x14ac:dyDescent="0.2">
      <c r="B237" s="71" t="s">
        <v>377</v>
      </c>
      <c r="H237" s="87"/>
      <c r="M237" s="87"/>
    </row>
    <row r="238" spans="2:19" ht="12" customHeight="1" x14ac:dyDescent="0.2">
      <c r="B238" s="73" t="s">
        <v>16</v>
      </c>
      <c r="C238" s="3" t="s">
        <v>0</v>
      </c>
      <c r="D238" s="122">
        <v>0</v>
      </c>
      <c r="E238" s="87" t="s">
        <v>264</v>
      </c>
      <c r="H238" s="200">
        <v>0</v>
      </c>
      <c r="I238" s="200">
        <v>0</v>
      </c>
      <c r="J238" s="200">
        <v>0</v>
      </c>
      <c r="K238" s="200">
        <v>0</v>
      </c>
      <c r="L238" s="200">
        <v>0</v>
      </c>
      <c r="M238" s="200">
        <v>0</v>
      </c>
      <c r="N238" s="200">
        <v>0</v>
      </c>
      <c r="O238" s="200">
        <v>0</v>
      </c>
      <c r="P238" s="200">
        <v>0</v>
      </c>
      <c r="Q238" s="200">
        <v>0</v>
      </c>
      <c r="R238" s="200">
        <v>0</v>
      </c>
      <c r="S238" s="200">
        <v>0</v>
      </c>
    </row>
    <row r="239" spans="2:19" ht="12" customHeight="1" x14ac:dyDescent="0.2">
      <c r="B239" s="73" t="s">
        <v>15</v>
      </c>
      <c r="C239" s="3" t="s">
        <v>0</v>
      </c>
      <c r="E239" s="87" t="s">
        <v>265</v>
      </c>
      <c r="H239" s="200">
        <v>0</v>
      </c>
      <c r="I239" s="200">
        <v>0</v>
      </c>
      <c r="J239" s="200">
        <v>0</v>
      </c>
      <c r="K239" s="200">
        <v>0</v>
      </c>
      <c r="L239" s="200">
        <v>0</v>
      </c>
      <c r="M239" s="200">
        <v>0</v>
      </c>
      <c r="N239" s="200">
        <v>0</v>
      </c>
      <c r="O239" s="200">
        <v>0</v>
      </c>
      <c r="P239" s="200">
        <v>0</v>
      </c>
      <c r="Q239" s="200">
        <v>0</v>
      </c>
      <c r="R239" s="200">
        <v>0</v>
      </c>
      <c r="S239" s="200">
        <v>0</v>
      </c>
    </row>
    <row r="240" spans="2:19" ht="12" customHeight="1" x14ac:dyDescent="0.2">
      <c r="B240" s="73" t="s">
        <v>157</v>
      </c>
      <c r="C240" s="3" t="s">
        <v>0</v>
      </c>
      <c r="E240" s="87" t="s">
        <v>266</v>
      </c>
      <c r="H240" s="200">
        <v>0</v>
      </c>
      <c r="I240" s="200">
        <v>0</v>
      </c>
      <c r="J240" s="200">
        <v>0</v>
      </c>
      <c r="K240" s="200">
        <v>0</v>
      </c>
      <c r="L240" s="200">
        <v>0</v>
      </c>
      <c r="M240" s="200">
        <v>0</v>
      </c>
      <c r="N240" s="200">
        <v>0</v>
      </c>
      <c r="O240" s="200">
        <v>0</v>
      </c>
      <c r="P240" s="200">
        <v>0</v>
      </c>
      <c r="Q240" s="200">
        <v>0</v>
      </c>
      <c r="R240" s="200">
        <v>0</v>
      </c>
      <c r="S240" s="200">
        <v>0</v>
      </c>
    </row>
    <row r="241" spans="2:19" ht="12" customHeight="1" x14ac:dyDescent="0.2">
      <c r="B241" s="73" t="s">
        <v>144</v>
      </c>
      <c r="C241" s="3" t="s">
        <v>0</v>
      </c>
      <c r="E241" s="87" t="s">
        <v>268</v>
      </c>
      <c r="H241" s="200">
        <v>0</v>
      </c>
      <c r="I241" s="200">
        <v>0</v>
      </c>
      <c r="J241" s="200">
        <v>0</v>
      </c>
      <c r="K241" s="200">
        <v>0</v>
      </c>
      <c r="L241" s="200">
        <v>0</v>
      </c>
      <c r="M241" s="200">
        <v>0</v>
      </c>
      <c r="N241" s="200">
        <v>0</v>
      </c>
      <c r="O241" s="200">
        <v>0</v>
      </c>
      <c r="P241" s="200">
        <v>0</v>
      </c>
      <c r="Q241" s="200">
        <v>0</v>
      </c>
      <c r="R241" s="200">
        <v>0</v>
      </c>
      <c r="S241" s="200">
        <v>0</v>
      </c>
    </row>
    <row r="242" spans="2:19" ht="12" customHeight="1" x14ac:dyDescent="0.2">
      <c r="B242" s="73" t="s">
        <v>12</v>
      </c>
      <c r="C242" s="3" t="s">
        <v>0</v>
      </c>
      <c r="E242" s="87" t="s">
        <v>270</v>
      </c>
      <c r="H242" s="200">
        <v>0</v>
      </c>
      <c r="I242" s="200">
        <v>0</v>
      </c>
      <c r="J242" s="200">
        <v>0</v>
      </c>
      <c r="K242" s="200">
        <v>0</v>
      </c>
      <c r="L242" s="200">
        <v>0</v>
      </c>
      <c r="M242" s="200">
        <v>0</v>
      </c>
      <c r="N242" s="200">
        <v>0</v>
      </c>
      <c r="O242" s="200">
        <v>0</v>
      </c>
      <c r="P242" s="200">
        <v>0</v>
      </c>
      <c r="Q242" s="200">
        <v>0</v>
      </c>
      <c r="R242" s="200">
        <v>0</v>
      </c>
      <c r="S242" s="200">
        <v>0</v>
      </c>
    </row>
    <row r="243" spans="2:19" s="6" customFormat="1" ht="12" customHeight="1" x14ac:dyDescent="0.2">
      <c r="B243" s="74" t="s">
        <v>11</v>
      </c>
      <c r="C243" s="82" t="s">
        <v>0</v>
      </c>
      <c r="E243" s="53" t="s">
        <v>269</v>
      </c>
      <c r="H243" s="201">
        <v>0</v>
      </c>
      <c r="I243" s="201">
        <v>0</v>
      </c>
      <c r="J243" s="201">
        <v>0</v>
      </c>
      <c r="K243" s="201">
        <v>0</v>
      </c>
      <c r="L243" s="201">
        <v>0</v>
      </c>
      <c r="M243" s="201">
        <v>0</v>
      </c>
      <c r="N243" s="201">
        <v>0</v>
      </c>
      <c r="O243" s="201">
        <v>0</v>
      </c>
      <c r="P243" s="201">
        <v>0</v>
      </c>
      <c r="Q243" s="201">
        <v>0</v>
      </c>
      <c r="R243" s="201">
        <v>0</v>
      </c>
      <c r="S243" s="201">
        <v>0</v>
      </c>
    </row>
    <row r="244" spans="2:19" s="6" customFormat="1" ht="12" customHeight="1" x14ac:dyDescent="0.2">
      <c r="B244" s="26"/>
      <c r="C244" s="82"/>
      <c r="M244" s="87"/>
      <c r="N244" s="2"/>
      <c r="O244" s="2"/>
      <c r="P244" s="2"/>
      <c r="Q244" s="2"/>
      <c r="R244" s="2"/>
      <c r="S244" s="2"/>
    </row>
    <row r="245" spans="2:19" ht="12" customHeight="1" x14ac:dyDescent="0.2">
      <c r="B245" s="37" t="s">
        <v>318</v>
      </c>
      <c r="H245" s="87"/>
      <c r="I245" s="87"/>
      <c r="J245" s="87"/>
      <c r="K245" s="87"/>
      <c r="L245" s="87"/>
      <c r="M245" s="87"/>
    </row>
    <row r="246" spans="2:19" ht="12" customHeight="1" x14ac:dyDescent="0.2">
      <c r="H246" s="87"/>
      <c r="I246" s="87"/>
      <c r="J246" s="87"/>
      <c r="K246" s="87"/>
      <c r="L246" s="87"/>
      <c r="M246" s="87"/>
    </row>
    <row r="247" spans="2:19" ht="12" customHeight="1" x14ac:dyDescent="0.2">
      <c r="B247" s="71" t="s">
        <v>21</v>
      </c>
      <c r="M247" s="87"/>
    </row>
    <row r="248" spans="2:19" ht="12" customHeight="1" x14ac:dyDescent="0.2">
      <c r="B248" s="73" t="s">
        <v>16</v>
      </c>
      <c r="C248" s="3" t="s">
        <v>0</v>
      </c>
      <c r="E248" s="87" t="s">
        <v>264</v>
      </c>
      <c r="H248" s="200">
        <v>0</v>
      </c>
      <c r="I248" s="200">
        <v>0</v>
      </c>
      <c r="J248" s="200">
        <v>0</v>
      </c>
      <c r="K248" s="200">
        <v>0</v>
      </c>
      <c r="L248" s="200">
        <v>59435.85163636363</v>
      </c>
      <c r="M248" s="87"/>
    </row>
    <row r="249" spans="2:19" ht="12" customHeight="1" x14ac:dyDescent="0.2">
      <c r="B249" s="73" t="s">
        <v>15</v>
      </c>
      <c r="C249" s="3" t="s">
        <v>0</v>
      </c>
      <c r="E249" s="87" t="s">
        <v>265</v>
      </c>
      <c r="H249" s="200">
        <v>0</v>
      </c>
      <c r="I249" s="200">
        <v>0</v>
      </c>
      <c r="J249" s="200">
        <v>0</v>
      </c>
      <c r="K249" s="200">
        <v>0</v>
      </c>
      <c r="L249" s="200">
        <v>9524.0466349763446</v>
      </c>
      <c r="M249" s="87"/>
    </row>
    <row r="250" spans="2:19" ht="12" customHeight="1" x14ac:dyDescent="0.2">
      <c r="B250" s="73" t="s">
        <v>157</v>
      </c>
      <c r="C250" s="3" t="s">
        <v>0</v>
      </c>
      <c r="E250" s="87" t="s">
        <v>266</v>
      </c>
      <c r="H250" s="200">
        <v>0</v>
      </c>
      <c r="I250" s="200">
        <v>0</v>
      </c>
      <c r="J250" s="200">
        <v>0</v>
      </c>
      <c r="K250" s="200">
        <v>0</v>
      </c>
      <c r="L250" s="200">
        <v>881.8375613703804</v>
      </c>
      <c r="M250" s="87"/>
    </row>
    <row r="251" spans="2:19" ht="12" customHeight="1" x14ac:dyDescent="0.2">
      <c r="B251" s="73" t="s">
        <v>144</v>
      </c>
      <c r="C251" s="3" t="s">
        <v>0</v>
      </c>
      <c r="E251" s="87" t="s">
        <v>268</v>
      </c>
      <c r="H251" s="200">
        <v>0</v>
      </c>
      <c r="I251" s="200">
        <v>0</v>
      </c>
      <c r="J251" s="200">
        <v>0</v>
      </c>
      <c r="K251" s="200">
        <v>59435.85163636363</v>
      </c>
      <c r="L251" s="200">
        <v>0</v>
      </c>
      <c r="M251" s="87"/>
    </row>
    <row r="252" spans="2:19" ht="12" customHeight="1" x14ac:dyDescent="0.2">
      <c r="B252" s="73" t="s">
        <v>12</v>
      </c>
      <c r="C252" s="3" t="s">
        <v>0</v>
      </c>
      <c r="E252" s="87" t="s">
        <v>270</v>
      </c>
      <c r="H252" s="200">
        <v>0</v>
      </c>
      <c r="I252" s="200">
        <v>0</v>
      </c>
      <c r="J252" s="200">
        <v>0</v>
      </c>
      <c r="K252" s="200">
        <v>0</v>
      </c>
      <c r="L252" s="200">
        <v>0</v>
      </c>
      <c r="M252" s="87"/>
    </row>
    <row r="253" spans="2:19" s="6" customFormat="1" ht="12" customHeight="1" x14ac:dyDescent="0.2">
      <c r="B253" s="74" t="s">
        <v>11</v>
      </c>
      <c r="C253" s="82" t="s">
        <v>0</v>
      </c>
      <c r="E253" s="53" t="s">
        <v>269</v>
      </c>
      <c r="H253" s="201">
        <v>0</v>
      </c>
      <c r="I253" s="201">
        <v>0</v>
      </c>
      <c r="J253" s="201">
        <v>0</v>
      </c>
      <c r="K253" s="201">
        <v>59435.85163636363</v>
      </c>
      <c r="L253" s="201">
        <v>50793.642562757668</v>
      </c>
      <c r="M253" s="87"/>
      <c r="N253" s="2"/>
      <c r="O253" s="2"/>
      <c r="P253" s="2"/>
      <c r="Q253" s="2"/>
      <c r="R253" s="2"/>
      <c r="S253" s="2"/>
    </row>
    <row r="254" spans="2:19" s="6" customFormat="1" ht="12" customHeight="1" x14ac:dyDescent="0.2">
      <c r="B254" s="26" t="s">
        <v>379</v>
      </c>
      <c r="C254" s="82"/>
      <c r="M254" s="87"/>
      <c r="N254" s="2"/>
      <c r="O254" s="2"/>
      <c r="P254" s="2"/>
      <c r="Q254" s="2"/>
      <c r="R254" s="2"/>
      <c r="S254" s="2"/>
    </row>
    <row r="255" spans="2:19" ht="12" customHeight="1" x14ac:dyDescent="0.2">
      <c r="B255" s="74"/>
      <c r="H255" s="17"/>
      <c r="M255" s="87"/>
    </row>
    <row r="256" spans="2:19" ht="12" customHeight="1" x14ac:dyDescent="0.2">
      <c r="B256" s="5" t="s">
        <v>321</v>
      </c>
      <c r="C256" s="3" t="s">
        <v>89</v>
      </c>
      <c r="D256" s="40">
        <f>SUM(H256:S256)</f>
        <v>0</v>
      </c>
      <c r="E256" s="81"/>
      <c r="H256" s="41">
        <f>IF(ABS(H248-H249+H250+H251-H252-H253)&lt;0.001,0,1)</f>
        <v>0</v>
      </c>
      <c r="I256" s="41">
        <f>IF(ABS(I248-I249+I250+I251-I252-I253)&lt;0.001,0,1)</f>
        <v>0</v>
      </c>
      <c r="J256" s="41">
        <f>IF(ABS(J248-J249+J250+J251-J252-J253)&lt;0.001,0,1)</f>
        <v>0</v>
      </c>
      <c r="K256" s="41">
        <f>IF(ABS(K248-K249+K250+K251-K252-K253)&lt;0.001,0,1)</f>
        <v>0</v>
      </c>
      <c r="L256" s="41">
        <f>IF(ABS(L248-L249+L250+L251-L252-L253)&lt;0.001,0,1)</f>
        <v>0</v>
      </c>
      <c r="M256" s="87"/>
    </row>
    <row r="257" spans="1:19" ht="12" customHeight="1" x14ac:dyDescent="0.2">
      <c r="B257" s="5"/>
      <c r="C257" s="3"/>
      <c r="D257" s="81"/>
      <c r="E257" s="81"/>
      <c r="H257" s="41"/>
      <c r="I257" s="41"/>
      <c r="J257" s="41"/>
      <c r="K257" s="41"/>
      <c r="L257" s="41"/>
      <c r="M257" s="87"/>
    </row>
    <row r="258" spans="1:19" s="87" customFormat="1" ht="12" customHeight="1" x14ac:dyDescent="0.2">
      <c r="A258" s="2"/>
      <c r="B258" s="48" t="s">
        <v>141</v>
      </c>
      <c r="C258" s="49" t="s">
        <v>10</v>
      </c>
      <c r="D258" s="50" t="s">
        <v>9</v>
      </c>
      <c r="E258" s="39" t="s">
        <v>173</v>
      </c>
      <c r="F258" s="5"/>
      <c r="G258" s="8"/>
      <c r="H258" s="8"/>
      <c r="I258" s="8"/>
      <c r="J258" s="8"/>
      <c r="K258" s="5"/>
      <c r="L258" s="5"/>
      <c r="N258" s="2"/>
      <c r="O258" s="2"/>
      <c r="P258" s="2"/>
      <c r="Q258" s="2"/>
      <c r="R258" s="2"/>
      <c r="S258" s="2"/>
    </row>
    <row r="260" spans="1:19" ht="12" customHeight="1" x14ac:dyDescent="0.2">
      <c r="B260" s="37" t="s">
        <v>30</v>
      </c>
    </row>
    <row r="261" spans="1:19" ht="12" customHeight="1" x14ac:dyDescent="0.2">
      <c r="B261" s="37"/>
    </row>
    <row r="262" spans="1:19" ht="12" customHeight="1" x14ac:dyDescent="0.2">
      <c r="B262" s="6" t="s">
        <v>146</v>
      </c>
    </row>
    <row r="263" spans="1:19" ht="12" customHeight="1" x14ac:dyDescent="0.2">
      <c r="B263" s="114" t="s">
        <v>448</v>
      </c>
      <c r="C263" s="3" t="s">
        <v>0</v>
      </c>
      <c r="D263" s="204">
        <v>9680319.6978885103</v>
      </c>
    </row>
    <row r="264" spans="1:19" ht="12" customHeight="1" x14ac:dyDescent="0.2">
      <c r="B264" s="114" t="s">
        <v>449</v>
      </c>
      <c r="C264" s="3" t="s">
        <v>0</v>
      </c>
      <c r="D264" s="204">
        <v>3925522.5685917144</v>
      </c>
    </row>
    <row r="265" spans="1:19" ht="12" customHeight="1" x14ac:dyDescent="0.2">
      <c r="B265" s="114" t="s">
        <v>450</v>
      </c>
      <c r="C265" s="3" t="s">
        <v>0</v>
      </c>
      <c r="D265" s="204">
        <v>47388.604999999996</v>
      </c>
    </row>
    <row r="266" spans="1:19" ht="12" customHeight="1" x14ac:dyDescent="0.2">
      <c r="B266" s="114" t="s">
        <v>451</v>
      </c>
      <c r="C266" s="3" t="s">
        <v>0</v>
      </c>
      <c r="D266" s="204">
        <v>31817.469999999998</v>
      </c>
    </row>
    <row r="267" spans="1:19" ht="12" customHeight="1" x14ac:dyDescent="0.2">
      <c r="B267" s="114" t="s">
        <v>452</v>
      </c>
      <c r="C267" s="3" t="s">
        <v>0</v>
      </c>
      <c r="D267" s="204">
        <v>0</v>
      </c>
    </row>
    <row r="268" spans="1:19" ht="12" customHeight="1" x14ac:dyDescent="0.2">
      <c r="B268" s="114" t="s">
        <v>453</v>
      </c>
      <c r="C268" s="3" t="s">
        <v>0</v>
      </c>
      <c r="D268" s="204">
        <v>184.54500000000002</v>
      </c>
    </row>
    <row r="269" spans="1:19" ht="12" customHeight="1" x14ac:dyDescent="0.2">
      <c r="B269" s="114" t="s">
        <v>454</v>
      </c>
      <c r="C269" s="3" t="s">
        <v>0</v>
      </c>
      <c r="D269" s="204">
        <v>596366.82000000018</v>
      </c>
    </row>
    <row r="270" spans="1:19" ht="12" customHeight="1" x14ac:dyDescent="0.2">
      <c r="B270" s="114" t="s">
        <v>455</v>
      </c>
      <c r="C270" s="3" t="s">
        <v>0</v>
      </c>
      <c r="D270" s="204">
        <v>202930.45499999999</v>
      </c>
    </row>
    <row r="271" spans="1:19" ht="12" customHeight="1" x14ac:dyDescent="0.2">
      <c r="B271" s="114" t="s">
        <v>456</v>
      </c>
      <c r="C271" s="3" t="s">
        <v>0</v>
      </c>
      <c r="D271" s="204">
        <v>1596240.8150000004</v>
      </c>
    </row>
    <row r="272" spans="1:19" ht="12" customHeight="1" x14ac:dyDescent="0.2">
      <c r="B272" s="114" t="s">
        <v>457</v>
      </c>
      <c r="C272" s="3" t="s">
        <v>0</v>
      </c>
      <c r="D272" s="204">
        <v>22499.07</v>
      </c>
    </row>
    <row r="273" spans="2:4" ht="12" customHeight="1" x14ac:dyDescent="0.2">
      <c r="B273" s="114" t="s">
        <v>458</v>
      </c>
      <c r="C273" s="3" t="s">
        <v>0</v>
      </c>
      <c r="D273" s="204">
        <v>1744664.9804735084</v>
      </c>
    </row>
    <row r="274" spans="2:4" ht="12" customHeight="1" x14ac:dyDescent="0.2">
      <c r="B274" s="114" t="s">
        <v>459</v>
      </c>
      <c r="C274" s="3" t="s">
        <v>0</v>
      </c>
      <c r="D274" s="204">
        <v>851865.72</v>
      </c>
    </row>
    <row r="275" spans="2:4" ht="12" customHeight="1" x14ac:dyDescent="0.2">
      <c r="B275" s="114" t="s">
        <v>460</v>
      </c>
      <c r="C275" s="3" t="s">
        <v>0</v>
      </c>
      <c r="D275" s="204">
        <v>0</v>
      </c>
    </row>
    <row r="276" spans="2:4" ht="12" customHeight="1" x14ac:dyDescent="0.2">
      <c r="B276" s="114" t="s">
        <v>461</v>
      </c>
      <c r="C276" s="3" t="s">
        <v>0</v>
      </c>
      <c r="D276" s="204">
        <v>16657975.247499961</v>
      </c>
    </row>
    <row r="277" spans="2:4" ht="12" customHeight="1" x14ac:dyDescent="0.2">
      <c r="B277" s="114" t="s">
        <v>462</v>
      </c>
      <c r="C277" s="3" t="s">
        <v>0</v>
      </c>
      <c r="D277" s="204">
        <v>677.32749999999999</v>
      </c>
    </row>
    <row r="278" spans="2:4" ht="12" customHeight="1" x14ac:dyDescent="0.2">
      <c r="B278" s="114" t="s">
        <v>463</v>
      </c>
      <c r="C278" s="3" t="s">
        <v>0</v>
      </c>
      <c r="D278" s="204">
        <v>167961236.99932086</v>
      </c>
    </row>
    <row r="279" spans="2:4" ht="12" customHeight="1" x14ac:dyDescent="0.2">
      <c r="B279" s="114" t="s">
        <v>464</v>
      </c>
      <c r="C279" s="3" t="s">
        <v>0</v>
      </c>
      <c r="D279" s="204">
        <v>13004333.751877081</v>
      </c>
    </row>
    <row r="280" spans="2:4" ht="12" customHeight="1" x14ac:dyDescent="0.2">
      <c r="B280" s="114" t="s">
        <v>465</v>
      </c>
      <c r="C280" s="3" t="s">
        <v>0</v>
      </c>
      <c r="D280" s="204">
        <v>293324.21750000014</v>
      </c>
    </row>
    <row r="281" spans="2:4" ht="12" customHeight="1" x14ac:dyDescent="0.2">
      <c r="B281" s="114" t="s">
        <v>466</v>
      </c>
      <c r="C281" s="3" t="s">
        <v>0</v>
      </c>
      <c r="D281" s="204">
        <v>4649420.6153200353</v>
      </c>
    </row>
    <row r="282" spans="2:4" ht="12" customHeight="1" x14ac:dyDescent="0.2">
      <c r="B282" s="114" t="s">
        <v>467</v>
      </c>
      <c r="C282" s="3" t="s">
        <v>0</v>
      </c>
      <c r="D282" s="204">
        <v>23440735.230358228</v>
      </c>
    </row>
    <row r="283" spans="2:4" ht="12" customHeight="1" x14ac:dyDescent="0.2">
      <c r="B283" s="114" t="s">
        <v>468</v>
      </c>
      <c r="C283" s="3" t="s">
        <v>0</v>
      </c>
      <c r="D283" s="204">
        <v>13428131.698121129</v>
      </c>
    </row>
    <row r="284" spans="2:4" ht="12" customHeight="1" x14ac:dyDescent="0.2">
      <c r="B284" s="114" t="s">
        <v>469</v>
      </c>
      <c r="C284" s="3" t="s">
        <v>0</v>
      </c>
      <c r="D284" s="204">
        <v>1089224.9350000005</v>
      </c>
    </row>
    <row r="285" spans="2:4" ht="12" customHeight="1" x14ac:dyDescent="0.2">
      <c r="B285" s="114" t="s">
        <v>470</v>
      </c>
      <c r="C285" s="3" t="s">
        <v>0</v>
      </c>
      <c r="D285" s="204">
        <v>1359443.2601473881</v>
      </c>
    </row>
    <row r="286" spans="2:4" ht="12" customHeight="1" x14ac:dyDescent="0.2">
      <c r="B286" s="114" t="s">
        <v>471</v>
      </c>
      <c r="C286" s="3" t="s">
        <v>0</v>
      </c>
      <c r="D286" s="204">
        <v>5883.96</v>
      </c>
    </row>
    <row r="287" spans="2:4" ht="12" customHeight="1" x14ac:dyDescent="0.2">
      <c r="B287" s="114" t="s">
        <v>472</v>
      </c>
      <c r="C287" s="3" t="s">
        <v>0</v>
      </c>
      <c r="D287" s="204">
        <v>109.28</v>
      </c>
    </row>
    <row r="288" spans="2:4" ht="12" customHeight="1" x14ac:dyDescent="0.2">
      <c r="B288" s="114" t="s">
        <v>473</v>
      </c>
      <c r="C288" s="3" t="s">
        <v>0</v>
      </c>
      <c r="D288" s="204">
        <v>690.27250000000004</v>
      </c>
    </row>
    <row r="289" spans="2:4" ht="12" customHeight="1" x14ac:dyDescent="0.2">
      <c r="B289" s="114" t="s">
        <v>474</v>
      </c>
      <c r="C289" s="3" t="s">
        <v>0</v>
      </c>
      <c r="D289" s="204">
        <v>232317.0625</v>
      </c>
    </row>
    <row r="290" spans="2:4" ht="12" customHeight="1" x14ac:dyDescent="0.2">
      <c r="B290" s="114" t="s">
        <v>475</v>
      </c>
      <c r="C290" s="3" t="s">
        <v>0</v>
      </c>
      <c r="D290" s="204">
        <v>1615.1399999999999</v>
      </c>
    </row>
    <row r="291" spans="2:4" ht="12" customHeight="1" x14ac:dyDescent="0.2">
      <c r="B291" s="114" t="s">
        <v>476</v>
      </c>
      <c r="C291" s="3" t="s">
        <v>0</v>
      </c>
      <c r="D291" s="204">
        <v>262.5025</v>
      </c>
    </row>
    <row r="292" spans="2:4" ht="12" customHeight="1" x14ac:dyDescent="0.2">
      <c r="B292" s="114" t="s">
        <v>477</v>
      </c>
      <c r="C292" s="3" t="s">
        <v>0</v>
      </c>
      <c r="D292" s="204">
        <v>50.2425</v>
      </c>
    </row>
    <row r="293" spans="2:4" ht="12" customHeight="1" x14ac:dyDescent="0.2">
      <c r="B293" s="114" t="s">
        <v>478</v>
      </c>
      <c r="C293" s="3" t="s">
        <v>0</v>
      </c>
      <c r="D293" s="204">
        <v>0</v>
      </c>
    </row>
    <row r="294" spans="2:4" ht="12" customHeight="1" x14ac:dyDescent="0.2">
      <c r="B294" s="114" t="s">
        <v>479</v>
      </c>
      <c r="C294" s="3" t="s">
        <v>0</v>
      </c>
      <c r="D294" s="204">
        <v>3183.3325</v>
      </c>
    </row>
    <row r="295" spans="2:4" ht="12" customHeight="1" x14ac:dyDescent="0.2">
      <c r="B295" s="114" t="s">
        <v>480</v>
      </c>
      <c r="C295" s="3" t="s">
        <v>0</v>
      </c>
      <c r="D295" s="204">
        <v>47239.449209782426</v>
      </c>
    </row>
    <row r="296" spans="2:4" ht="12" customHeight="1" x14ac:dyDescent="0.2">
      <c r="B296" s="114" t="s">
        <v>481</v>
      </c>
      <c r="C296" s="3" t="s">
        <v>0</v>
      </c>
      <c r="D296" s="204">
        <v>0</v>
      </c>
    </row>
    <row r="297" spans="2:4" ht="12" customHeight="1" x14ac:dyDescent="0.2">
      <c r="B297" s="114" t="s">
        <v>482</v>
      </c>
      <c r="C297" s="3" t="s">
        <v>0</v>
      </c>
      <c r="D297" s="204">
        <v>47469.679999999993</v>
      </c>
    </row>
    <row r="298" spans="2:4" ht="12" customHeight="1" x14ac:dyDescent="0.2">
      <c r="B298" s="114" t="s">
        <v>483</v>
      </c>
      <c r="C298" s="3" t="s">
        <v>0</v>
      </c>
      <c r="D298" s="204">
        <v>3680.08</v>
      </c>
    </row>
    <row r="299" spans="2:4" ht="12" customHeight="1" x14ac:dyDescent="0.2">
      <c r="B299" s="114" t="s">
        <v>484</v>
      </c>
      <c r="C299" s="3" t="s">
        <v>0</v>
      </c>
      <c r="D299" s="204">
        <v>2983.7445561561653</v>
      </c>
    </row>
    <row r="300" spans="2:4" ht="12" customHeight="1" x14ac:dyDescent="0.2">
      <c r="B300" s="114" t="s">
        <v>485</v>
      </c>
      <c r="C300" s="3" t="s">
        <v>0</v>
      </c>
      <c r="D300" s="204">
        <v>2463786.142379364</v>
      </c>
    </row>
    <row r="301" spans="2:4" ht="12" customHeight="1" x14ac:dyDescent="0.2">
      <c r="B301" s="114" t="s">
        <v>486</v>
      </c>
      <c r="C301" s="3" t="s">
        <v>0</v>
      </c>
      <c r="D301" s="204">
        <v>0</v>
      </c>
    </row>
    <row r="302" spans="2:4" ht="12" customHeight="1" x14ac:dyDescent="0.2">
      <c r="B302" s="114" t="s">
        <v>487</v>
      </c>
      <c r="C302" s="3" t="s">
        <v>0</v>
      </c>
      <c r="D302" s="204">
        <v>2354.8525</v>
      </c>
    </row>
    <row r="303" spans="2:4" ht="12" customHeight="1" x14ac:dyDescent="0.2">
      <c r="B303" s="114" t="s">
        <v>488</v>
      </c>
      <c r="C303" s="3" t="s">
        <v>0</v>
      </c>
      <c r="D303" s="204">
        <v>0</v>
      </c>
    </row>
    <row r="304" spans="2:4" ht="12" customHeight="1" x14ac:dyDescent="0.2">
      <c r="B304" s="114" t="s">
        <v>489</v>
      </c>
      <c r="C304" s="3" t="s">
        <v>0</v>
      </c>
      <c r="D304" s="204">
        <v>0</v>
      </c>
    </row>
    <row r="305" spans="2:4" ht="12" customHeight="1" x14ac:dyDescent="0.2">
      <c r="B305" s="114" t="s">
        <v>490</v>
      </c>
      <c r="C305" s="3" t="s">
        <v>0</v>
      </c>
      <c r="D305" s="204">
        <v>0</v>
      </c>
    </row>
    <row r="306" spans="2:4" ht="12" customHeight="1" x14ac:dyDescent="0.2">
      <c r="B306" s="114" t="s">
        <v>491</v>
      </c>
      <c r="C306" s="3" t="s">
        <v>0</v>
      </c>
      <c r="D306" s="204">
        <v>18155.246204914132</v>
      </c>
    </row>
    <row r="307" spans="2:4" ht="12" customHeight="1" x14ac:dyDescent="0.2">
      <c r="B307" s="114" t="s">
        <v>492</v>
      </c>
      <c r="C307" s="3" t="s">
        <v>0</v>
      </c>
      <c r="D307" s="204">
        <v>0</v>
      </c>
    </row>
    <row r="308" spans="2:4" ht="12" customHeight="1" x14ac:dyDescent="0.2">
      <c r="B308" s="114" t="s">
        <v>493</v>
      </c>
      <c r="C308" s="3" t="s">
        <v>0</v>
      </c>
      <c r="D308" s="204">
        <v>0</v>
      </c>
    </row>
    <row r="309" spans="2:4" ht="12" customHeight="1" x14ac:dyDescent="0.2">
      <c r="B309" s="114" t="s">
        <v>494</v>
      </c>
      <c r="C309" s="3" t="s">
        <v>0</v>
      </c>
      <c r="D309" s="204">
        <v>202554.38035651209</v>
      </c>
    </row>
    <row r="310" spans="2:4" ht="12" customHeight="1" x14ac:dyDescent="0.2">
      <c r="B310" s="114" t="s">
        <v>495</v>
      </c>
      <c r="C310" s="3" t="s">
        <v>0</v>
      </c>
      <c r="D310" s="204">
        <v>0</v>
      </c>
    </row>
    <row r="311" spans="2:4" ht="12" customHeight="1" x14ac:dyDescent="0.2">
      <c r="B311" s="114" t="s">
        <v>496</v>
      </c>
      <c r="C311" s="3" t="s">
        <v>0</v>
      </c>
      <c r="D311" s="204">
        <v>0</v>
      </c>
    </row>
    <row r="312" spans="2:4" ht="12" customHeight="1" x14ac:dyDescent="0.2">
      <c r="B312" s="114" t="s">
        <v>497</v>
      </c>
      <c r="C312" s="3" t="s">
        <v>0</v>
      </c>
      <c r="D312" s="204">
        <v>0</v>
      </c>
    </row>
    <row r="313" spans="2:4" ht="12" customHeight="1" x14ac:dyDescent="0.2">
      <c r="B313" s="114" t="s">
        <v>498</v>
      </c>
      <c r="C313" s="3" t="s">
        <v>0</v>
      </c>
      <c r="D313" s="204">
        <v>0</v>
      </c>
    </row>
    <row r="314" spans="2:4" ht="12" customHeight="1" x14ac:dyDescent="0.2">
      <c r="B314" s="114" t="s">
        <v>499</v>
      </c>
      <c r="C314" s="3" t="s">
        <v>0</v>
      </c>
      <c r="D314" s="204">
        <v>0</v>
      </c>
    </row>
    <row r="315" spans="2:4" ht="12" customHeight="1" x14ac:dyDescent="0.2">
      <c r="B315" s="114" t="s">
        <v>500</v>
      </c>
      <c r="C315" s="3" t="s">
        <v>0</v>
      </c>
      <c r="D315" s="204">
        <v>0</v>
      </c>
    </row>
    <row r="316" spans="2:4" ht="12" customHeight="1" x14ac:dyDescent="0.2">
      <c r="B316" s="114" t="s">
        <v>501</v>
      </c>
      <c r="C316" s="3" t="s">
        <v>0</v>
      </c>
      <c r="D316" s="204">
        <v>2673.4</v>
      </c>
    </row>
    <row r="317" spans="2:4" ht="12" customHeight="1" x14ac:dyDescent="0.2">
      <c r="B317" s="114" t="s">
        <v>502</v>
      </c>
      <c r="C317" s="3" t="s">
        <v>0</v>
      </c>
      <c r="D317" s="204">
        <v>573633.54249999975</v>
      </c>
    </row>
    <row r="318" spans="2:4" ht="12" customHeight="1" x14ac:dyDescent="0.2">
      <c r="B318" s="114" t="s">
        <v>503</v>
      </c>
      <c r="C318" s="3" t="s">
        <v>0</v>
      </c>
      <c r="D318" s="204">
        <v>653633.5053960568</v>
      </c>
    </row>
    <row r="319" spans="2:4" ht="12" customHeight="1" x14ac:dyDescent="0.2">
      <c r="B319" s="114" t="s">
        <v>504</v>
      </c>
      <c r="C319" s="3" t="s">
        <v>0</v>
      </c>
      <c r="D319" s="204">
        <v>66477.862815619985</v>
      </c>
    </row>
    <row r="320" spans="2:4" ht="12" customHeight="1" x14ac:dyDescent="0.2">
      <c r="B320" s="114" t="s">
        <v>505</v>
      </c>
      <c r="C320" s="3" t="s">
        <v>0</v>
      </c>
      <c r="D320" s="204">
        <v>274444.43563279911</v>
      </c>
    </row>
    <row r="321" spans="2:19" ht="12" customHeight="1" x14ac:dyDescent="0.2">
      <c r="B321" s="114" t="s">
        <v>506</v>
      </c>
      <c r="C321" s="3" t="s">
        <v>0</v>
      </c>
      <c r="D321" s="204">
        <v>1683.8372348330888</v>
      </c>
    </row>
    <row r="322" spans="2:19" ht="12" customHeight="1" x14ac:dyDescent="0.2">
      <c r="B322" s="114" t="s">
        <v>507</v>
      </c>
      <c r="C322" s="3" t="s">
        <v>0</v>
      </c>
      <c r="D322" s="204">
        <v>1971270.4008265403</v>
      </c>
    </row>
    <row r="323" spans="2:19" ht="12" customHeight="1" x14ac:dyDescent="0.2">
      <c r="B323" s="114" t="s">
        <v>508</v>
      </c>
      <c r="C323" s="3" t="s">
        <v>0</v>
      </c>
      <c r="D323" s="204">
        <v>0</v>
      </c>
    </row>
    <row r="324" spans="2:19" ht="12" customHeight="1" x14ac:dyDescent="0.2">
      <c r="B324" s="114" t="s">
        <v>509</v>
      </c>
      <c r="C324" s="3" t="s">
        <v>0</v>
      </c>
      <c r="D324" s="204">
        <v>7479.2499999999991</v>
      </c>
    </row>
    <row r="325" spans="2:19" ht="12" customHeight="1" x14ac:dyDescent="0.2">
      <c r="B325" s="114" t="s">
        <v>510</v>
      </c>
      <c r="C325" s="3" t="s">
        <v>0</v>
      </c>
      <c r="D325" s="204">
        <v>0</v>
      </c>
    </row>
    <row r="326" spans="2:19" ht="12" customHeight="1" x14ac:dyDescent="0.2">
      <c r="B326" s="114" t="s">
        <v>511</v>
      </c>
      <c r="C326" s="3" t="s">
        <v>0</v>
      </c>
      <c r="D326" s="204">
        <v>116.1275</v>
      </c>
    </row>
    <row r="327" spans="2:19" ht="12" customHeight="1" x14ac:dyDescent="0.2">
      <c r="B327" s="114" t="s">
        <v>512</v>
      </c>
      <c r="C327" s="3" t="s">
        <v>0</v>
      </c>
      <c r="D327" s="204">
        <v>0</v>
      </c>
    </row>
    <row r="328" spans="2:19" ht="12" customHeight="1" x14ac:dyDescent="0.2">
      <c r="B328" s="114" t="s">
        <v>513</v>
      </c>
      <c r="C328" s="3" t="s">
        <v>0</v>
      </c>
      <c r="D328" s="204">
        <v>0</v>
      </c>
    </row>
    <row r="329" spans="2:19" ht="12" customHeight="1" x14ac:dyDescent="0.2">
      <c r="B329" s="114" t="s">
        <v>514</v>
      </c>
      <c r="C329" s="3" t="s">
        <v>0</v>
      </c>
      <c r="D329" s="204">
        <v>0</v>
      </c>
    </row>
    <row r="330" spans="2:19" ht="12" customHeight="1" x14ac:dyDescent="0.2">
      <c r="B330" s="114" t="s">
        <v>515</v>
      </c>
      <c r="C330" s="3" t="s">
        <v>0</v>
      </c>
      <c r="D330" s="204">
        <v>60148.046347491982</v>
      </c>
    </row>
    <row r="331" spans="2:19" ht="12" customHeight="1" x14ac:dyDescent="0.2">
      <c r="B331" s="114" t="s">
        <v>516</v>
      </c>
      <c r="C331" s="3" t="s">
        <v>0</v>
      </c>
      <c r="D331" s="204">
        <v>0</v>
      </c>
    </row>
    <row r="332" spans="2:19" s="6" customFormat="1" ht="12" customHeight="1" x14ac:dyDescent="0.2">
      <c r="B332" s="6" t="s">
        <v>1</v>
      </c>
      <c r="C332" s="82" t="s">
        <v>0</v>
      </c>
      <c r="D332" s="83">
        <f>SUM(D263:D331)</f>
        <v>267228199.80555853</v>
      </c>
      <c r="L332" s="85"/>
      <c r="M332" s="85"/>
      <c r="N332" s="85"/>
      <c r="O332" s="85"/>
      <c r="P332" s="85"/>
      <c r="Q332" s="85"/>
      <c r="R332" s="85"/>
      <c r="S332" s="85"/>
    </row>
    <row r="333" spans="2:19" ht="12" customHeight="1" x14ac:dyDescent="0.2">
      <c r="B333" s="26" t="s">
        <v>380</v>
      </c>
    </row>
    <row r="334" spans="2:19" ht="12" customHeight="1" x14ac:dyDescent="0.2">
      <c r="B334" s="26"/>
    </row>
    <row r="335" spans="2:19" ht="12" customHeight="1" x14ac:dyDescent="0.2">
      <c r="B335" s="6" t="s">
        <v>148</v>
      </c>
    </row>
    <row r="336" spans="2:19" ht="12" customHeight="1" x14ac:dyDescent="0.2">
      <c r="B336" s="65" t="str">
        <f t="shared" ref="B336:B367" si="18">B263</f>
        <v>0000</v>
      </c>
      <c r="C336" s="3" t="s">
        <v>3</v>
      </c>
      <c r="D336" s="205">
        <v>0</v>
      </c>
    </row>
    <row r="337" spans="2:4" ht="12" customHeight="1" x14ac:dyDescent="0.2">
      <c r="B337" s="65" t="str">
        <f t="shared" si="18"/>
        <v>Z000</v>
      </c>
      <c r="C337" s="3" t="s">
        <v>3</v>
      </c>
      <c r="D337" s="205">
        <v>0</v>
      </c>
    </row>
    <row r="338" spans="2:4" ht="12" customHeight="1" x14ac:dyDescent="0.2">
      <c r="B338" s="65" t="str">
        <f t="shared" si="18"/>
        <v>Z001</v>
      </c>
      <c r="C338" s="3" t="s">
        <v>3</v>
      </c>
      <c r="D338" s="205">
        <v>0.01</v>
      </c>
    </row>
    <row r="339" spans="2:4" ht="12" customHeight="1" x14ac:dyDescent="0.2">
      <c r="B339" s="65" t="str">
        <f t="shared" si="18"/>
        <v>Z002</v>
      </c>
      <c r="C339" s="3" t="s">
        <v>3</v>
      </c>
      <c r="D339" s="205">
        <v>0.02</v>
      </c>
    </row>
    <row r="340" spans="2:4" ht="12" customHeight="1" x14ac:dyDescent="0.2">
      <c r="B340" s="65" t="str">
        <f t="shared" si="18"/>
        <v>Z003</v>
      </c>
      <c r="C340" s="3" t="s">
        <v>3</v>
      </c>
      <c r="D340" s="205">
        <v>2.4E-2</v>
      </c>
    </row>
    <row r="341" spans="2:4" ht="12" customHeight="1" x14ac:dyDescent="0.2">
      <c r="B341" s="65" t="str">
        <f t="shared" si="18"/>
        <v>Z004</v>
      </c>
      <c r="C341" s="3" t="s">
        <v>3</v>
      </c>
      <c r="D341" s="205">
        <v>2.5000000000000001E-2</v>
      </c>
    </row>
    <row r="342" spans="2:4" ht="12" customHeight="1" x14ac:dyDescent="0.2">
      <c r="B342" s="65" t="str">
        <f t="shared" si="18"/>
        <v>Z005</v>
      </c>
      <c r="C342" s="3" t="s">
        <v>3</v>
      </c>
      <c r="D342" s="205">
        <v>0.04</v>
      </c>
    </row>
    <row r="343" spans="2:4" ht="12" customHeight="1" x14ac:dyDescent="0.2">
      <c r="B343" s="65" t="str">
        <f t="shared" si="18"/>
        <v>Z006</v>
      </c>
      <c r="C343" s="3" t="s">
        <v>3</v>
      </c>
      <c r="D343" s="205">
        <v>4.8000000000000001E-2</v>
      </c>
    </row>
    <row r="344" spans="2:4" ht="12" customHeight="1" x14ac:dyDescent="0.2">
      <c r="B344" s="65" t="str">
        <f t="shared" si="18"/>
        <v>Z007</v>
      </c>
      <c r="C344" s="3" t="s">
        <v>3</v>
      </c>
      <c r="D344" s="205">
        <v>0.05</v>
      </c>
    </row>
    <row r="345" spans="2:4" ht="12" customHeight="1" x14ac:dyDescent="0.2">
      <c r="B345" s="65" t="str">
        <f t="shared" si="18"/>
        <v>Z008</v>
      </c>
      <c r="C345" s="3" t="s">
        <v>3</v>
      </c>
      <c r="D345" s="205">
        <v>0.06</v>
      </c>
    </row>
    <row r="346" spans="2:4" ht="12" customHeight="1" x14ac:dyDescent="0.2">
      <c r="B346" s="65" t="str">
        <f t="shared" si="18"/>
        <v>Z009</v>
      </c>
      <c r="C346" s="3" t="s">
        <v>3</v>
      </c>
      <c r="D346" s="205">
        <v>6.6000000000000003E-2</v>
      </c>
    </row>
    <row r="347" spans="2:4" ht="12" customHeight="1" x14ac:dyDescent="0.2">
      <c r="B347" s="65" t="str">
        <f t="shared" si="18"/>
        <v>Z010</v>
      </c>
      <c r="C347" s="3" t="s">
        <v>3</v>
      </c>
      <c r="D347" s="205">
        <v>7.0000000000000007E-2</v>
      </c>
    </row>
    <row r="348" spans="2:4" ht="12" customHeight="1" x14ac:dyDescent="0.2">
      <c r="B348" s="65" t="str">
        <f t="shared" si="18"/>
        <v>Z011</v>
      </c>
      <c r="C348" s="3" t="s">
        <v>3</v>
      </c>
      <c r="D348" s="205">
        <v>7.1999999999999995E-2</v>
      </c>
    </row>
    <row r="349" spans="2:4" ht="12" customHeight="1" x14ac:dyDescent="0.2">
      <c r="B349" s="65" t="str">
        <f t="shared" si="18"/>
        <v>Z012</v>
      </c>
      <c r="C349" s="3" t="s">
        <v>3</v>
      </c>
      <c r="D349" s="205">
        <v>7.4999999999999997E-2</v>
      </c>
    </row>
    <row r="350" spans="2:4" ht="12" customHeight="1" x14ac:dyDescent="0.2">
      <c r="B350" s="65" t="str">
        <f t="shared" si="18"/>
        <v>Z013</v>
      </c>
      <c r="C350" s="3" t="s">
        <v>3</v>
      </c>
      <c r="D350" s="205">
        <v>7.8E-2</v>
      </c>
    </row>
    <row r="351" spans="2:4" ht="12" customHeight="1" x14ac:dyDescent="0.2">
      <c r="B351" s="65" t="str">
        <f t="shared" si="18"/>
        <v>Z014</v>
      </c>
      <c r="C351" s="3" t="s">
        <v>3</v>
      </c>
      <c r="D351" s="205">
        <v>0.08</v>
      </c>
    </row>
    <row r="352" spans="2:4" ht="12" customHeight="1" x14ac:dyDescent="0.2">
      <c r="B352" s="65" t="str">
        <f t="shared" si="18"/>
        <v>Z015</v>
      </c>
      <c r="C352" s="3" t="s">
        <v>3</v>
      </c>
      <c r="D352" s="205">
        <v>0.09</v>
      </c>
    </row>
    <row r="353" spans="2:4" ht="12" customHeight="1" x14ac:dyDescent="0.2">
      <c r="B353" s="65" t="str">
        <f t="shared" si="18"/>
        <v>Z016</v>
      </c>
      <c r="C353" s="3" t="s">
        <v>3</v>
      </c>
      <c r="D353" s="205">
        <v>9.3799999999999994E-2</v>
      </c>
    </row>
    <row r="354" spans="2:4" ht="12" customHeight="1" x14ac:dyDescent="0.2">
      <c r="B354" s="65" t="str">
        <f t="shared" si="18"/>
        <v>Z017</v>
      </c>
      <c r="C354" s="3" t="s">
        <v>3</v>
      </c>
      <c r="D354" s="205">
        <v>9.5000000000000001E-2</v>
      </c>
    </row>
    <row r="355" spans="2:4" ht="12" customHeight="1" x14ac:dyDescent="0.2">
      <c r="B355" s="65" t="str">
        <f t="shared" si="18"/>
        <v>Z018</v>
      </c>
      <c r="C355" s="3" t="s">
        <v>3</v>
      </c>
      <c r="D355" s="205">
        <v>9.6000000000000002E-2</v>
      </c>
    </row>
    <row r="356" spans="2:4" ht="12" customHeight="1" x14ac:dyDescent="0.2">
      <c r="B356" s="65" t="str">
        <f t="shared" si="18"/>
        <v>Z019</v>
      </c>
      <c r="C356" s="3" t="s">
        <v>3</v>
      </c>
      <c r="D356" s="205">
        <v>0.1</v>
      </c>
    </row>
    <row r="357" spans="2:4" ht="12" customHeight="1" x14ac:dyDescent="0.2">
      <c r="B357" s="65" t="str">
        <f t="shared" si="18"/>
        <v>Z020</v>
      </c>
      <c r="C357" s="3" t="s">
        <v>3</v>
      </c>
      <c r="D357" s="205">
        <v>0.114</v>
      </c>
    </row>
    <row r="358" spans="2:4" ht="12" customHeight="1" x14ac:dyDescent="0.2">
      <c r="B358" s="65" t="str">
        <f t="shared" si="18"/>
        <v>Z021</v>
      </c>
      <c r="C358" s="3" t="s">
        <v>3</v>
      </c>
      <c r="D358" s="205">
        <v>0.12</v>
      </c>
    </row>
    <row r="359" spans="2:4" ht="12" customHeight="1" x14ac:dyDescent="0.2">
      <c r="B359" s="65" t="str">
        <f t="shared" si="18"/>
        <v>Z022</v>
      </c>
      <c r="C359" s="3" t="s">
        <v>3</v>
      </c>
      <c r="D359" s="205">
        <v>0.125</v>
      </c>
    </row>
    <row r="360" spans="2:4" ht="12" customHeight="1" x14ac:dyDescent="0.2">
      <c r="B360" s="65" t="str">
        <f t="shared" si="18"/>
        <v>Z023</v>
      </c>
      <c r="C360" s="3" t="s">
        <v>3</v>
      </c>
      <c r="D360" s="205">
        <v>0.1411</v>
      </c>
    </row>
    <row r="361" spans="2:4" ht="12" customHeight="1" x14ac:dyDescent="0.2">
      <c r="B361" s="65" t="str">
        <f t="shared" si="18"/>
        <v>Z024</v>
      </c>
      <c r="C361" s="3" t="s">
        <v>3</v>
      </c>
      <c r="D361" s="205">
        <v>0.14399999999999999</v>
      </c>
    </row>
    <row r="362" spans="2:4" ht="12" customHeight="1" x14ac:dyDescent="0.2">
      <c r="B362" s="65" t="str">
        <f t="shared" si="18"/>
        <v>Z025</v>
      </c>
      <c r="C362" s="3" t="s">
        <v>3</v>
      </c>
      <c r="D362" s="205">
        <v>0.15</v>
      </c>
    </row>
    <row r="363" spans="2:4" ht="12" customHeight="1" x14ac:dyDescent="0.2">
      <c r="B363" s="65" t="str">
        <f t="shared" si="18"/>
        <v>Z026</v>
      </c>
      <c r="C363" s="3" t="s">
        <v>3</v>
      </c>
      <c r="D363" s="205">
        <v>0.155</v>
      </c>
    </row>
    <row r="364" spans="2:4" ht="12" customHeight="1" x14ac:dyDescent="0.2">
      <c r="B364" s="65" t="str">
        <f t="shared" si="18"/>
        <v>Z027</v>
      </c>
      <c r="C364" s="3" t="s">
        <v>3</v>
      </c>
      <c r="D364" s="205">
        <v>0.16889999999999999</v>
      </c>
    </row>
    <row r="365" spans="2:4" ht="12" customHeight="1" x14ac:dyDescent="0.2">
      <c r="B365" s="65" t="str">
        <f t="shared" si="18"/>
        <v>Z028</v>
      </c>
      <c r="C365" s="3" t="s">
        <v>3</v>
      </c>
      <c r="D365" s="205">
        <v>0.17699999999999999</v>
      </c>
    </row>
    <row r="366" spans="2:4" ht="12" customHeight="1" x14ac:dyDescent="0.2">
      <c r="B366" s="65" t="str">
        <f t="shared" si="18"/>
        <v>Z029</v>
      </c>
      <c r="C366" s="3" t="s">
        <v>3</v>
      </c>
      <c r="D366" s="205">
        <v>0.18</v>
      </c>
    </row>
    <row r="367" spans="2:4" ht="12" customHeight="1" x14ac:dyDescent="0.2">
      <c r="B367" s="65" t="str">
        <f t="shared" si="18"/>
        <v>Z030</v>
      </c>
      <c r="C367" s="3" t="s">
        <v>3</v>
      </c>
      <c r="D367" s="205">
        <v>0.186</v>
      </c>
    </row>
    <row r="368" spans="2:4" ht="12" customHeight="1" x14ac:dyDescent="0.2">
      <c r="B368" s="65" t="str">
        <f t="shared" ref="B368:B399" si="19">B295</f>
        <v>Z031</v>
      </c>
      <c r="C368" s="3" t="s">
        <v>3</v>
      </c>
      <c r="D368" s="205">
        <v>0.2</v>
      </c>
    </row>
    <row r="369" spans="2:4" ht="12" customHeight="1" x14ac:dyDescent="0.2">
      <c r="B369" s="65" t="str">
        <f t="shared" si="19"/>
        <v>Z032</v>
      </c>
      <c r="C369" s="3" t="s">
        <v>3</v>
      </c>
      <c r="D369" s="205">
        <v>0.21</v>
      </c>
    </row>
    <row r="370" spans="2:4" ht="12" customHeight="1" x14ac:dyDescent="0.2">
      <c r="B370" s="65" t="str">
        <f t="shared" si="19"/>
        <v>Z033</v>
      </c>
      <c r="C370" s="3" t="s">
        <v>3</v>
      </c>
      <c r="D370" s="205">
        <v>0.216</v>
      </c>
    </row>
    <row r="371" spans="2:4" ht="12" customHeight="1" x14ac:dyDescent="0.2">
      <c r="B371" s="65" t="str">
        <f t="shared" si="19"/>
        <v>Z034</v>
      </c>
      <c r="C371" s="3" t="s">
        <v>3</v>
      </c>
      <c r="D371" s="205">
        <v>0.22</v>
      </c>
    </row>
    <row r="372" spans="2:4" ht="12" customHeight="1" x14ac:dyDescent="0.2">
      <c r="B372" s="65" t="str">
        <f t="shared" si="19"/>
        <v>Z035</v>
      </c>
      <c r="C372" s="3" t="s">
        <v>3</v>
      </c>
      <c r="D372" s="205">
        <v>0.24</v>
      </c>
    </row>
    <row r="373" spans="2:4" ht="12" customHeight="1" x14ac:dyDescent="0.2">
      <c r="B373" s="65" t="str">
        <f t="shared" si="19"/>
        <v>Z036</v>
      </c>
      <c r="C373" s="3" t="s">
        <v>3</v>
      </c>
      <c r="D373" s="205">
        <v>0.25</v>
      </c>
    </row>
    <row r="374" spans="2:4" ht="12" customHeight="1" x14ac:dyDescent="0.2">
      <c r="B374" s="65" t="str">
        <f t="shared" si="19"/>
        <v>Z037</v>
      </c>
      <c r="C374" s="3" t="s">
        <v>3</v>
      </c>
      <c r="D374" s="205">
        <v>0.26</v>
      </c>
    </row>
    <row r="375" spans="2:4" ht="12" customHeight="1" x14ac:dyDescent="0.2">
      <c r="B375" s="65" t="str">
        <f t="shared" si="19"/>
        <v>Z038</v>
      </c>
      <c r="C375" s="3" t="s">
        <v>3</v>
      </c>
      <c r="D375" s="205">
        <v>0.26400000000000001</v>
      </c>
    </row>
    <row r="376" spans="2:4" ht="12" customHeight="1" x14ac:dyDescent="0.2">
      <c r="B376" s="65" t="str">
        <f t="shared" si="19"/>
        <v>Z039</v>
      </c>
      <c r="C376" s="3" t="s">
        <v>3</v>
      </c>
      <c r="D376" s="205">
        <v>0.32200000000000001</v>
      </c>
    </row>
    <row r="377" spans="2:4" ht="12" customHeight="1" x14ac:dyDescent="0.2">
      <c r="B377" s="65" t="str">
        <f t="shared" si="19"/>
        <v>Z040</v>
      </c>
      <c r="C377" s="3" t="s">
        <v>3</v>
      </c>
      <c r="D377" s="205">
        <v>0.33</v>
      </c>
    </row>
    <row r="378" spans="2:4" ht="12" customHeight="1" x14ac:dyDescent="0.2">
      <c r="B378" s="65" t="str">
        <f t="shared" si="19"/>
        <v>Z041</v>
      </c>
      <c r="C378" s="3" t="s">
        <v>3</v>
      </c>
      <c r="D378" s="205">
        <v>0.39600000000000002</v>
      </c>
    </row>
    <row r="379" spans="2:4" ht="12" customHeight="1" x14ac:dyDescent="0.2">
      <c r="B379" s="65" t="str">
        <f t="shared" si="19"/>
        <v>Z042</v>
      </c>
      <c r="C379" s="3" t="s">
        <v>3</v>
      </c>
      <c r="D379" s="205">
        <v>0.4</v>
      </c>
    </row>
    <row r="380" spans="2:4" ht="12" customHeight="1" x14ac:dyDescent="0.2">
      <c r="B380" s="65" t="str">
        <f t="shared" si="19"/>
        <v>Z043</v>
      </c>
      <c r="C380" s="3" t="s">
        <v>3</v>
      </c>
      <c r="D380" s="205">
        <v>0.41399999999999998</v>
      </c>
    </row>
    <row r="381" spans="2:4" ht="12" customHeight="1" x14ac:dyDescent="0.2">
      <c r="B381" s="65" t="str">
        <f t="shared" si="19"/>
        <v>Z044</v>
      </c>
      <c r="C381" s="3" t="s">
        <v>3</v>
      </c>
      <c r="D381" s="205">
        <v>0.48</v>
      </c>
    </row>
    <row r="382" spans="2:4" ht="12" customHeight="1" x14ac:dyDescent="0.2">
      <c r="B382" s="65" t="str">
        <f t="shared" si="19"/>
        <v>Z045</v>
      </c>
      <c r="C382" s="3" t="s">
        <v>3</v>
      </c>
      <c r="D382" s="205">
        <v>0.5</v>
      </c>
    </row>
    <row r="383" spans="2:4" ht="12" customHeight="1" x14ac:dyDescent="0.2">
      <c r="B383" s="65" t="str">
        <f t="shared" si="19"/>
        <v>Z046</v>
      </c>
      <c r="C383" s="3" t="s">
        <v>3</v>
      </c>
      <c r="D383" s="205">
        <v>0.6</v>
      </c>
    </row>
    <row r="384" spans="2:4" ht="12" customHeight="1" x14ac:dyDescent="0.2">
      <c r="B384" s="65" t="str">
        <f t="shared" si="19"/>
        <v>Z047</v>
      </c>
      <c r="C384" s="3" t="s">
        <v>3</v>
      </c>
      <c r="D384" s="205">
        <v>0.625</v>
      </c>
    </row>
    <row r="385" spans="2:4" ht="12" customHeight="1" x14ac:dyDescent="0.2">
      <c r="B385" s="65" t="str">
        <f t="shared" si="19"/>
        <v>Z048</v>
      </c>
      <c r="C385" s="3" t="s">
        <v>3</v>
      </c>
      <c r="D385" s="205">
        <v>0.63500000000000001</v>
      </c>
    </row>
    <row r="386" spans="2:4" ht="12" customHeight="1" x14ac:dyDescent="0.2">
      <c r="B386" s="65" t="str">
        <f t="shared" si="19"/>
        <v>Z049</v>
      </c>
      <c r="C386" s="3" t="s">
        <v>3</v>
      </c>
      <c r="D386" s="205">
        <v>0.76200000000000001</v>
      </c>
    </row>
    <row r="387" spans="2:4" ht="12" customHeight="1" x14ac:dyDescent="0.2">
      <c r="B387" s="65" t="str">
        <f t="shared" si="19"/>
        <v>Z050</v>
      </c>
      <c r="C387" s="3" t="s">
        <v>3</v>
      </c>
      <c r="D387" s="205">
        <v>0.9</v>
      </c>
    </row>
    <row r="388" spans="2:4" ht="12" customHeight="1" x14ac:dyDescent="0.2">
      <c r="B388" s="65" t="str">
        <f t="shared" si="19"/>
        <v>Z051</v>
      </c>
      <c r="C388" s="3" t="s">
        <v>3</v>
      </c>
      <c r="D388" s="205">
        <v>0.96</v>
      </c>
    </row>
    <row r="389" spans="2:4" ht="12" customHeight="1" x14ac:dyDescent="0.2">
      <c r="B389" s="65" t="str">
        <f t="shared" si="19"/>
        <v>Z052</v>
      </c>
      <c r="C389" s="3" t="s">
        <v>3</v>
      </c>
      <c r="D389" s="205">
        <v>1</v>
      </c>
    </row>
    <row r="390" spans="2:4" ht="12" customHeight="1" x14ac:dyDescent="0.2">
      <c r="B390" s="65" t="str">
        <f t="shared" si="19"/>
        <v>Z053</v>
      </c>
      <c r="C390" s="3" t="s">
        <v>3</v>
      </c>
      <c r="D390" s="205">
        <v>6.25E-2</v>
      </c>
    </row>
    <row r="391" spans="2:4" ht="12" customHeight="1" x14ac:dyDescent="0.2">
      <c r="B391" s="65" t="str">
        <f t="shared" si="19"/>
        <v>Z054</v>
      </c>
      <c r="C391" s="3" t="s">
        <v>3</v>
      </c>
      <c r="D391" s="205">
        <v>0.13</v>
      </c>
    </row>
    <row r="392" spans="2:4" ht="12" customHeight="1" x14ac:dyDescent="0.2">
      <c r="B392" s="65" t="str">
        <f t="shared" si="19"/>
        <v>Z055</v>
      </c>
      <c r="C392" s="3" t="s">
        <v>3</v>
      </c>
      <c r="D392" s="205">
        <v>0.156</v>
      </c>
    </row>
    <row r="393" spans="2:4" ht="12" customHeight="1" x14ac:dyDescent="0.2">
      <c r="B393" s="65" t="str">
        <f t="shared" si="19"/>
        <v>Z056</v>
      </c>
      <c r="C393" s="3" t="s">
        <v>3</v>
      </c>
      <c r="D393" s="205">
        <v>0.16</v>
      </c>
    </row>
    <row r="394" spans="2:4" ht="12" customHeight="1" x14ac:dyDescent="0.2">
      <c r="B394" s="65" t="str">
        <f t="shared" si="19"/>
        <v>Z057</v>
      </c>
      <c r="C394" s="3" t="s">
        <v>3</v>
      </c>
      <c r="D394" s="205">
        <v>0.192</v>
      </c>
    </row>
    <row r="395" spans="2:4" ht="12" customHeight="1" x14ac:dyDescent="0.2">
      <c r="B395" s="65" t="str">
        <f t="shared" si="19"/>
        <v>Z058</v>
      </c>
      <c r="C395" s="3" t="s">
        <v>3</v>
      </c>
      <c r="D395" s="205">
        <v>0.3</v>
      </c>
    </row>
    <row r="396" spans="2:4" ht="12" customHeight="1" x14ac:dyDescent="0.2">
      <c r="B396" s="65" t="str">
        <f t="shared" si="19"/>
        <v>Z059</v>
      </c>
      <c r="C396" s="3" t="s">
        <v>3</v>
      </c>
      <c r="D396" s="205">
        <v>0.36</v>
      </c>
    </row>
    <row r="397" spans="2:4" ht="12" customHeight="1" x14ac:dyDescent="0.2">
      <c r="B397" s="65" t="str">
        <f t="shared" si="19"/>
        <v>Z060</v>
      </c>
      <c r="C397" s="3" t="s">
        <v>3</v>
      </c>
      <c r="D397" s="205">
        <v>0.67</v>
      </c>
    </row>
    <row r="398" spans="2:4" ht="12" customHeight="1" x14ac:dyDescent="0.2">
      <c r="B398" s="65" t="str">
        <f t="shared" si="19"/>
        <v>Z061</v>
      </c>
      <c r="C398" s="3" t="s">
        <v>3</v>
      </c>
      <c r="D398" s="205">
        <v>0.80400000000000005</v>
      </c>
    </row>
    <row r="399" spans="2:4" ht="12" customHeight="1" x14ac:dyDescent="0.2">
      <c r="B399" s="65" t="str">
        <f t="shared" si="19"/>
        <v>Z062</v>
      </c>
      <c r="C399" s="3" t="s">
        <v>3</v>
      </c>
      <c r="D399" s="205">
        <v>0.35</v>
      </c>
    </row>
    <row r="400" spans="2:4" ht="12" customHeight="1" x14ac:dyDescent="0.2">
      <c r="B400" s="65" t="str">
        <f>B327</f>
        <v>Z063</v>
      </c>
      <c r="C400" s="3" t="s">
        <v>3</v>
      </c>
      <c r="D400" s="205">
        <v>0.13500000000000001</v>
      </c>
    </row>
    <row r="401" spans="2:19" ht="12" customHeight="1" x14ac:dyDescent="0.2">
      <c r="B401" s="65" t="str">
        <f>B328</f>
        <v>Z064</v>
      </c>
      <c r="C401" s="3" t="s">
        <v>3</v>
      </c>
      <c r="D401" s="205">
        <v>0.03</v>
      </c>
    </row>
    <row r="402" spans="2:19" ht="12" customHeight="1" x14ac:dyDescent="0.2">
      <c r="B402" s="65" t="str">
        <f>B329</f>
        <v>ZIMM</v>
      </c>
      <c r="C402" s="3" t="s">
        <v>3</v>
      </c>
      <c r="D402" s="205">
        <v>1</v>
      </c>
    </row>
    <row r="403" spans="2:19" ht="12" customHeight="1" x14ac:dyDescent="0.2">
      <c r="B403" s="65" t="str">
        <f>B330</f>
        <v>ZLIN</v>
      </c>
      <c r="C403" s="3" t="s">
        <v>3</v>
      </c>
      <c r="D403" s="205">
        <v>7.9721508096336949E-2</v>
      </c>
    </row>
    <row r="404" spans="2:19" ht="12" customHeight="1" x14ac:dyDescent="0.2">
      <c r="B404" s="65" t="str">
        <f>B331</f>
        <v>MANU</v>
      </c>
      <c r="C404" s="3" t="s">
        <v>3</v>
      </c>
      <c r="D404" s="205">
        <v>0</v>
      </c>
    </row>
    <row r="405" spans="2:19" ht="12" customHeight="1" x14ac:dyDescent="0.2">
      <c r="B405" s="26" t="s">
        <v>380</v>
      </c>
    </row>
    <row r="407" spans="2:19" ht="12" customHeight="1" x14ac:dyDescent="0.2">
      <c r="B407" s="6" t="s">
        <v>106</v>
      </c>
    </row>
    <row r="408" spans="2:19" ht="12" customHeight="1" x14ac:dyDescent="0.2">
      <c r="B408" s="65" t="str">
        <f t="shared" ref="B408:B439" si="20">B263</f>
        <v>0000</v>
      </c>
      <c r="C408" s="3" t="s">
        <v>0</v>
      </c>
      <c r="M408" s="29">
        <v>0</v>
      </c>
      <c r="N408" s="29">
        <v>0</v>
      </c>
      <c r="O408" s="29">
        <v>0</v>
      </c>
      <c r="P408" s="29">
        <v>0</v>
      </c>
      <c r="Q408" s="29">
        <v>0</v>
      </c>
      <c r="R408" s="29">
        <v>0</v>
      </c>
      <c r="S408" s="29">
        <v>0</v>
      </c>
    </row>
    <row r="409" spans="2:19" ht="12" customHeight="1" x14ac:dyDescent="0.2">
      <c r="B409" s="65" t="str">
        <f t="shared" si="20"/>
        <v>Z000</v>
      </c>
      <c r="C409" s="3" t="s">
        <v>0</v>
      </c>
      <c r="M409" s="29">
        <v>0</v>
      </c>
      <c r="N409" s="29">
        <v>0</v>
      </c>
      <c r="O409" s="29">
        <v>0</v>
      </c>
      <c r="P409" s="29">
        <v>0</v>
      </c>
      <c r="Q409" s="29">
        <v>0</v>
      </c>
      <c r="R409" s="29">
        <v>0</v>
      </c>
      <c r="S409" s="29">
        <v>0</v>
      </c>
    </row>
    <row r="410" spans="2:19" ht="12" customHeight="1" x14ac:dyDescent="0.2">
      <c r="B410" s="65" t="str">
        <f t="shared" si="20"/>
        <v>Z001</v>
      </c>
      <c r="C410" s="3" t="s">
        <v>0</v>
      </c>
      <c r="M410" s="29">
        <v>0</v>
      </c>
      <c r="N410" s="29">
        <v>0</v>
      </c>
      <c r="O410" s="29">
        <v>0</v>
      </c>
      <c r="P410" s="29">
        <v>0</v>
      </c>
      <c r="Q410" s="29">
        <v>0</v>
      </c>
      <c r="R410" s="29">
        <v>0</v>
      </c>
      <c r="S410" s="29">
        <v>0</v>
      </c>
    </row>
    <row r="411" spans="2:19" ht="12" customHeight="1" x14ac:dyDescent="0.2">
      <c r="B411" s="65" t="str">
        <f t="shared" si="20"/>
        <v>Z002</v>
      </c>
      <c r="C411" s="3" t="s">
        <v>0</v>
      </c>
      <c r="M411" s="29">
        <v>0</v>
      </c>
      <c r="N411" s="29">
        <v>0</v>
      </c>
      <c r="O411" s="29">
        <v>0</v>
      </c>
      <c r="P411" s="29">
        <v>0</v>
      </c>
      <c r="Q411" s="29">
        <v>0</v>
      </c>
      <c r="R411" s="29">
        <v>0</v>
      </c>
      <c r="S411" s="29">
        <v>0</v>
      </c>
    </row>
    <row r="412" spans="2:19" ht="12" customHeight="1" x14ac:dyDescent="0.2">
      <c r="B412" s="65" t="str">
        <f t="shared" si="20"/>
        <v>Z003</v>
      </c>
      <c r="C412" s="3" t="s">
        <v>0</v>
      </c>
      <c r="M412" s="29">
        <v>0</v>
      </c>
      <c r="N412" s="29">
        <v>0</v>
      </c>
      <c r="O412" s="29">
        <v>0</v>
      </c>
      <c r="P412" s="29">
        <v>0</v>
      </c>
      <c r="Q412" s="29">
        <v>0</v>
      </c>
      <c r="R412" s="29">
        <v>0</v>
      </c>
      <c r="S412" s="29">
        <v>0</v>
      </c>
    </row>
    <row r="413" spans="2:19" ht="12" customHeight="1" x14ac:dyDescent="0.2">
      <c r="B413" s="65" t="str">
        <f t="shared" si="20"/>
        <v>Z004</v>
      </c>
      <c r="C413" s="3" t="s">
        <v>0</v>
      </c>
      <c r="M413" s="29">
        <v>0</v>
      </c>
      <c r="N413" s="29">
        <v>0</v>
      </c>
      <c r="O413" s="29">
        <v>0</v>
      </c>
      <c r="P413" s="29">
        <v>0</v>
      </c>
      <c r="Q413" s="29">
        <v>0</v>
      </c>
      <c r="R413" s="29">
        <v>0</v>
      </c>
      <c r="S413" s="29">
        <v>0</v>
      </c>
    </row>
    <row r="414" spans="2:19" ht="12" customHeight="1" x14ac:dyDescent="0.2">
      <c r="B414" s="65" t="str">
        <f t="shared" si="20"/>
        <v>Z005</v>
      </c>
      <c r="C414" s="3" t="s">
        <v>0</v>
      </c>
      <c r="M414" s="29">
        <v>0</v>
      </c>
      <c r="N414" s="29">
        <v>0</v>
      </c>
      <c r="O414" s="29">
        <v>0</v>
      </c>
      <c r="P414" s="29">
        <v>0</v>
      </c>
      <c r="Q414" s="29">
        <v>0</v>
      </c>
      <c r="R414" s="29">
        <v>0</v>
      </c>
      <c r="S414" s="29">
        <v>0</v>
      </c>
    </row>
    <row r="415" spans="2:19" ht="12" customHeight="1" x14ac:dyDescent="0.2">
      <c r="B415" s="65" t="str">
        <f t="shared" si="20"/>
        <v>Z006</v>
      </c>
      <c r="C415" s="3" t="s">
        <v>0</v>
      </c>
      <c r="M415" s="29">
        <v>0</v>
      </c>
      <c r="N415" s="29">
        <v>0</v>
      </c>
      <c r="O415" s="29">
        <v>0</v>
      </c>
      <c r="P415" s="29">
        <v>0</v>
      </c>
      <c r="Q415" s="29">
        <v>0</v>
      </c>
      <c r="R415" s="29">
        <v>0</v>
      </c>
      <c r="S415" s="29">
        <v>0</v>
      </c>
    </row>
    <row r="416" spans="2:19" ht="12" customHeight="1" x14ac:dyDescent="0.2">
      <c r="B416" s="65" t="str">
        <f t="shared" si="20"/>
        <v>Z007</v>
      </c>
      <c r="C416" s="3" t="s">
        <v>0</v>
      </c>
      <c r="M416" s="29">
        <v>0</v>
      </c>
      <c r="N416" s="29">
        <v>0</v>
      </c>
      <c r="O416" s="29">
        <v>0</v>
      </c>
      <c r="P416" s="29">
        <v>0</v>
      </c>
      <c r="Q416" s="29">
        <v>0</v>
      </c>
      <c r="R416" s="29">
        <v>0</v>
      </c>
      <c r="S416" s="29">
        <v>0</v>
      </c>
    </row>
    <row r="417" spans="2:19" ht="12" customHeight="1" x14ac:dyDescent="0.2">
      <c r="B417" s="65" t="str">
        <f t="shared" si="20"/>
        <v>Z008</v>
      </c>
      <c r="C417" s="3" t="s">
        <v>0</v>
      </c>
      <c r="M417" s="29">
        <v>0</v>
      </c>
      <c r="N417" s="29">
        <v>0</v>
      </c>
      <c r="O417" s="29">
        <v>0</v>
      </c>
      <c r="P417" s="29">
        <v>0</v>
      </c>
      <c r="Q417" s="29">
        <v>0</v>
      </c>
      <c r="R417" s="29">
        <v>0</v>
      </c>
      <c r="S417" s="29">
        <v>0</v>
      </c>
    </row>
    <row r="418" spans="2:19" ht="12" customHeight="1" x14ac:dyDescent="0.2">
      <c r="B418" s="65" t="str">
        <f t="shared" si="20"/>
        <v>Z009</v>
      </c>
      <c r="C418" s="3" t="s">
        <v>0</v>
      </c>
      <c r="M418" s="29">
        <v>0</v>
      </c>
      <c r="N418" s="29">
        <v>0</v>
      </c>
      <c r="O418" s="29">
        <v>0</v>
      </c>
      <c r="P418" s="29">
        <v>0</v>
      </c>
      <c r="Q418" s="29">
        <v>0</v>
      </c>
      <c r="R418" s="29">
        <v>0</v>
      </c>
      <c r="S418" s="29">
        <v>0</v>
      </c>
    </row>
    <row r="419" spans="2:19" ht="12" customHeight="1" x14ac:dyDescent="0.2">
      <c r="B419" s="65" t="str">
        <f t="shared" si="20"/>
        <v>Z010</v>
      </c>
      <c r="C419" s="3" t="s">
        <v>0</v>
      </c>
      <c r="M419" s="29">
        <v>0</v>
      </c>
      <c r="N419" s="29">
        <v>0</v>
      </c>
      <c r="O419" s="29">
        <v>0</v>
      </c>
      <c r="P419" s="29">
        <v>0</v>
      </c>
      <c r="Q419" s="29">
        <v>0</v>
      </c>
      <c r="R419" s="29">
        <v>0</v>
      </c>
      <c r="S419" s="29">
        <v>0</v>
      </c>
    </row>
    <row r="420" spans="2:19" ht="12" customHeight="1" x14ac:dyDescent="0.2">
      <c r="B420" s="65" t="str">
        <f t="shared" si="20"/>
        <v>Z011</v>
      </c>
      <c r="C420" s="3" t="s">
        <v>0</v>
      </c>
      <c r="M420" s="29">
        <v>0</v>
      </c>
      <c r="N420" s="29">
        <v>0</v>
      </c>
      <c r="O420" s="29">
        <v>0</v>
      </c>
      <c r="P420" s="29">
        <v>0</v>
      </c>
      <c r="Q420" s="29">
        <v>0</v>
      </c>
      <c r="R420" s="29">
        <v>0</v>
      </c>
      <c r="S420" s="29">
        <v>0</v>
      </c>
    </row>
    <row r="421" spans="2:19" ht="12" customHeight="1" x14ac:dyDescent="0.2">
      <c r="B421" s="65" t="str">
        <f t="shared" si="20"/>
        <v>Z012</v>
      </c>
      <c r="C421" s="3" t="s">
        <v>0</v>
      </c>
      <c r="M421" s="29">
        <v>0</v>
      </c>
      <c r="N421" s="29">
        <v>0</v>
      </c>
      <c r="O421" s="29">
        <v>0</v>
      </c>
      <c r="P421" s="29">
        <v>0</v>
      </c>
      <c r="Q421" s="29">
        <v>0</v>
      </c>
      <c r="R421" s="29">
        <v>0</v>
      </c>
      <c r="S421" s="29">
        <v>0</v>
      </c>
    </row>
    <row r="422" spans="2:19" ht="12" customHeight="1" x14ac:dyDescent="0.2">
      <c r="B422" s="65" t="str">
        <f t="shared" si="20"/>
        <v>Z013</v>
      </c>
      <c r="C422" s="3" t="s">
        <v>0</v>
      </c>
      <c r="M422" s="29">
        <v>0</v>
      </c>
      <c r="N422" s="29">
        <v>0</v>
      </c>
      <c r="O422" s="29">
        <v>0</v>
      </c>
      <c r="P422" s="29">
        <v>0</v>
      </c>
      <c r="Q422" s="29">
        <v>0</v>
      </c>
      <c r="R422" s="29">
        <v>0</v>
      </c>
      <c r="S422" s="29">
        <v>0</v>
      </c>
    </row>
    <row r="423" spans="2:19" ht="12" customHeight="1" x14ac:dyDescent="0.2">
      <c r="B423" s="65" t="str">
        <f t="shared" si="20"/>
        <v>Z014</v>
      </c>
      <c r="C423" s="3" t="s">
        <v>0</v>
      </c>
      <c r="M423" s="29">
        <v>0</v>
      </c>
      <c r="N423" s="29">
        <v>0</v>
      </c>
      <c r="O423" s="29">
        <v>0</v>
      </c>
      <c r="P423" s="29">
        <v>0</v>
      </c>
      <c r="Q423" s="29">
        <v>0</v>
      </c>
      <c r="R423" s="29">
        <v>0</v>
      </c>
      <c r="S423" s="29">
        <v>0</v>
      </c>
    </row>
    <row r="424" spans="2:19" ht="12" customHeight="1" x14ac:dyDescent="0.2">
      <c r="B424" s="65" t="str">
        <f t="shared" si="20"/>
        <v>Z015</v>
      </c>
      <c r="C424" s="3" t="s">
        <v>0</v>
      </c>
      <c r="M424" s="29">
        <v>0</v>
      </c>
      <c r="N424" s="29">
        <v>0</v>
      </c>
      <c r="O424" s="29">
        <v>0</v>
      </c>
      <c r="P424" s="29">
        <v>0</v>
      </c>
      <c r="Q424" s="29">
        <v>0</v>
      </c>
      <c r="R424" s="29">
        <v>0</v>
      </c>
      <c r="S424" s="29">
        <v>0</v>
      </c>
    </row>
    <row r="425" spans="2:19" ht="12" customHeight="1" x14ac:dyDescent="0.2">
      <c r="B425" s="65" t="str">
        <f t="shared" si="20"/>
        <v>Z016</v>
      </c>
      <c r="C425" s="3" t="s">
        <v>0</v>
      </c>
      <c r="M425" s="29">
        <v>0</v>
      </c>
      <c r="N425" s="29">
        <v>0</v>
      </c>
      <c r="O425" s="29">
        <v>0</v>
      </c>
      <c r="P425" s="29">
        <v>0</v>
      </c>
      <c r="Q425" s="29">
        <v>0</v>
      </c>
      <c r="R425" s="29">
        <v>0</v>
      </c>
      <c r="S425" s="29">
        <v>0</v>
      </c>
    </row>
    <row r="426" spans="2:19" ht="12" customHeight="1" x14ac:dyDescent="0.2">
      <c r="B426" s="65" t="str">
        <f t="shared" si="20"/>
        <v>Z017</v>
      </c>
      <c r="C426" s="3" t="s">
        <v>0</v>
      </c>
      <c r="M426" s="29">
        <v>0</v>
      </c>
      <c r="N426" s="29">
        <v>0</v>
      </c>
      <c r="O426" s="29">
        <v>0</v>
      </c>
      <c r="P426" s="29">
        <v>0</v>
      </c>
      <c r="Q426" s="29">
        <v>0</v>
      </c>
      <c r="R426" s="29">
        <v>0</v>
      </c>
      <c r="S426" s="29">
        <v>0</v>
      </c>
    </row>
    <row r="427" spans="2:19" ht="12" customHeight="1" x14ac:dyDescent="0.2">
      <c r="B427" s="65" t="str">
        <f t="shared" si="20"/>
        <v>Z018</v>
      </c>
      <c r="C427" s="3" t="s">
        <v>0</v>
      </c>
      <c r="M427" s="29">
        <f>(RAB!M$39/RAB!M$35)*RTAV!M$26</f>
        <v>457782.5231996256</v>
      </c>
      <c r="N427" s="29">
        <f>(RAB!N$39/RAB!N$35)*RTAV!N$26</f>
        <v>413480.77353693685</v>
      </c>
      <c r="O427" s="29">
        <f>(RAB!O$39/RAB!O$35)*RTAV!O$26</f>
        <v>373959.09519905649</v>
      </c>
      <c r="P427" s="29">
        <f>(RAB!P$39/RAB!P$35)*RTAV!P$26</f>
        <v>321815.32216240396</v>
      </c>
      <c r="Q427" s="29">
        <f>(RAB!Q$39/RAB!Q$35)*RTAV!Q$26</f>
        <v>276848.86851078697</v>
      </c>
      <c r="R427" s="29">
        <f>(RAB!R$39/RAB!R$35)*RTAV!R$26</f>
        <v>281826.1275050643</v>
      </c>
      <c r="S427" s="29">
        <f>(RAB!S$39/RAB!S$35)*RTAV!S$26</f>
        <v>286638.71971965919</v>
      </c>
    </row>
    <row r="428" spans="2:19" ht="12" customHeight="1" x14ac:dyDescent="0.2">
      <c r="B428" s="65" t="str">
        <f t="shared" si="20"/>
        <v>Z019</v>
      </c>
      <c r="C428" s="3" t="s">
        <v>0</v>
      </c>
      <c r="M428" s="29">
        <v>0</v>
      </c>
      <c r="N428" s="29">
        <v>0</v>
      </c>
      <c r="O428" s="29">
        <v>0</v>
      </c>
      <c r="P428" s="29">
        <v>0</v>
      </c>
      <c r="Q428" s="29">
        <v>0</v>
      </c>
      <c r="R428" s="29">
        <v>0</v>
      </c>
      <c r="S428" s="29">
        <v>0</v>
      </c>
    </row>
    <row r="429" spans="2:19" ht="12" customHeight="1" x14ac:dyDescent="0.2">
      <c r="B429" s="65" t="str">
        <f t="shared" si="20"/>
        <v>Z020</v>
      </c>
      <c r="C429" s="3" t="s">
        <v>0</v>
      </c>
      <c r="M429" s="29">
        <v>0</v>
      </c>
      <c r="N429" s="29">
        <v>0</v>
      </c>
      <c r="O429" s="29">
        <v>0</v>
      </c>
      <c r="P429" s="29">
        <v>0</v>
      </c>
      <c r="Q429" s="29">
        <v>0</v>
      </c>
      <c r="R429" s="29">
        <v>0</v>
      </c>
      <c r="S429" s="29">
        <v>0</v>
      </c>
    </row>
    <row r="430" spans="2:19" ht="12" customHeight="1" x14ac:dyDescent="0.2">
      <c r="B430" s="65" t="str">
        <f t="shared" si="20"/>
        <v>Z021</v>
      </c>
      <c r="C430" s="3" t="s">
        <v>0</v>
      </c>
      <c r="M430" s="29">
        <v>0</v>
      </c>
      <c r="N430" s="29">
        <v>0</v>
      </c>
      <c r="O430" s="29">
        <v>0</v>
      </c>
      <c r="P430" s="29">
        <v>0</v>
      </c>
      <c r="Q430" s="29">
        <v>0</v>
      </c>
      <c r="R430" s="29">
        <v>0</v>
      </c>
      <c r="S430" s="29">
        <v>0</v>
      </c>
    </row>
    <row r="431" spans="2:19" ht="12" customHeight="1" x14ac:dyDescent="0.2">
      <c r="B431" s="65" t="str">
        <f t="shared" si="20"/>
        <v>Z022</v>
      </c>
      <c r="C431" s="3" t="s">
        <v>0</v>
      </c>
      <c r="M431" s="29">
        <v>0</v>
      </c>
      <c r="N431" s="29">
        <v>0</v>
      </c>
      <c r="O431" s="29">
        <v>0</v>
      </c>
      <c r="P431" s="29">
        <v>0</v>
      </c>
      <c r="Q431" s="29">
        <v>0</v>
      </c>
      <c r="R431" s="29">
        <v>0</v>
      </c>
      <c r="S431" s="29">
        <v>0</v>
      </c>
    </row>
    <row r="432" spans="2:19" ht="12" customHeight="1" x14ac:dyDescent="0.2">
      <c r="B432" s="65" t="str">
        <f t="shared" si="20"/>
        <v>Z023</v>
      </c>
      <c r="C432" s="3" t="s">
        <v>0</v>
      </c>
      <c r="M432" s="29">
        <v>0</v>
      </c>
      <c r="N432" s="29">
        <v>0</v>
      </c>
      <c r="O432" s="29">
        <v>0</v>
      </c>
      <c r="P432" s="29">
        <v>0</v>
      </c>
      <c r="Q432" s="29">
        <v>0</v>
      </c>
      <c r="R432" s="29">
        <v>0</v>
      </c>
      <c r="S432" s="29">
        <v>0</v>
      </c>
    </row>
    <row r="433" spans="2:19" ht="12" customHeight="1" x14ac:dyDescent="0.2">
      <c r="B433" s="65" t="str">
        <f t="shared" si="20"/>
        <v>Z024</v>
      </c>
      <c r="C433" s="3" t="s">
        <v>0</v>
      </c>
      <c r="M433" s="29">
        <v>0</v>
      </c>
      <c r="N433" s="29">
        <v>0</v>
      </c>
      <c r="O433" s="29">
        <v>0</v>
      </c>
      <c r="P433" s="29">
        <v>0</v>
      </c>
      <c r="Q433" s="29">
        <v>0</v>
      </c>
      <c r="R433" s="29">
        <v>0</v>
      </c>
      <c r="S433" s="29">
        <v>0</v>
      </c>
    </row>
    <row r="434" spans="2:19" ht="12" customHeight="1" x14ac:dyDescent="0.2">
      <c r="B434" s="65" t="str">
        <f t="shared" si="20"/>
        <v>Z025</v>
      </c>
      <c r="C434" s="3" t="s">
        <v>0</v>
      </c>
      <c r="M434" s="29">
        <v>0</v>
      </c>
      <c r="N434" s="29">
        <v>0</v>
      </c>
      <c r="O434" s="29">
        <v>0</v>
      </c>
      <c r="P434" s="29">
        <v>0</v>
      </c>
      <c r="Q434" s="29">
        <v>0</v>
      </c>
      <c r="R434" s="29">
        <v>0</v>
      </c>
      <c r="S434" s="29">
        <v>0</v>
      </c>
    </row>
    <row r="435" spans="2:19" ht="12" customHeight="1" x14ac:dyDescent="0.2">
      <c r="B435" s="65" t="str">
        <f t="shared" si="20"/>
        <v>Z026</v>
      </c>
      <c r="C435" s="3" t="s">
        <v>0</v>
      </c>
      <c r="M435" s="29">
        <v>0</v>
      </c>
      <c r="N435" s="29">
        <v>0</v>
      </c>
      <c r="O435" s="29">
        <v>0</v>
      </c>
      <c r="P435" s="29">
        <v>0</v>
      </c>
      <c r="Q435" s="29">
        <v>0</v>
      </c>
      <c r="R435" s="29">
        <v>0</v>
      </c>
      <c r="S435" s="29">
        <v>0</v>
      </c>
    </row>
    <row r="436" spans="2:19" ht="12" customHeight="1" x14ac:dyDescent="0.2">
      <c r="B436" s="65" t="str">
        <f t="shared" si="20"/>
        <v>Z027</v>
      </c>
      <c r="C436" s="3" t="s">
        <v>0</v>
      </c>
      <c r="M436" s="29">
        <v>0</v>
      </c>
      <c r="N436" s="29">
        <v>0</v>
      </c>
      <c r="O436" s="29">
        <v>0</v>
      </c>
      <c r="P436" s="29">
        <v>0</v>
      </c>
      <c r="Q436" s="29">
        <v>0</v>
      </c>
      <c r="R436" s="29">
        <v>0</v>
      </c>
      <c r="S436" s="29">
        <v>0</v>
      </c>
    </row>
    <row r="437" spans="2:19" ht="12" customHeight="1" x14ac:dyDescent="0.2">
      <c r="B437" s="65" t="str">
        <f t="shared" si="20"/>
        <v>Z028</v>
      </c>
      <c r="C437" s="3" t="s">
        <v>0</v>
      </c>
      <c r="M437" s="29">
        <v>0</v>
      </c>
      <c r="N437" s="29">
        <v>0</v>
      </c>
      <c r="O437" s="29">
        <v>0</v>
      </c>
      <c r="P437" s="29">
        <v>0</v>
      </c>
      <c r="Q437" s="29">
        <v>0</v>
      </c>
      <c r="R437" s="29">
        <v>0</v>
      </c>
      <c r="S437" s="29">
        <v>0</v>
      </c>
    </row>
    <row r="438" spans="2:19" ht="12" customHeight="1" x14ac:dyDescent="0.2">
      <c r="B438" s="65" t="str">
        <f t="shared" si="20"/>
        <v>Z029</v>
      </c>
      <c r="C438" s="3" t="s">
        <v>0</v>
      </c>
      <c r="M438" s="29">
        <v>0</v>
      </c>
      <c r="N438" s="29">
        <v>0</v>
      </c>
      <c r="O438" s="29">
        <v>0</v>
      </c>
      <c r="P438" s="29">
        <v>0</v>
      </c>
      <c r="Q438" s="29">
        <v>0</v>
      </c>
      <c r="R438" s="29">
        <v>0</v>
      </c>
      <c r="S438" s="29">
        <v>0</v>
      </c>
    </row>
    <row r="439" spans="2:19" ht="12" customHeight="1" x14ac:dyDescent="0.2">
      <c r="B439" s="65" t="str">
        <f t="shared" si="20"/>
        <v>Z030</v>
      </c>
      <c r="C439" s="3" t="s">
        <v>0</v>
      </c>
      <c r="M439" s="29">
        <v>0</v>
      </c>
      <c r="N439" s="29">
        <v>0</v>
      </c>
      <c r="O439" s="29">
        <v>0</v>
      </c>
      <c r="P439" s="29">
        <v>0</v>
      </c>
      <c r="Q439" s="29">
        <v>0</v>
      </c>
      <c r="R439" s="29">
        <v>0</v>
      </c>
      <c r="S439" s="29">
        <v>0</v>
      </c>
    </row>
    <row r="440" spans="2:19" ht="12" customHeight="1" x14ac:dyDescent="0.2">
      <c r="B440" s="65" t="str">
        <f t="shared" ref="B440:B471" si="21">B295</f>
        <v>Z031</v>
      </c>
      <c r="C440" s="3" t="s">
        <v>0</v>
      </c>
      <c r="M440" s="29">
        <v>0</v>
      </c>
      <c r="N440" s="29">
        <v>0</v>
      </c>
      <c r="O440" s="29">
        <v>0</v>
      </c>
      <c r="P440" s="29">
        <v>0</v>
      </c>
      <c r="Q440" s="29">
        <v>0</v>
      </c>
      <c r="R440" s="29">
        <v>0</v>
      </c>
      <c r="S440" s="29">
        <v>0</v>
      </c>
    </row>
    <row r="441" spans="2:19" ht="12" customHeight="1" x14ac:dyDescent="0.2">
      <c r="B441" s="65" t="str">
        <f t="shared" si="21"/>
        <v>Z032</v>
      </c>
      <c r="C441" s="3" t="s">
        <v>0</v>
      </c>
      <c r="M441" s="29">
        <v>0</v>
      </c>
      <c r="N441" s="29">
        <v>0</v>
      </c>
      <c r="O441" s="29">
        <v>0</v>
      </c>
      <c r="P441" s="29">
        <v>0</v>
      </c>
      <c r="Q441" s="29">
        <v>0</v>
      </c>
      <c r="R441" s="29">
        <v>0</v>
      </c>
      <c r="S441" s="29">
        <v>0</v>
      </c>
    </row>
    <row r="442" spans="2:19" ht="12" customHeight="1" x14ac:dyDescent="0.2">
      <c r="B442" s="65" t="str">
        <f t="shared" si="21"/>
        <v>Z033</v>
      </c>
      <c r="C442" s="3" t="s">
        <v>0</v>
      </c>
      <c r="M442" s="29">
        <v>0</v>
      </c>
      <c r="N442" s="29">
        <v>0</v>
      </c>
      <c r="O442" s="29">
        <v>0</v>
      </c>
      <c r="P442" s="29">
        <v>0</v>
      </c>
      <c r="Q442" s="29">
        <v>0</v>
      </c>
      <c r="R442" s="29">
        <v>0</v>
      </c>
      <c r="S442" s="29">
        <v>0</v>
      </c>
    </row>
    <row r="443" spans="2:19" ht="12" customHeight="1" x14ac:dyDescent="0.2">
      <c r="B443" s="65" t="str">
        <f t="shared" si="21"/>
        <v>Z034</v>
      </c>
      <c r="C443" s="3" t="s">
        <v>0</v>
      </c>
      <c r="M443" s="29">
        <v>0</v>
      </c>
      <c r="N443" s="29">
        <v>0</v>
      </c>
      <c r="O443" s="29">
        <v>0</v>
      </c>
      <c r="P443" s="29">
        <v>0</v>
      </c>
      <c r="Q443" s="29">
        <v>0</v>
      </c>
      <c r="R443" s="29">
        <v>0</v>
      </c>
      <c r="S443" s="29">
        <v>0</v>
      </c>
    </row>
    <row r="444" spans="2:19" ht="12" customHeight="1" x14ac:dyDescent="0.2">
      <c r="B444" s="65" t="str">
        <f t="shared" si="21"/>
        <v>Z035</v>
      </c>
      <c r="C444" s="3" t="s">
        <v>0</v>
      </c>
      <c r="M444" s="29">
        <v>0</v>
      </c>
      <c r="N444" s="29">
        <v>0</v>
      </c>
      <c r="O444" s="29">
        <v>0</v>
      </c>
      <c r="P444" s="29">
        <v>0</v>
      </c>
      <c r="Q444" s="29">
        <v>0</v>
      </c>
      <c r="R444" s="29">
        <v>0</v>
      </c>
      <c r="S444" s="29">
        <v>0</v>
      </c>
    </row>
    <row r="445" spans="2:19" ht="12" customHeight="1" x14ac:dyDescent="0.2">
      <c r="B445" s="65" t="str">
        <f t="shared" si="21"/>
        <v>Z036</v>
      </c>
      <c r="C445" s="3" t="s">
        <v>0</v>
      </c>
      <c r="M445" s="29">
        <v>0</v>
      </c>
      <c r="N445" s="29">
        <v>0</v>
      </c>
      <c r="O445" s="29">
        <v>0</v>
      </c>
      <c r="P445" s="29">
        <v>0</v>
      </c>
      <c r="Q445" s="29">
        <v>0</v>
      </c>
      <c r="R445" s="29">
        <v>0</v>
      </c>
      <c r="S445" s="29">
        <v>0</v>
      </c>
    </row>
    <row r="446" spans="2:19" ht="12" customHeight="1" x14ac:dyDescent="0.2">
      <c r="B446" s="65" t="str">
        <f t="shared" si="21"/>
        <v>Z037</v>
      </c>
      <c r="C446" s="3" t="s">
        <v>0</v>
      </c>
      <c r="M446" s="29">
        <v>0</v>
      </c>
      <c r="N446" s="29">
        <v>0</v>
      </c>
      <c r="O446" s="29">
        <v>0</v>
      </c>
      <c r="P446" s="29">
        <v>0</v>
      </c>
      <c r="Q446" s="29">
        <v>0</v>
      </c>
      <c r="R446" s="29">
        <v>0</v>
      </c>
      <c r="S446" s="29">
        <v>0</v>
      </c>
    </row>
    <row r="447" spans="2:19" ht="12" customHeight="1" x14ac:dyDescent="0.2">
      <c r="B447" s="65" t="str">
        <f t="shared" si="21"/>
        <v>Z038</v>
      </c>
      <c r="C447" s="3" t="s">
        <v>0</v>
      </c>
      <c r="M447" s="29">
        <v>0</v>
      </c>
      <c r="N447" s="29">
        <v>0</v>
      </c>
      <c r="O447" s="29">
        <v>0</v>
      </c>
      <c r="P447" s="29">
        <v>0</v>
      </c>
      <c r="Q447" s="29">
        <v>0</v>
      </c>
      <c r="R447" s="29">
        <v>0</v>
      </c>
      <c r="S447" s="29">
        <v>0</v>
      </c>
    </row>
    <row r="448" spans="2:19" ht="12" customHeight="1" x14ac:dyDescent="0.2">
      <c r="B448" s="65" t="str">
        <f t="shared" si="21"/>
        <v>Z039</v>
      </c>
      <c r="C448" s="3" t="s">
        <v>0</v>
      </c>
      <c r="M448" s="29">
        <v>0</v>
      </c>
      <c r="N448" s="29">
        <v>0</v>
      </c>
      <c r="O448" s="29">
        <v>0</v>
      </c>
      <c r="P448" s="29">
        <v>0</v>
      </c>
      <c r="Q448" s="29">
        <v>0</v>
      </c>
      <c r="R448" s="29">
        <v>0</v>
      </c>
      <c r="S448" s="29">
        <v>0</v>
      </c>
    </row>
    <row r="449" spans="2:19" ht="12" customHeight="1" x14ac:dyDescent="0.2">
      <c r="B449" s="65" t="str">
        <f t="shared" si="21"/>
        <v>Z040</v>
      </c>
      <c r="C449" s="3" t="s">
        <v>0</v>
      </c>
      <c r="M449" s="29">
        <v>0</v>
      </c>
      <c r="N449" s="29">
        <v>0</v>
      </c>
      <c r="O449" s="29">
        <v>0</v>
      </c>
      <c r="P449" s="29">
        <v>0</v>
      </c>
      <c r="Q449" s="29">
        <v>0</v>
      </c>
      <c r="R449" s="29">
        <v>0</v>
      </c>
      <c r="S449" s="29">
        <v>0</v>
      </c>
    </row>
    <row r="450" spans="2:19" ht="12" customHeight="1" x14ac:dyDescent="0.2">
      <c r="B450" s="65" t="str">
        <f t="shared" si="21"/>
        <v>Z041</v>
      </c>
      <c r="C450" s="3" t="s">
        <v>0</v>
      </c>
      <c r="M450" s="29">
        <v>0</v>
      </c>
      <c r="N450" s="29">
        <v>0</v>
      </c>
      <c r="O450" s="29">
        <v>0</v>
      </c>
      <c r="P450" s="29">
        <v>0</v>
      </c>
      <c r="Q450" s="29">
        <v>0</v>
      </c>
      <c r="R450" s="29">
        <v>0</v>
      </c>
      <c r="S450" s="29">
        <v>0</v>
      </c>
    </row>
    <row r="451" spans="2:19" ht="12" customHeight="1" x14ac:dyDescent="0.2">
      <c r="B451" s="65" t="str">
        <f t="shared" si="21"/>
        <v>Z042</v>
      </c>
      <c r="C451" s="3" t="s">
        <v>0</v>
      </c>
      <c r="M451" s="29">
        <v>0</v>
      </c>
      <c r="N451" s="29">
        <v>0</v>
      </c>
      <c r="O451" s="29">
        <v>0</v>
      </c>
      <c r="P451" s="29">
        <v>0</v>
      </c>
      <c r="Q451" s="29">
        <v>0</v>
      </c>
      <c r="R451" s="29">
        <v>0</v>
      </c>
      <c r="S451" s="29">
        <v>0</v>
      </c>
    </row>
    <row r="452" spans="2:19" ht="12" customHeight="1" x14ac:dyDescent="0.2">
      <c r="B452" s="65" t="str">
        <f t="shared" si="21"/>
        <v>Z043</v>
      </c>
      <c r="C452" s="3" t="s">
        <v>0</v>
      </c>
      <c r="M452" s="29">
        <v>0</v>
      </c>
      <c r="N452" s="29">
        <v>0</v>
      </c>
      <c r="O452" s="29">
        <v>0</v>
      </c>
      <c r="P452" s="29">
        <v>0</v>
      </c>
      <c r="Q452" s="29">
        <v>0</v>
      </c>
      <c r="R452" s="29">
        <v>0</v>
      </c>
      <c r="S452" s="29">
        <v>0</v>
      </c>
    </row>
    <row r="453" spans="2:19" ht="12" customHeight="1" x14ac:dyDescent="0.2">
      <c r="B453" s="65" t="str">
        <f t="shared" si="21"/>
        <v>Z044</v>
      </c>
      <c r="C453" s="3" t="s">
        <v>0</v>
      </c>
      <c r="M453" s="29">
        <v>0</v>
      </c>
      <c r="N453" s="29">
        <v>0</v>
      </c>
      <c r="O453" s="29">
        <v>0</v>
      </c>
      <c r="P453" s="29">
        <v>0</v>
      </c>
      <c r="Q453" s="29">
        <v>0</v>
      </c>
      <c r="R453" s="29">
        <v>0</v>
      </c>
      <c r="S453" s="29">
        <v>0</v>
      </c>
    </row>
    <row r="454" spans="2:19" ht="12" customHeight="1" x14ac:dyDescent="0.2">
      <c r="B454" s="65" t="str">
        <f t="shared" si="21"/>
        <v>Z045</v>
      </c>
      <c r="C454" s="3" t="s">
        <v>0</v>
      </c>
      <c r="M454" s="29">
        <v>0</v>
      </c>
      <c r="N454" s="29">
        <v>0</v>
      </c>
      <c r="O454" s="29">
        <v>0</v>
      </c>
      <c r="P454" s="29">
        <v>0</v>
      </c>
      <c r="Q454" s="29">
        <v>0</v>
      </c>
      <c r="R454" s="29">
        <v>0</v>
      </c>
      <c r="S454" s="29">
        <v>0</v>
      </c>
    </row>
    <row r="455" spans="2:19" ht="12" customHeight="1" x14ac:dyDescent="0.2">
      <c r="B455" s="65" t="str">
        <f t="shared" si="21"/>
        <v>Z046</v>
      </c>
      <c r="C455" s="3" t="s">
        <v>0</v>
      </c>
      <c r="M455" s="29">
        <v>0</v>
      </c>
      <c r="N455" s="29">
        <v>0</v>
      </c>
      <c r="O455" s="29">
        <v>0</v>
      </c>
      <c r="P455" s="29">
        <v>0</v>
      </c>
      <c r="Q455" s="29">
        <v>0</v>
      </c>
      <c r="R455" s="29">
        <v>0</v>
      </c>
      <c r="S455" s="29">
        <v>0</v>
      </c>
    </row>
    <row r="456" spans="2:19" ht="12" customHeight="1" x14ac:dyDescent="0.2">
      <c r="B456" s="65" t="str">
        <f t="shared" si="21"/>
        <v>Z047</v>
      </c>
      <c r="C456" s="3" t="s">
        <v>0</v>
      </c>
      <c r="M456" s="29">
        <v>0</v>
      </c>
      <c r="N456" s="29">
        <v>0</v>
      </c>
      <c r="O456" s="29">
        <v>0</v>
      </c>
      <c r="P456" s="29">
        <v>0</v>
      </c>
      <c r="Q456" s="29">
        <v>0</v>
      </c>
      <c r="R456" s="29">
        <v>0</v>
      </c>
      <c r="S456" s="29">
        <v>0</v>
      </c>
    </row>
    <row r="457" spans="2:19" ht="12" customHeight="1" x14ac:dyDescent="0.2">
      <c r="B457" s="65" t="str">
        <f t="shared" si="21"/>
        <v>Z048</v>
      </c>
      <c r="C457" s="3" t="s">
        <v>0</v>
      </c>
      <c r="M457" s="29">
        <v>0</v>
      </c>
      <c r="N457" s="29">
        <v>0</v>
      </c>
      <c r="O457" s="29">
        <v>0</v>
      </c>
      <c r="P457" s="29">
        <v>0</v>
      </c>
      <c r="Q457" s="29">
        <v>0</v>
      </c>
      <c r="R457" s="29">
        <v>0</v>
      </c>
      <c r="S457" s="29">
        <v>0</v>
      </c>
    </row>
    <row r="458" spans="2:19" ht="12" customHeight="1" x14ac:dyDescent="0.2">
      <c r="B458" s="65" t="str">
        <f t="shared" si="21"/>
        <v>Z049</v>
      </c>
      <c r="C458" s="3" t="s">
        <v>0</v>
      </c>
      <c r="M458" s="29">
        <v>0</v>
      </c>
      <c r="N458" s="29">
        <v>0</v>
      </c>
      <c r="O458" s="29">
        <v>0</v>
      </c>
      <c r="P458" s="29">
        <v>0</v>
      </c>
      <c r="Q458" s="29">
        <v>0</v>
      </c>
      <c r="R458" s="29">
        <v>0</v>
      </c>
      <c r="S458" s="29">
        <v>0</v>
      </c>
    </row>
    <row r="459" spans="2:19" ht="12" customHeight="1" x14ac:dyDescent="0.2">
      <c r="B459" s="65" t="str">
        <f t="shared" si="21"/>
        <v>Z050</v>
      </c>
      <c r="C459" s="3" t="s">
        <v>0</v>
      </c>
      <c r="M459" s="29">
        <v>0</v>
      </c>
      <c r="N459" s="29">
        <v>0</v>
      </c>
      <c r="O459" s="29">
        <v>0</v>
      </c>
      <c r="P459" s="29">
        <v>0</v>
      </c>
      <c r="Q459" s="29">
        <v>0</v>
      </c>
      <c r="R459" s="29">
        <v>0</v>
      </c>
      <c r="S459" s="29">
        <v>0</v>
      </c>
    </row>
    <row r="460" spans="2:19" ht="12" customHeight="1" x14ac:dyDescent="0.2">
      <c r="B460" s="65" t="str">
        <f t="shared" si="21"/>
        <v>Z051</v>
      </c>
      <c r="C460" s="3" t="s">
        <v>0</v>
      </c>
      <c r="M460" s="29">
        <v>0</v>
      </c>
      <c r="N460" s="29">
        <v>0</v>
      </c>
      <c r="O460" s="29">
        <v>0</v>
      </c>
      <c r="P460" s="29">
        <v>0</v>
      </c>
      <c r="Q460" s="29">
        <v>0</v>
      </c>
      <c r="R460" s="29">
        <v>0</v>
      </c>
      <c r="S460" s="29">
        <v>0</v>
      </c>
    </row>
    <row r="461" spans="2:19" ht="12" customHeight="1" x14ac:dyDescent="0.2">
      <c r="B461" s="65" t="str">
        <f t="shared" si="21"/>
        <v>Z052</v>
      </c>
      <c r="C461" s="3" t="s">
        <v>0</v>
      </c>
      <c r="M461" s="29">
        <v>0</v>
      </c>
      <c r="N461" s="29">
        <v>0</v>
      </c>
      <c r="O461" s="29">
        <v>0</v>
      </c>
      <c r="P461" s="29">
        <v>0</v>
      </c>
      <c r="Q461" s="29">
        <v>0</v>
      </c>
      <c r="R461" s="29">
        <v>0</v>
      </c>
      <c r="S461" s="29">
        <v>0</v>
      </c>
    </row>
    <row r="462" spans="2:19" ht="12" customHeight="1" x14ac:dyDescent="0.2">
      <c r="B462" s="65" t="str">
        <f t="shared" si="21"/>
        <v>Z053</v>
      </c>
      <c r="C462" s="3" t="s">
        <v>0</v>
      </c>
      <c r="M462" s="29">
        <v>0</v>
      </c>
      <c r="N462" s="29">
        <v>0</v>
      </c>
      <c r="O462" s="29">
        <v>0</v>
      </c>
      <c r="P462" s="29">
        <v>0</v>
      </c>
      <c r="Q462" s="29">
        <v>0</v>
      </c>
      <c r="R462" s="29">
        <v>0</v>
      </c>
      <c r="S462" s="29">
        <v>0</v>
      </c>
    </row>
    <row r="463" spans="2:19" ht="12" customHeight="1" x14ac:dyDescent="0.2">
      <c r="B463" s="65" t="str">
        <f t="shared" si="21"/>
        <v>Z054</v>
      </c>
      <c r="C463" s="3" t="s">
        <v>0</v>
      </c>
      <c r="M463" s="29">
        <v>0</v>
      </c>
      <c r="N463" s="29">
        <v>0</v>
      </c>
      <c r="O463" s="29">
        <v>0</v>
      </c>
      <c r="P463" s="29">
        <v>0</v>
      </c>
      <c r="Q463" s="29">
        <v>0</v>
      </c>
      <c r="R463" s="29">
        <v>0</v>
      </c>
      <c r="S463" s="29">
        <v>0</v>
      </c>
    </row>
    <row r="464" spans="2:19" ht="12" customHeight="1" x14ac:dyDescent="0.2">
      <c r="B464" s="65" t="str">
        <f t="shared" si="21"/>
        <v>Z055</v>
      </c>
      <c r="C464" s="3" t="s">
        <v>0</v>
      </c>
      <c r="M464" s="29">
        <v>0</v>
      </c>
      <c r="N464" s="29">
        <v>0</v>
      </c>
      <c r="O464" s="29">
        <v>0</v>
      </c>
      <c r="P464" s="29">
        <v>0</v>
      </c>
      <c r="Q464" s="29">
        <v>0</v>
      </c>
      <c r="R464" s="29">
        <v>0</v>
      </c>
      <c r="S464" s="29">
        <v>0</v>
      </c>
    </row>
    <row r="465" spans="1:19" ht="12" customHeight="1" x14ac:dyDescent="0.2">
      <c r="B465" s="65" t="str">
        <f t="shared" si="21"/>
        <v>Z056</v>
      </c>
      <c r="C465" s="3" t="s">
        <v>0</v>
      </c>
      <c r="M465" s="29">
        <v>0</v>
      </c>
      <c r="N465" s="29">
        <v>0</v>
      </c>
      <c r="O465" s="29">
        <v>0</v>
      </c>
      <c r="P465" s="29">
        <v>0</v>
      </c>
      <c r="Q465" s="29">
        <v>0</v>
      </c>
      <c r="R465" s="29">
        <v>0</v>
      </c>
      <c r="S465" s="29">
        <v>0</v>
      </c>
    </row>
    <row r="466" spans="1:19" ht="12" customHeight="1" x14ac:dyDescent="0.2">
      <c r="B466" s="65" t="str">
        <f t="shared" si="21"/>
        <v>Z057</v>
      </c>
      <c r="C466" s="3" t="s">
        <v>0</v>
      </c>
      <c r="M466" s="29">
        <v>0</v>
      </c>
      <c r="N466" s="29">
        <v>0</v>
      </c>
      <c r="O466" s="29">
        <v>0</v>
      </c>
      <c r="P466" s="29">
        <v>0</v>
      </c>
      <c r="Q466" s="29">
        <v>0</v>
      </c>
      <c r="R466" s="29">
        <v>0</v>
      </c>
      <c r="S466" s="29">
        <v>0</v>
      </c>
    </row>
    <row r="467" spans="1:19" ht="12" customHeight="1" x14ac:dyDescent="0.2">
      <c r="B467" s="65" t="str">
        <f t="shared" si="21"/>
        <v>Z058</v>
      </c>
      <c r="C467" s="3" t="s">
        <v>0</v>
      </c>
      <c r="M467" s="29">
        <v>0</v>
      </c>
      <c r="N467" s="29">
        <v>0</v>
      </c>
      <c r="O467" s="29">
        <v>0</v>
      </c>
      <c r="P467" s="29">
        <v>0</v>
      </c>
      <c r="Q467" s="29">
        <v>0</v>
      </c>
      <c r="R467" s="29">
        <v>0</v>
      </c>
      <c r="S467" s="29">
        <v>0</v>
      </c>
    </row>
    <row r="468" spans="1:19" ht="12" customHeight="1" x14ac:dyDescent="0.2">
      <c r="B468" s="65" t="str">
        <f t="shared" si="21"/>
        <v>Z059</v>
      </c>
      <c r="C468" s="3" t="s">
        <v>0</v>
      </c>
      <c r="M468" s="29">
        <v>0</v>
      </c>
      <c r="N468" s="29">
        <v>0</v>
      </c>
      <c r="O468" s="29">
        <v>0</v>
      </c>
      <c r="P468" s="29">
        <v>0</v>
      </c>
      <c r="Q468" s="29">
        <v>0</v>
      </c>
      <c r="R468" s="29">
        <v>0</v>
      </c>
      <c r="S468" s="29">
        <v>0</v>
      </c>
    </row>
    <row r="469" spans="1:19" ht="12" customHeight="1" x14ac:dyDescent="0.2">
      <c r="B469" s="65" t="str">
        <f t="shared" si="21"/>
        <v>Z060</v>
      </c>
      <c r="C469" s="3" t="s">
        <v>0</v>
      </c>
      <c r="M469" s="29">
        <v>0</v>
      </c>
      <c r="N469" s="29">
        <v>0</v>
      </c>
      <c r="O469" s="29">
        <v>0</v>
      </c>
      <c r="P469" s="29">
        <v>0</v>
      </c>
      <c r="Q469" s="29">
        <v>0</v>
      </c>
      <c r="R469" s="29">
        <v>0</v>
      </c>
      <c r="S469" s="29">
        <v>0</v>
      </c>
    </row>
    <row r="470" spans="1:19" ht="12" customHeight="1" x14ac:dyDescent="0.2">
      <c r="B470" s="65" t="str">
        <f t="shared" si="21"/>
        <v>Z061</v>
      </c>
      <c r="C470" s="3" t="s">
        <v>0</v>
      </c>
      <c r="M470" s="29">
        <v>0</v>
      </c>
      <c r="N470" s="29">
        <v>0</v>
      </c>
      <c r="O470" s="29">
        <v>0</v>
      </c>
      <c r="P470" s="29">
        <v>0</v>
      </c>
      <c r="Q470" s="29">
        <v>0</v>
      </c>
      <c r="R470" s="29">
        <v>0</v>
      </c>
      <c r="S470" s="29">
        <v>0</v>
      </c>
    </row>
    <row r="471" spans="1:19" ht="12" customHeight="1" x14ac:dyDescent="0.2">
      <c r="B471" s="65" t="str">
        <f t="shared" si="21"/>
        <v>Z062</v>
      </c>
      <c r="C471" s="3" t="s">
        <v>0</v>
      </c>
      <c r="M471" s="29">
        <v>0</v>
      </c>
      <c r="N471" s="29">
        <v>0</v>
      </c>
      <c r="O471" s="29">
        <v>0</v>
      </c>
      <c r="P471" s="29">
        <v>0</v>
      </c>
      <c r="Q471" s="29">
        <v>0</v>
      </c>
      <c r="R471" s="29">
        <v>0</v>
      </c>
      <c r="S471" s="29">
        <v>0</v>
      </c>
    </row>
    <row r="472" spans="1:19" ht="12" customHeight="1" x14ac:dyDescent="0.2">
      <c r="B472" s="65" t="str">
        <f>B327</f>
        <v>Z063</v>
      </c>
      <c r="C472" s="3" t="s">
        <v>0</v>
      </c>
      <c r="M472" s="29">
        <v>0</v>
      </c>
      <c r="N472" s="29">
        <v>0</v>
      </c>
      <c r="O472" s="29">
        <v>0</v>
      </c>
      <c r="P472" s="29">
        <v>0</v>
      </c>
      <c r="Q472" s="29">
        <v>0</v>
      </c>
      <c r="R472" s="29">
        <v>0</v>
      </c>
      <c r="S472" s="29">
        <v>0</v>
      </c>
    </row>
    <row r="473" spans="1:19" ht="12" customHeight="1" x14ac:dyDescent="0.2">
      <c r="B473" s="65" t="str">
        <f>B328</f>
        <v>Z064</v>
      </c>
      <c r="C473" s="3" t="s">
        <v>0</v>
      </c>
      <c r="M473" s="29">
        <v>0</v>
      </c>
      <c r="N473" s="29">
        <v>0</v>
      </c>
      <c r="O473" s="29">
        <v>0</v>
      </c>
      <c r="P473" s="29">
        <v>0</v>
      </c>
      <c r="Q473" s="29">
        <v>0</v>
      </c>
      <c r="R473" s="29">
        <v>0</v>
      </c>
      <c r="S473" s="29">
        <v>0</v>
      </c>
    </row>
    <row r="474" spans="1:19" ht="12" customHeight="1" x14ac:dyDescent="0.2">
      <c r="B474" s="65" t="str">
        <f>B329</f>
        <v>ZIMM</v>
      </c>
      <c r="C474" s="3" t="s">
        <v>0</v>
      </c>
      <c r="M474" s="29">
        <v>0</v>
      </c>
      <c r="N474" s="29">
        <v>0</v>
      </c>
      <c r="O474" s="29">
        <v>0</v>
      </c>
      <c r="P474" s="29">
        <v>0</v>
      </c>
      <c r="Q474" s="29">
        <v>0</v>
      </c>
      <c r="R474" s="29">
        <v>0</v>
      </c>
      <c r="S474" s="29">
        <v>0</v>
      </c>
    </row>
    <row r="475" spans="1:19" ht="12" customHeight="1" x14ac:dyDescent="0.2">
      <c r="B475" s="65" t="str">
        <f>B330</f>
        <v>ZLIN</v>
      </c>
      <c r="C475" s="3" t="s">
        <v>0</v>
      </c>
      <c r="M475" s="29">
        <v>0</v>
      </c>
      <c r="N475" s="29">
        <v>0</v>
      </c>
      <c r="O475" s="29">
        <v>0</v>
      </c>
      <c r="P475" s="29">
        <v>0</v>
      </c>
      <c r="Q475" s="29">
        <v>0</v>
      </c>
      <c r="R475" s="29">
        <v>0</v>
      </c>
      <c r="S475" s="29">
        <v>0</v>
      </c>
    </row>
    <row r="476" spans="1:19" ht="12" customHeight="1" x14ac:dyDescent="0.2">
      <c r="B476" s="65" t="str">
        <f>B331</f>
        <v>MANU</v>
      </c>
      <c r="C476" s="3" t="s">
        <v>0</v>
      </c>
      <c r="M476" s="29">
        <v>0</v>
      </c>
      <c r="N476" s="29">
        <v>0</v>
      </c>
      <c r="O476" s="29">
        <v>0</v>
      </c>
      <c r="P476" s="29">
        <v>0</v>
      </c>
      <c r="Q476" s="29">
        <v>0</v>
      </c>
      <c r="R476" s="29">
        <v>0</v>
      </c>
      <c r="S476" s="29">
        <v>0</v>
      </c>
    </row>
    <row r="477" spans="1:19" s="6" customFormat="1" ht="12" customHeight="1" x14ac:dyDescent="0.2">
      <c r="B477" s="6" t="s">
        <v>1</v>
      </c>
      <c r="C477" s="82" t="s">
        <v>0</v>
      </c>
      <c r="M477" s="83">
        <f t="shared" ref="M477:S477" si="22">SUM(M408:M476)</f>
        <v>457782.5231996256</v>
      </c>
      <c r="N477" s="85">
        <f t="shared" si="22"/>
        <v>413480.77353693685</v>
      </c>
      <c r="O477" s="85">
        <f t="shared" si="22"/>
        <v>373959.09519905649</v>
      </c>
      <c r="P477" s="85">
        <f t="shared" si="22"/>
        <v>321815.32216240396</v>
      </c>
      <c r="Q477" s="85">
        <f t="shared" si="22"/>
        <v>276848.86851078697</v>
      </c>
      <c r="R477" s="85">
        <f t="shared" si="22"/>
        <v>281826.1275050643</v>
      </c>
      <c r="S477" s="85">
        <f t="shared" si="22"/>
        <v>286638.71971965919</v>
      </c>
    </row>
    <row r="478" spans="1:19" ht="12" customHeight="1" x14ac:dyDescent="0.2">
      <c r="B478" s="26" t="s">
        <v>400</v>
      </c>
    </row>
    <row r="480" spans="1:19" s="87" customFormat="1" ht="12" customHeight="1" x14ac:dyDescent="0.2">
      <c r="A480" s="2"/>
      <c r="B480" s="48" t="s">
        <v>409</v>
      </c>
      <c r="C480" s="49" t="s">
        <v>10</v>
      </c>
      <c r="D480" s="50" t="s">
        <v>9</v>
      </c>
      <c r="E480" s="39" t="s">
        <v>173</v>
      </c>
      <c r="F480" s="5"/>
      <c r="G480" s="8"/>
      <c r="H480" s="8"/>
      <c r="I480" s="8"/>
      <c r="J480" s="8"/>
      <c r="K480" s="5"/>
      <c r="L480" s="5"/>
      <c r="N480" s="2"/>
      <c r="O480" s="2"/>
      <c r="P480" s="2"/>
      <c r="Q480" s="2"/>
      <c r="R480" s="2"/>
      <c r="S480" s="2"/>
    </row>
    <row r="482" spans="2:4" ht="12" customHeight="1" x14ac:dyDescent="0.2">
      <c r="B482" s="37" t="s">
        <v>30</v>
      </c>
    </row>
    <row r="483" spans="2:4" ht="12" customHeight="1" x14ac:dyDescent="0.2">
      <c r="B483" s="37"/>
    </row>
    <row r="484" spans="2:4" ht="12" customHeight="1" x14ac:dyDescent="0.2">
      <c r="B484" s="6" t="s">
        <v>146</v>
      </c>
    </row>
    <row r="485" spans="2:4" ht="12" customHeight="1" x14ac:dyDescent="0.2">
      <c r="B485" s="65" t="str">
        <f>B408</f>
        <v>0000</v>
      </c>
      <c r="C485" s="3" t="s">
        <v>0</v>
      </c>
      <c r="D485" s="204">
        <v>0</v>
      </c>
    </row>
    <row r="486" spans="2:4" ht="12" customHeight="1" x14ac:dyDescent="0.2">
      <c r="B486" s="65" t="str">
        <f t="shared" ref="B486:B549" si="23">B409</f>
        <v>Z000</v>
      </c>
      <c r="C486" s="3" t="s">
        <v>0</v>
      </c>
      <c r="D486" s="204">
        <v>0</v>
      </c>
    </row>
    <row r="487" spans="2:4" ht="12" customHeight="1" x14ac:dyDescent="0.2">
      <c r="B487" s="65" t="str">
        <f t="shared" si="23"/>
        <v>Z001</v>
      </c>
      <c r="C487" s="3" t="s">
        <v>0</v>
      </c>
      <c r="D487" s="204">
        <v>0</v>
      </c>
    </row>
    <row r="488" spans="2:4" ht="12" customHeight="1" x14ac:dyDescent="0.2">
      <c r="B488" s="65" t="str">
        <f t="shared" si="23"/>
        <v>Z002</v>
      </c>
      <c r="C488" s="3" t="s">
        <v>0</v>
      </c>
      <c r="D488" s="204">
        <v>0</v>
      </c>
    </row>
    <row r="489" spans="2:4" ht="12" customHeight="1" x14ac:dyDescent="0.2">
      <c r="B489" s="65" t="str">
        <f t="shared" si="23"/>
        <v>Z003</v>
      </c>
      <c r="C489" s="3" t="s">
        <v>0</v>
      </c>
      <c r="D489" s="204">
        <v>0</v>
      </c>
    </row>
    <row r="490" spans="2:4" ht="12" customHeight="1" x14ac:dyDescent="0.2">
      <c r="B490" s="65" t="str">
        <f t="shared" si="23"/>
        <v>Z004</v>
      </c>
      <c r="C490" s="3" t="s">
        <v>0</v>
      </c>
      <c r="D490" s="204">
        <v>0</v>
      </c>
    </row>
    <row r="491" spans="2:4" ht="12" customHeight="1" x14ac:dyDescent="0.2">
      <c r="B491" s="65" t="str">
        <f t="shared" si="23"/>
        <v>Z005</v>
      </c>
      <c r="C491" s="3" t="s">
        <v>0</v>
      </c>
      <c r="D491" s="204">
        <v>0</v>
      </c>
    </row>
    <row r="492" spans="2:4" ht="12" customHeight="1" x14ac:dyDescent="0.2">
      <c r="B492" s="65" t="str">
        <f t="shared" si="23"/>
        <v>Z006</v>
      </c>
      <c r="C492" s="3" t="s">
        <v>0</v>
      </c>
      <c r="D492" s="204">
        <v>0</v>
      </c>
    </row>
    <row r="493" spans="2:4" ht="12" customHeight="1" x14ac:dyDescent="0.2">
      <c r="B493" s="65" t="str">
        <f t="shared" si="23"/>
        <v>Z007</v>
      </c>
      <c r="C493" s="3" t="s">
        <v>0</v>
      </c>
      <c r="D493" s="204">
        <v>0</v>
      </c>
    </row>
    <row r="494" spans="2:4" ht="12" customHeight="1" x14ac:dyDescent="0.2">
      <c r="B494" s="65" t="str">
        <f t="shared" si="23"/>
        <v>Z008</v>
      </c>
      <c r="C494" s="3" t="s">
        <v>0</v>
      </c>
      <c r="D494" s="204">
        <v>0</v>
      </c>
    </row>
    <row r="495" spans="2:4" ht="12" customHeight="1" x14ac:dyDescent="0.2">
      <c r="B495" s="65" t="str">
        <f t="shared" si="23"/>
        <v>Z009</v>
      </c>
      <c r="C495" s="3" t="s">
        <v>0</v>
      </c>
      <c r="D495" s="204">
        <v>0</v>
      </c>
    </row>
    <row r="496" spans="2:4" ht="12" customHeight="1" x14ac:dyDescent="0.2">
      <c r="B496" s="65" t="str">
        <f t="shared" si="23"/>
        <v>Z010</v>
      </c>
      <c r="C496" s="3" t="s">
        <v>0</v>
      </c>
      <c r="D496" s="204">
        <v>0</v>
      </c>
    </row>
    <row r="497" spans="2:4" ht="12" customHeight="1" x14ac:dyDescent="0.2">
      <c r="B497" s="65" t="str">
        <f t="shared" si="23"/>
        <v>Z011</v>
      </c>
      <c r="C497" s="3" t="s">
        <v>0</v>
      </c>
      <c r="D497" s="204">
        <v>0</v>
      </c>
    </row>
    <row r="498" spans="2:4" ht="12" customHeight="1" x14ac:dyDescent="0.2">
      <c r="B498" s="65" t="str">
        <f t="shared" si="23"/>
        <v>Z012</v>
      </c>
      <c r="C498" s="3" t="s">
        <v>0</v>
      </c>
      <c r="D498" s="204">
        <v>0</v>
      </c>
    </row>
    <row r="499" spans="2:4" ht="12" customHeight="1" x14ac:dyDescent="0.2">
      <c r="B499" s="65" t="str">
        <f t="shared" si="23"/>
        <v>Z013</v>
      </c>
      <c r="C499" s="3" t="s">
        <v>0</v>
      </c>
      <c r="D499" s="204">
        <v>0</v>
      </c>
    </row>
    <row r="500" spans="2:4" ht="12" customHeight="1" x14ac:dyDescent="0.2">
      <c r="B500" s="65" t="str">
        <f t="shared" si="23"/>
        <v>Z014</v>
      </c>
      <c r="C500" s="3" t="s">
        <v>0</v>
      </c>
      <c r="D500" s="204">
        <v>0</v>
      </c>
    </row>
    <row r="501" spans="2:4" ht="12" customHeight="1" x14ac:dyDescent="0.2">
      <c r="B501" s="65" t="str">
        <f t="shared" si="23"/>
        <v>Z015</v>
      </c>
      <c r="C501" s="3" t="s">
        <v>0</v>
      </c>
      <c r="D501" s="204">
        <v>0</v>
      </c>
    </row>
    <row r="502" spans="2:4" ht="12" customHeight="1" x14ac:dyDescent="0.2">
      <c r="B502" s="65" t="str">
        <f t="shared" si="23"/>
        <v>Z016</v>
      </c>
      <c r="C502" s="3" t="s">
        <v>0</v>
      </c>
      <c r="D502" s="204">
        <v>0</v>
      </c>
    </row>
    <row r="503" spans="2:4" ht="12" customHeight="1" x14ac:dyDescent="0.2">
      <c r="B503" s="65" t="str">
        <f t="shared" si="23"/>
        <v>Z017</v>
      </c>
      <c r="C503" s="3" t="s">
        <v>0</v>
      </c>
      <c r="D503" s="204">
        <v>0</v>
      </c>
    </row>
    <row r="504" spans="2:4" ht="12" customHeight="1" x14ac:dyDescent="0.2">
      <c r="B504" s="65" t="str">
        <f t="shared" si="23"/>
        <v>Z018</v>
      </c>
      <c r="C504" s="3" t="s">
        <v>0</v>
      </c>
      <c r="D504" s="204">
        <v>0</v>
      </c>
    </row>
    <row r="505" spans="2:4" ht="12" customHeight="1" x14ac:dyDescent="0.2">
      <c r="B505" s="65" t="str">
        <f t="shared" si="23"/>
        <v>Z019</v>
      </c>
      <c r="C505" s="3" t="s">
        <v>0</v>
      </c>
      <c r="D505" s="204">
        <v>22877.175401115208</v>
      </c>
    </row>
    <row r="506" spans="2:4" ht="12" customHeight="1" x14ac:dyDescent="0.2">
      <c r="B506" s="65" t="str">
        <f t="shared" si="23"/>
        <v>Z020</v>
      </c>
      <c r="C506" s="3" t="s">
        <v>0</v>
      </c>
      <c r="D506" s="204">
        <v>0</v>
      </c>
    </row>
    <row r="507" spans="2:4" ht="12" customHeight="1" x14ac:dyDescent="0.2">
      <c r="B507" s="65" t="str">
        <f t="shared" si="23"/>
        <v>Z021</v>
      </c>
      <c r="C507" s="3" t="s">
        <v>0</v>
      </c>
      <c r="D507" s="204">
        <v>0</v>
      </c>
    </row>
    <row r="508" spans="2:4" ht="12" customHeight="1" x14ac:dyDescent="0.2">
      <c r="B508" s="65" t="str">
        <f t="shared" si="23"/>
        <v>Z022</v>
      </c>
      <c r="C508" s="3" t="s">
        <v>0</v>
      </c>
      <c r="D508" s="204">
        <v>0</v>
      </c>
    </row>
    <row r="509" spans="2:4" ht="12" customHeight="1" x14ac:dyDescent="0.2">
      <c r="B509" s="65" t="str">
        <f t="shared" si="23"/>
        <v>Z023</v>
      </c>
      <c r="C509" s="3" t="s">
        <v>0</v>
      </c>
      <c r="D509" s="204">
        <v>0</v>
      </c>
    </row>
    <row r="510" spans="2:4" ht="12" customHeight="1" x14ac:dyDescent="0.2">
      <c r="B510" s="65" t="str">
        <f t="shared" si="23"/>
        <v>Z024</v>
      </c>
      <c r="C510" s="3" t="s">
        <v>0</v>
      </c>
      <c r="D510" s="204">
        <v>0</v>
      </c>
    </row>
    <row r="511" spans="2:4" ht="12" customHeight="1" x14ac:dyDescent="0.2">
      <c r="B511" s="65" t="str">
        <f t="shared" si="23"/>
        <v>Z025</v>
      </c>
      <c r="C511" s="3" t="s">
        <v>0</v>
      </c>
      <c r="D511" s="204">
        <v>0</v>
      </c>
    </row>
    <row r="512" spans="2:4" ht="12" customHeight="1" x14ac:dyDescent="0.2">
      <c r="B512" s="65" t="str">
        <f t="shared" si="23"/>
        <v>Z026</v>
      </c>
      <c r="C512" s="3" t="s">
        <v>0</v>
      </c>
      <c r="D512" s="204">
        <v>0</v>
      </c>
    </row>
    <row r="513" spans="2:4" ht="12" customHeight="1" x14ac:dyDescent="0.2">
      <c r="B513" s="65" t="str">
        <f t="shared" si="23"/>
        <v>Z027</v>
      </c>
      <c r="C513" s="3" t="s">
        <v>0</v>
      </c>
      <c r="D513" s="204">
        <v>0</v>
      </c>
    </row>
    <row r="514" spans="2:4" ht="12" customHeight="1" x14ac:dyDescent="0.2">
      <c r="B514" s="65" t="str">
        <f t="shared" si="23"/>
        <v>Z028</v>
      </c>
      <c r="C514" s="3" t="s">
        <v>0</v>
      </c>
      <c r="D514" s="204">
        <v>0</v>
      </c>
    </row>
    <row r="515" spans="2:4" ht="12" customHeight="1" x14ac:dyDescent="0.2">
      <c r="B515" s="65" t="str">
        <f t="shared" si="23"/>
        <v>Z029</v>
      </c>
      <c r="C515" s="3" t="s">
        <v>0</v>
      </c>
      <c r="D515" s="204">
        <v>0</v>
      </c>
    </row>
    <row r="516" spans="2:4" ht="12" customHeight="1" x14ac:dyDescent="0.2">
      <c r="B516" s="65" t="str">
        <f t="shared" si="23"/>
        <v>Z030</v>
      </c>
      <c r="C516" s="3" t="s">
        <v>0</v>
      </c>
      <c r="D516" s="204">
        <v>0</v>
      </c>
    </row>
    <row r="517" spans="2:4" ht="12" customHeight="1" x14ac:dyDescent="0.2">
      <c r="B517" s="65" t="str">
        <f t="shared" si="23"/>
        <v>Z031</v>
      </c>
      <c r="C517" s="3" t="s">
        <v>0</v>
      </c>
      <c r="D517" s="204">
        <v>24459.147149480403</v>
      </c>
    </row>
    <row r="518" spans="2:4" ht="12" customHeight="1" x14ac:dyDescent="0.2">
      <c r="B518" s="65" t="str">
        <f t="shared" si="23"/>
        <v>Z032</v>
      </c>
      <c r="C518" s="3" t="s">
        <v>0</v>
      </c>
      <c r="D518" s="204">
        <v>0</v>
      </c>
    </row>
    <row r="519" spans="2:4" ht="12" customHeight="1" x14ac:dyDescent="0.2">
      <c r="B519" s="65" t="str">
        <f t="shared" si="23"/>
        <v>Z033</v>
      </c>
      <c r="C519" s="3" t="s">
        <v>0</v>
      </c>
      <c r="D519" s="204">
        <v>0</v>
      </c>
    </row>
    <row r="520" spans="2:4" ht="12" customHeight="1" x14ac:dyDescent="0.2">
      <c r="B520" s="65" t="str">
        <f t="shared" si="23"/>
        <v>Z034</v>
      </c>
      <c r="C520" s="3" t="s">
        <v>0</v>
      </c>
      <c r="D520" s="204">
        <v>0</v>
      </c>
    </row>
    <row r="521" spans="2:4" ht="12" customHeight="1" x14ac:dyDescent="0.2">
      <c r="B521" s="65" t="str">
        <f t="shared" si="23"/>
        <v>Z035</v>
      </c>
      <c r="C521" s="3" t="s">
        <v>0</v>
      </c>
      <c r="D521" s="204">
        <v>0</v>
      </c>
    </row>
    <row r="522" spans="2:4" ht="12" customHeight="1" x14ac:dyDescent="0.2">
      <c r="B522" s="65" t="str">
        <f t="shared" si="23"/>
        <v>Z036</v>
      </c>
      <c r="C522" s="3" t="s">
        <v>0</v>
      </c>
      <c r="D522" s="204">
        <v>3237.5141972464658</v>
      </c>
    </row>
    <row r="523" spans="2:4" ht="12" customHeight="1" x14ac:dyDescent="0.2">
      <c r="B523" s="65" t="str">
        <f t="shared" si="23"/>
        <v>Z037</v>
      </c>
      <c r="C523" s="3" t="s">
        <v>0</v>
      </c>
      <c r="D523" s="204">
        <v>0</v>
      </c>
    </row>
    <row r="524" spans="2:4" ht="12" customHeight="1" x14ac:dyDescent="0.2">
      <c r="B524" s="65" t="str">
        <f t="shared" si="23"/>
        <v>Z038</v>
      </c>
      <c r="C524" s="3" t="s">
        <v>0</v>
      </c>
      <c r="D524" s="204">
        <v>0</v>
      </c>
    </row>
    <row r="525" spans="2:4" ht="12" customHeight="1" x14ac:dyDescent="0.2">
      <c r="B525" s="65" t="str">
        <f t="shared" si="23"/>
        <v>Z039</v>
      </c>
      <c r="C525" s="3" t="s">
        <v>0</v>
      </c>
      <c r="D525" s="204">
        <v>0</v>
      </c>
    </row>
    <row r="526" spans="2:4" ht="12" customHeight="1" x14ac:dyDescent="0.2">
      <c r="B526" s="65" t="str">
        <f t="shared" si="23"/>
        <v>Z040</v>
      </c>
      <c r="C526" s="3" t="s">
        <v>0</v>
      </c>
      <c r="D526" s="204">
        <v>0</v>
      </c>
    </row>
    <row r="527" spans="2:4" ht="12" customHeight="1" x14ac:dyDescent="0.2">
      <c r="B527" s="65" t="str">
        <f t="shared" si="23"/>
        <v>Z041</v>
      </c>
      <c r="C527" s="3" t="s">
        <v>0</v>
      </c>
      <c r="D527" s="204">
        <v>0</v>
      </c>
    </row>
    <row r="528" spans="2:4" ht="12" customHeight="1" x14ac:dyDescent="0.2">
      <c r="B528" s="65" t="str">
        <f t="shared" si="23"/>
        <v>Z042</v>
      </c>
      <c r="C528" s="3" t="s">
        <v>0</v>
      </c>
      <c r="D528" s="204">
        <v>4841.5304611669917</v>
      </c>
    </row>
    <row r="529" spans="2:4" ht="12" customHeight="1" x14ac:dyDescent="0.2">
      <c r="B529" s="65" t="str">
        <f t="shared" si="23"/>
        <v>Z043</v>
      </c>
      <c r="C529" s="3" t="s">
        <v>0</v>
      </c>
      <c r="D529" s="204">
        <v>0</v>
      </c>
    </row>
    <row r="530" spans="2:4" ht="12" customHeight="1" x14ac:dyDescent="0.2">
      <c r="B530" s="65" t="str">
        <f t="shared" si="23"/>
        <v>Z044</v>
      </c>
      <c r="C530" s="3" t="s">
        <v>0</v>
      </c>
      <c r="D530" s="204">
        <v>0</v>
      </c>
    </row>
    <row r="531" spans="2:4" ht="12" customHeight="1" x14ac:dyDescent="0.2">
      <c r="B531" s="65" t="str">
        <f t="shared" si="23"/>
        <v>Z045</v>
      </c>
      <c r="C531" s="3" t="s">
        <v>0</v>
      </c>
      <c r="D531" s="204">
        <v>14814.841118616776</v>
      </c>
    </row>
    <row r="532" spans="2:4" ht="12" customHeight="1" x14ac:dyDescent="0.2">
      <c r="B532" s="65" t="str">
        <f t="shared" si="23"/>
        <v>Z046</v>
      </c>
      <c r="C532" s="3" t="s">
        <v>0</v>
      </c>
      <c r="D532" s="204">
        <v>0</v>
      </c>
    </row>
    <row r="533" spans="2:4" ht="12" customHeight="1" x14ac:dyDescent="0.2">
      <c r="B533" s="65" t="str">
        <f t="shared" si="23"/>
        <v>Z047</v>
      </c>
      <c r="C533" s="3" t="s">
        <v>0</v>
      </c>
      <c r="D533" s="204">
        <v>0</v>
      </c>
    </row>
    <row r="534" spans="2:4" ht="12" customHeight="1" x14ac:dyDescent="0.2">
      <c r="B534" s="65" t="str">
        <f t="shared" si="23"/>
        <v>Z048</v>
      </c>
      <c r="C534" s="3" t="s">
        <v>0</v>
      </c>
      <c r="D534" s="204">
        <v>0</v>
      </c>
    </row>
    <row r="535" spans="2:4" ht="12" customHeight="1" x14ac:dyDescent="0.2">
      <c r="B535" s="65" t="str">
        <f t="shared" si="23"/>
        <v>Z049</v>
      </c>
      <c r="C535" s="3" t="s">
        <v>0</v>
      </c>
      <c r="D535" s="204">
        <v>0</v>
      </c>
    </row>
    <row r="536" spans="2:4" ht="12" customHeight="1" x14ac:dyDescent="0.2">
      <c r="B536" s="65" t="str">
        <f t="shared" si="23"/>
        <v>Z050</v>
      </c>
      <c r="C536" s="3" t="s">
        <v>0</v>
      </c>
      <c r="D536" s="204">
        <v>0</v>
      </c>
    </row>
    <row r="537" spans="2:4" ht="12" customHeight="1" x14ac:dyDescent="0.2">
      <c r="B537" s="65" t="str">
        <f t="shared" si="23"/>
        <v>Z051</v>
      </c>
      <c r="C537" s="3" t="s">
        <v>0</v>
      </c>
      <c r="D537" s="204">
        <v>0</v>
      </c>
    </row>
    <row r="538" spans="2:4" ht="12" customHeight="1" x14ac:dyDescent="0.2">
      <c r="B538" s="65" t="str">
        <f t="shared" si="23"/>
        <v>Z052</v>
      </c>
      <c r="C538" s="3" t="s">
        <v>0</v>
      </c>
      <c r="D538" s="204">
        <v>0</v>
      </c>
    </row>
    <row r="539" spans="2:4" ht="12" customHeight="1" x14ac:dyDescent="0.2">
      <c r="B539" s="65" t="str">
        <f t="shared" si="23"/>
        <v>Z053</v>
      </c>
      <c r="C539" s="3" t="s">
        <v>0</v>
      </c>
      <c r="D539" s="204">
        <v>0</v>
      </c>
    </row>
    <row r="540" spans="2:4" ht="12" customHeight="1" x14ac:dyDescent="0.2">
      <c r="B540" s="65" t="str">
        <f t="shared" si="23"/>
        <v>Z054</v>
      </c>
      <c r="C540" s="3" t="s">
        <v>0</v>
      </c>
      <c r="D540" s="204">
        <v>7646.7497706224212</v>
      </c>
    </row>
    <row r="541" spans="2:4" ht="12" customHeight="1" x14ac:dyDescent="0.2">
      <c r="B541" s="65" t="str">
        <f t="shared" si="23"/>
        <v>Z055</v>
      </c>
      <c r="C541" s="3" t="s">
        <v>0</v>
      </c>
      <c r="D541" s="204">
        <v>0</v>
      </c>
    </row>
    <row r="542" spans="2:4" ht="12" customHeight="1" x14ac:dyDescent="0.2">
      <c r="B542" s="65" t="str">
        <f t="shared" si="23"/>
        <v>Z056</v>
      </c>
      <c r="C542" s="3" t="s">
        <v>0</v>
      </c>
      <c r="D542" s="204">
        <v>187264.26627494258</v>
      </c>
    </row>
    <row r="543" spans="2:4" ht="12" customHeight="1" x14ac:dyDescent="0.2">
      <c r="B543" s="65" t="str">
        <f t="shared" si="23"/>
        <v>Z057</v>
      </c>
      <c r="C543" s="3" t="s">
        <v>0</v>
      </c>
      <c r="D543" s="204">
        <v>0</v>
      </c>
    </row>
    <row r="544" spans="2:4" ht="12" customHeight="1" x14ac:dyDescent="0.2">
      <c r="B544" s="65" t="str">
        <f t="shared" si="23"/>
        <v>Z058</v>
      </c>
      <c r="C544" s="3" t="s">
        <v>0</v>
      </c>
      <c r="D544" s="204">
        <v>16123.662774087632</v>
      </c>
    </row>
    <row r="545" spans="1:19" ht="12" customHeight="1" x14ac:dyDescent="0.2">
      <c r="B545" s="65" t="str">
        <f t="shared" si="23"/>
        <v>Z059</v>
      </c>
      <c r="C545" s="3" t="s">
        <v>0</v>
      </c>
      <c r="D545" s="204">
        <v>0</v>
      </c>
    </row>
    <row r="546" spans="1:19" ht="12" customHeight="1" x14ac:dyDescent="0.2">
      <c r="B546" s="65" t="str">
        <f t="shared" si="23"/>
        <v>Z060</v>
      </c>
      <c r="C546" s="3" t="s">
        <v>0</v>
      </c>
      <c r="D546" s="204">
        <v>0</v>
      </c>
    </row>
    <row r="547" spans="1:19" ht="12" customHeight="1" x14ac:dyDescent="0.2">
      <c r="B547" s="65" t="str">
        <f t="shared" si="23"/>
        <v>Z061</v>
      </c>
      <c r="C547" s="3" t="s">
        <v>0</v>
      </c>
      <c r="D547" s="204">
        <v>0</v>
      </c>
    </row>
    <row r="548" spans="1:19" ht="12" customHeight="1" x14ac:dyDescent="0.2">
      <c r="B548" s="65" t="str">
        <f t="shared" si="23"/>
        <v>Z062</v>
      </c>
      <c r="C548" s="3" t="s">
        <v>0</v>
      </c>
      <c r="D548" s="204">
        <v>0</v>
      </c>
    </row>
    <row r="549" spans="1:19" ht="12" customHeight="1" x14ac:dyDescent="0.2">
      <c r="B549" s="65" t="str">
        <f t="shared" si="23"/>
        <v>Z063</v>
      </c>
      <c r="C549" s="3" t="s">
        <v>0</v>
      </c>
      <c r="D549" s="204">
        <v>0</v>
      </c>
    </row>
    <row r="550" spans="1:19" ht="12" customHeight="1" x14ac:dyDescent="0.2">
      <c r="B550" s="65" t="str">
        <f t="shared" ref="B550:B553" si="24">B473</f>
        <v>Z064</v>
      </c>
      <c r="C550" s="3" t="s">
        <v>0</v>
      </c>
      <c r="D550" s="204">
        <v>0</v>
      </c>
    </row>
    <row r="551" spans="1:19" ht="12" customHeight="1" x14ac:dyDescent="0.2">
      <c r="B551" s="65" t="str">
        <f t="shared" si="24"/>
        <v>ZIMM</v>
      </c>
      <c r="C551" s="3" t="s">
        <v>0</v>
      </c>
      <c r="D551" s="204">
        <v>0</v>
      </c>
    </row>
    <row r="552" spans="1:19" ht="12" customHeight="1" x14ac:dyDescent="0.2">
      <c r="B552" s="65" t="str">
        <f t="shared" si="24"/>
        <v>ZLIN</v>
      </c>
      <c r="C552" s="3" t="s">
        <v>0</v>
      </c>
      <c r="D552" s="204">
        <v>0</v>
      </c>
    </row>
    <row r="553" spans="1:19" ht="12" customHeight="1" x14ac:dyDescent="0.2">
      <c r="B553" s="65" t="str">
        <f t="shared" si="24"/>
        <v>MANU</v>
      </c>
      <c r="C553" s="3" t="s">
        <v>0</v>
      </c>
      <c r="D553" s="204">
        <v>0</v>
      </c>
    </row>
    <row r="554" spans="1:19" s="6" customFormat="1" ht="12" customHeight="1" x14ac:dyDescent="0.2">
      <c r="B554" s="6" t="s">
        <v>1</v>
      </c>
      <c r="C554" s="82" t="s">
        <v>0</v>
      </c>
      <c r="D554" s="126">
        <f>SUM(D485:D553)</f>
        <v>281264.88714727847</v>
      </c>
      <c r="L554" s="85"/>
      <c r="M554" s="85"/>
      <c r="N554" s="85"/>
      <c r="O554" s="85"/>
      <c r="P554" s="85"/>
      <c r="Q554" s="85"/>
      <c r="R554" s="85"/>
      <c r="S554" s="85"/>
    </row>
    <row r="555" spans="1:19" s="6" customFormat="1" ht="12" customHeight="1" x14ac:dyDescent="0.2">
      <c r="C555" s="82"/>
      <c r="D555" s="67"/>
      <c r="L555" s="85"/>
      <c r="M555" s="85"/>
      <c r="N555" s="85"/>
      <c r="O555" s="85"/>
      <c r="P555" s="85"/>
      <c r="Q555" s="85"/>
      <c r="R555" s="85"/>
      <c r="S555" s="85"/>
    </row>
    <row r="556" spans="1:19" s="87" customFormat="1" ht="12" customHeight="1" x14ac:dyDescent="0.2">
      <c r="A556" s="2"/>
      <c r="B556" s="48" t="s">
        <v>144</v>
      </c>
      <c r="C556" s="49" t="s">
        <v>10</v>
      </c>
      <c r="D556" s="49" t="s">
        <v>10</v>
      </c>
      <c r="E556" s="39" t="s">
        <v>173</v>
      </c>
      <c r="F556" s="5"/>
      <c r="G556" s="8"/>
      <c r="H556" s="8"/>
      <c r="I556" s="8"/>
      <c r="J556" s="8"/>
      <c r="K556" s="5"/>
      <c r="L556" s="5"/>
      <c r="M556" s="5"/>
      <c r="N556" s="5"/>
      <c r="O556" s="5"/>
      <c r="P556" s="5"/>
      <c r="Q556" s="5"/>
      <c r="R556" s="5"/>
      <c r="S556" s="5"/>
    </row>
    <row r="557" spans="1:19" ht="12" customHeight="1" x14ac:dyDescent="0.2">
      <c r="M557" s="87"/>
      <c r="N557" s="87"/>
      <c r="O557" s="87"/>
      <c r="P557" s="87"/>
      <c r="Q557" s="87"/>
      <c r="R557" s="87"/>
      <c r="S557" s="87"/>
    </row>
    <row r="558" spans="1:19" ht="12" customHeight="1" x14ac:dyDescent="0.2">
      <c r="B558" s="37" t="s">
        <v>144</v>
      </c>
      <c r="M558" s="87"/>
      <c r="N558" s="87"/>
      <c r="O558" s="87"/>
      <c r="P558" s="87"/>
      <c r="Q558" s="87"/>
      <c r="R558" s="87"/>
      <c r="S558" s="87"/>
    </row>
    <row r="559" spans="1:19" ht="12" customHeight="1" x14ac:dyDescent="0.2">
      <c r="M559" s="87"/>
      <c r="N559" s="87"/>
      <c r="O559" s="87"/>
      <c r="P559" s="87"/>
      <c r="Q559" s="87"/>
      <c r="R559" s="87"/>
      <c r="S559" s="87"/>
    </row>
    <row r="560" spans="1:19" ht="12" customHeight="1" x14ac:dyDescent="0.2">
      <c r="B560" s="6" t="s">
        <v>161</v>
      </c>
      <c r="E560" s="2" t="s">
        <v>268</v>
      </c>
    </row>
    <row r="561" spans="2:19" ht="12" customHeight="1" x14ac:dyDescent="0.2">
      <c r="B561" s="65" t="s">
        <v>29</v>
      </c>
      <c r="C561" s="3" t="s">
        <v>0</v>
      </c>
      <c r="M561" s="29">
        <f>'[1]CPP model output'!M12</f>
        <v>1042399.4894063649</v>
      </c>
      <c r="N561" s="29">
        <f>'[1]CPP model output'!N12</f>
        <v>7038132.3661190597</v>
      </c>
      <c r="O561" s="29">
        <f>'[1]CPP model output'!O12</f>
        <v>7048271.847877969</v>
      </c>
      <c r="P561" s="29">
        <f>'[1]CPP model output'!P12</f>
        <v>8094396.2125189947</v>
      </c>
      <c r="Q561" s="29">
        <f>'[1]CPP model output'!Q12</f>
        <v>1616026.6499209735</v>
      </c>
      <c r="R561" s="29">
        <f>'[1]CPP model output'!R12</f>
        <v>479867.97255867155</v>
      </c>
      <c r="S561" s="29">
        <f>'[1]CPP model output'!S12</f>
        <v>509327.92951859569</v>
      </c>
    </row>
    <row r="562" spans="2:19" ht="12" customHeight="1" x14ac:dyDescent="0.2">
      <c r="B562" s="65" t="s">
        <v>28</v>
      </c>
      <c r="C562" s="3" t="s">
        <v>0</v>
      </c>
      <c r="D562" s="87"/>
      <c r="M562" s="29">
        <f>'[1]CPP model output'!M13</f>
        <v>46084.956475972111</v>
      </c>
      <c r="N562" s="29">
        <f>'[1]CPP model output'!N13</f>
        <v>6827326.9512986513</v>
      </c>
      <c r="O562" s="29">
        <f>'[1]CPP model output'!O13</f>
        <v>542090.29699175723</v>
      </c>
      <c r="P562" s="29">
        <f>'[1]CPP model output'!P13</f>
        <v>343448.16571380745</v>
      </c>
      <c r="Q562" s="29">
        <f>'[1]CPP model output'!Q13</f>
        <v>2651643.3560275319</v>
      </c>
      <c r="R562" s="29">
        <f>'[1]CPP model output'!R13</f>
        <v>378279.71284800104</v>
      </c>
      <c r="S562" s="29">
        <f>'[1]CPP model output'!S13</f>
        <v>6592977.1287385672</v>
      </c>
    </row>
    <row r="563" spans="2:19" ht="12" customHeight="1" x14ac:dyDescent="0.2">
      <c r="B563" s="65" t="s">
        <v>27</v>
      </c>
      <c r="C563" s="3" t="s">
        <v>0</v>
      </c>
      <c r="M563" s="29">
        <f>'[1]CPP model output'!M14</f>
        <v>7269303.9341696938</v>
      </c>
      <c r="N563" s="29">
        <f>'[1]CPP model output'!N14</f>
        <v>12484371.951886911</v>
      </c>
      <c r="O563" s="29">
        <f>'[1]CPP model output'!O14</f>
        <v>16022293.585000418</v>
      </c>
      <c r="P563" s="29">
        <f>'[1]CPP model output'!P14</f>
        <v>7739021.0099818856</v>
      </c>
      <c r="Q563" s="29">
        <f>'[1]CPP model output'!Q14</f>
        <v>14372296.933541708</v>
      </c>
      <c r="R563" s="29">
        <f>'[1]CPP model output'!R14</f>
        <v>14983100.447833791</v>
      </c>
      <c r="S563" s="29">
        <f>'[1]CPP model output'!S14</f>
        <v>6637116.2029965306</v>
      </c>
    </row>
    <row r="564" spans="2:19" ht="12" customHeight="1" x14ac:dyDescent="0.2">
      <c r="B564" s="65" t="s">
        <v>26</v>
      </c>
      <c r="C564" s="3" t="s">
        <v>0</v>
      </c>
      <c r="M564" s="29">
        <f>'[1]CPP model output'!M15</f>
        <v>23024095.249756038</v>
      </c>
      <c r="N564" s="29">
        <f>'[1]CPP model output'!N15</f>
        <v>25664806.990201958</v>
      </c>
      <c r="O564" s="29">
        <f>'[1]CPP model output'!O15</f>
        <v>29242009.546937533</v>
      </c>
      <c r="P564" s="29">
        <f>'[1]CPP model output'!P15</f>
        <v>31153287.06881123</v>
      </c>
      <c r="Q564" s="29">
        <f>'[1]CPP model output'!Q15</f>
        <v>30707486.028760564</v>
      </c>
      <c r="R564" s="29">
        <f>'[1]CPP model output'!R15</f>
        <v>28480730.698377073</v>
      </c>
      <c r="S564" s="29">
        <f>'[1]CPP model output'!S15</f>
        <v>28109153.7391643</v>
      </c>
    </row>
    <row r="565" spans="2:19" ht="12" customHeight="1" x14ac:dyDescent="0.2">
      <c r="B565" s="65" t="s">
        <v>25</v>
      </c>
      <c r="C565" s="3" t="s">
        <v>0</v>
      </c>
      <c r="M565" s="29">
        <f>'[1]CPP model output'!M16</f>
        <v>3965373.1121869283</v>
      </c>
      <c r="N565" s="29">
        <f>'[1]CPP model output'!N16</f>
        <v>4619216.8687629486</v>
      </c>
      <c r="O565" s="29">
        <f>'[1]CPP model output'!O16</f>
        <v>5173008.0858924361</v>
      </c>
      <c r="P565" s="29">
        <f>'[1]CPP model output'!P16</f>
        <v>4678736.2358364342</v>
      </c>
      <c r="Q565" s="29">
        <f>'[1]CPP model output'!Q16</f>
        <v>5256745.7340931473</v>
      </c>
      <c r="R565" s="29">
        <f>'[1]CPP model output'!R16</f>
        <v>6014777.1672850884</v>
      </c>
      <c r="S565" s="29">
        <f>'[1]CPP model output'!S16</f>
        <v>5956723.5038831122</v>
      </c>
    </row>
    <row r="566" spans="2:19" ht="12" customHeight="1" x14ac:dyDescent="0.2">
      <c r="B566" s="65" t="s">
        <v>24</v>
      </c>
      <c r="C566" s="3" t="s">
        <v>0</v>
      </c>
      <c r="M566" s="29">
        <f>'[1]CPP model output'!M17</f>
        <v>5348627.303303279</v>
      </c>
      <c r="N566" s="29">
        <f>'[1]CPP model output'!N17</f>
        <v>4961121.1142285559</v>
      </c>
      <c r="O566" s="29">
        <f>'[1]CPP model output'!O17</f>
        <v>5434214.1822820399</v>
      </c>
      <c r="P566" s="29">
        <f>'[1]CPP model output'!P17</f>
        <v>6881733.6633304963</v>
      </c>
      <c r="Q566" s="29">
        <f>'[1]CPP model output'!Q17</f>
        <v>8651425.8710586261</v>
      </c>
      <c r="R566" s="29">
        <f>'[1]CPP model output'!R17</f>
        <v>9968759.2261246052</v>
      </c>
      <c r="S566" s="29">
        <f>'[1]CPP model output'!S17</f>
        <v>9908169.5882995818</v>
      </c>
    </row>
    <row r="567" spans="2:19" ht="12" customHeight="1" x14ac:dyDescent="0.2">
      <c r="B567" s="65" t="s">
        <v>23</v>
      </c>
      <c r="C567" s="3" t="s">
        <v>0</v>
      </c>
      <c r="M567" s="29">
        <f>'[1]CPP model output'!M18</f>
        <v>3829110.215184629</v>
      </c>
      <c r="N567" s="29">
        <f>'[1]CPP model output'!N18</f>
        <v>5027250.0505451625</v>
      </c>
      <c r="O567" s="29">
        <f>'[1]CPP model output'!O18</f>
        <v>5292915.6396526555</v>
      </c>
      <c r="P567" s="29">
        <f>'[1]CPP model output'!P18</f>
        <v>4938507.4857026702</v>
      </c>
      <c r="Q567" s="29">
        <f>'[1]CPP model output'!Q18</f>
        <v>5115330.8601328488</v>
      </c>
      <c r="R567" s="29">
        <f>'[1]CPP model output'!R18</f>
        <v>6467023.4685311057</v>
      </c>
      <c r="S567" s="29">
        <f>'[1]CPP model output'!S18</f>
        <v>5200280.4734186437</v>
      </c>
    </row>
    <row r="568" spans="2:19" ht="12" customHeight="1" x14ac:dyDescent="0.2">
      <c r="B568" s="65" t="s">
        <v>22</v>
      </c>
      <c r="C568" s="3" t="s">
        <v>0</v>
      </c>
      <c r="M568" s="29">
        <f>'[1]CPP model output'!M19</f>
        <v>7858741.8907693792</v>
      </c>
      <c r="N568" s="29">
        <f>'[1]CPP model output'!N19</f>
        <v>368935.82725983835</v>
      </c>
      <c r="O568" s="29">
        <f>'[1]CPP model output'!O19</f>
        <v>904233.22196245776</v>
      </c>
      <c r="P568" s="29">
        <f>'[1]CPP model output'!P19</f>
        <v>568391.81496076239</v>
      </c>
      <c r="Q568" s="29">
        <f>'[1]CPP model output'!Q19</f>
        <v>895964.542054752</v>
      </c>
      <c r="R568" s="29">
        <f>'[1]CPP model output'!R19</f>
        <v>660772.95377654815</v>
      </c>
      <c r="S568" s="29">
        <f>'[1]CPP model output'!S19</f>
        <v>366672.09822443803</v>
      </c>
    </row>
    <row r="569" spans="2:19" ht="12" customHeight="1" x14ac:dyDescent="0.2">
      <c r="B569" s="65" t="s">
        <v>21</v>
      </c>
      <c r="C569" s="3" t="s">
        <v>0</v>
      </c>
      <c r="M569" s="29">
        <f>'[1]CPP model output'!M20</f>
        <v>8309232.051727837</v>
      </c>
      <c r="N569" s="29">
        <f>'[1]CPP model output'!N20</f>
        <v>4604823.0016299654</v>
      </c>
      <c r="O569" s="29">
        <f>'[1]CPP model output'!O20</f>
        <v>9015299.1464892384</v>
      </c>
      <c r="P569" s="29">
        <f>'[1]CPP model output'!P20</f>
        <v>3122829.4104769411</v>
      </c>
      <c r="Q569" s="29">
        <f>'[1]CPP model output'!Q20</f>
        <v>2919899.6186841843</v>
      </c>
      <c r="R569" s="29">
        <f>'[1]CPP model output'!R20</f>
        <v>2504828.8550408101</v>
      </c>
      <c r="S569" s="29">
        <f>'[1]CPP model output'!S20</f>
        <v>2387358.8946668576</v>
      </c>
    </row>
    <row r="570" spans="2:19" s="6" customFormat="1" ht="12" customHeight="1" x14ac:dyDescent="0.2">
      <c r="B570" s="6" t="s">
        <v>1</v>
      </c>
      <c r="C570" s="82" t="s">
        <v>0</v>
      </c>
      <c r="H570" s="53"/>
      <c r="M570" s="83">
        <f t="shared" ref="M570:S570" si="25">SUM(M561:M569)</f>
        <v>60692968.202980123</v>
      </c>
      <c r="N570" s="83">
        <f t="shared" si="25"/>
        <v>71595985.121933058</v>
      </c>
      <c r="O570" s="83">
        <f t="shared" si="25"/>
        <v>78674335.553086504</v>
      </c>
      <c r="P570" s="83">
        <f t="shared" si="25"/>
        <v>67520351.067333221</v>
      </c>
      <c r="Q570" s="83">
        <f t="shared" si="25"/>
        <v>72186819.594274342</v>
      </c>
      <c r="R570" s="83">
        <f t="shared" si="25"/>
        <v>69938140.502375692</v>
      </c>
      <c r="S570" s="83">
        <f t="shared" si="25"/>
        <v>65667779.558910623</v>
      </c>
    </row>
    <row r="571" spans="2:19" s="6" customFormat="1" ht="12" customHeight="1" x14ac:dyDescent="0.2">
      <c r="B571" s="26" t="s">
        <v>381</v>
      </c>
      <c r="C571" s="82"/>
      <c r="M571" s="83"/>
      <c r="N571" s="83"/>
      <c r="O571" s="83"/>
      <c r="P571" s="83"/>
      <c r="Q571" s="83"/>
      <c r="R571" s="83"/>
      <c r="S571" s="83"/>
    </row>
    <row r="572" spans="2:19" s="6" customFormat="1" ht="12" customHeight="1" x14ac:dyDescent="0.2">
      <c r="B572" s="26"/>
      <c r="C572" s="82"/>
      <c r="M572" s="83"/>
      <c r="N572" s="83"/>
      <c r="O572" s="83"/>
      <c r="P572" s="83"/>
      <c r="Q572" s="83"/>
      <c r="R572" s="83"/>
      <c r="S572" s="83"/>
    </row>
    <row r="573" spans="2:19" ht="12" customHeight="1" x14ac:dyDescent="0.2">
      <c r="B573" s="6" t="s">
        <v>141</v>
      </c>
    </row>
    <row r="574" spans="2:19" ht="12" customHeight="1" x14ac:dyDescent="0.2">
      <c r="B574" s="115">
        <f>'[1]CPP model output'!B24</f>
        <v>0</v>
      </c>
      <c r="C574" s="3" t="s">
        <v>0</v>
      </c>
      <c r="M574" s="29">
        <f>'[1]CPP model output'!M24</f>
        <v>2455027.6564975409</v>
      </c>
      <c r="N574" s="29">
        <f>'[1]CPP model output'!N24</f>
        <v>2404041.7280172459</v>
      </c>
      <c r="O574" s="29">
        <f>'[1]CPP model output'!O24</f>
        <v>4762803.1578215277</v>
      </c>
      <c r="P574" s="29">
        <f>'[1]CPP model output'!P24</f>
        <v>65420.588737839542</v>
      </c>
      <c r="Q574" s="29">
        <f>'[1]CPP model output'!Q24</f>
        <v>3745184.9379667272</v>
      </c>
      <c r="R574" s="29">
        <f>'[1]CPP model output'!R24</f>
        <v>2039588.4012129444</v>
      </c>
      <c r="S574" s="29">
        <f>'[1]CPP model output'!S24</f>
        <v>1462116.5186206147</v>
      </c>
    </row>
    <row r="575" spans="2:19" ht="12" customHeight="1" x14ac:dyDescent="0.2">
      <c r="B575" s="115">
        <f>'[1]CPP model output'!B25</f>
        <v>0.08</v>
      </c>
      <c r="C575" s="3" t="s">
        <v>0</v>
      </c>
      <c r="M575" s="29">
        <f>'[1]CPP model output'!M25</f>
        <v>53312665.357382774</v>
      </c>
      <c r="N575" s="29">
        <f>'[1]CPP model output'!N25</f>
        <v>71533046.197779715</v>
      </c>
      <c r="O575" s="29">
        <f>'[1]CPP model output'!O25</f>
        <v>68660491.846931398</v>
      </c>
      <c r="P575" s="29">
        <f>'[1]CPP model output'!P25</f>
        <v>67216786.004570618</v>
      </c>
      <c r="Q575" s="29">
        <f>'[1]CPP model output'!Q25</f>
        <v>68823415.062805623</v>
      </c>
      <c r="R575" s="29">
        <f>'[1]CPP model output'!R25</f>
        <v>70246749.916973293</v>
      </c>
      <c r="S575" s="29">
        <f>'[1]CPP model output'!S25</f>
        <v>68062480.084749296</v>
      </c>
    </row>
    <row r="576" spans="2:19" ht="12" customHeight="1" x14ac:dyDescent="0.2">
      <c r="B576" s="115">
        <f>'[1]CPP model output'!B26</f>
        <v>0.1</v>
      </c>
      <c r="C576" s="3" t="s">
        <v>0</v>
      </c>
      <c r="M576" s="29">
        <f>'[1]CPP model output'!M26</f>
        <v>2135125.3565935167</v>
      </c>
      <c r="N576" s="29">
        <f>'[1]CPP model output'!N26</f>
        <v>2005265.4417258252</v>
      </c>
      <c r="O576" s="29">
        <f>'[1]CPP model output'!O26</f>
        <v>2503007.4768152591</v>
      </c>
      <c r="P576" s="29">
        <f>'[1]CPP model output'!P26</f>
        <v>2498036.9709816594</v>
      </c>
      <c r="Q576" s="29">
        <f>'[1]CPP model output'!Q26</f>
        <v>3214278.7972830636</v>
      </c>
      <c r="R576" s="29">
        <f>'[1]CPP model output'!R26</f>
        <v>3023019.7778552053</v>
      </c>
      <c r="S576" s="29">
        <f>'[1]CPP model output'!S26</f>
        <v>2910975.7309174039</v>
      </c>
    </row>
    <row r="577" spans="2:19" ht="12" customHeight="1" x14ac:dyDescent="0.2">
      <c r="B577" s="115">
        <f>'[1]CPP model output'!B27</f>
        <v>0.13</v>
      </c>
      <c r="C577" s="3" t="s">
        <v>0</v>
      </c>
      <c r="M577" s="29">
        <f>'[1]CPP model output'!M27</f>
        <v>403418.07629322907</v>
      </c>
      <c r="N577" s="29">
        <f>'[1]CPP model output'!N27</f>
        <v>654195.69251841388</v>
      </c>
      <c r="O577" s="29">
        <f>'[1]CPP model output'!O27</f>
        <v>343497.19463446789</v>
      </c>
      <c r="P577" s="29">
        <f>'[1]CPP model output'!P27</f>
        <v>327102.94368919771</v>
      </c>
      <c r="Q577" s="29">
        <f>'[1]CPP model output'!Q27</f>
        <v>327650.48843669292</v>
      </c>
      <c r="R577" s="29">
        <f>'[1]CPP model output'!R27</f>
        <v>352978.7245623073</v>
      </c>
      <c r="S577" s="29">
        <f>'[1]CPP model output'!S27</f>
        <v>374555.08959370939</v>
      </c>
    </row>
    <row r="578" spans="2:19" ht="12" customHeight="1" x14ac:dyDescent="0.2">
      <c r="B578" s="115">
        <f>'[1]CPP model output'!B28</f>
        <v>0.2</v>
      </c>
      <c r="C578" s="3" t="s">
        <v>0</v>
      </c>
      <c r="M578" s="29">
        <f>'[1]CPP model output'!M28</f>
        <v>322734.46103458328</v>
      </c>
      <c r="N578" s="29">
        <f>'[1]CPP model output'!N28</f>
        <v>523356.55401473108</v>
      </c>
      <c r="O578" s="29">
        <f>'[1]CPP model output'!O28</f>
        <v>274797.75570757431</v>
      </c>
      <c r="P578" s="29">
        <f>'[1]CPP model output'!P28</f>
        <v>261682.35495135817</v>
      </c>
      <c r="Q578" s="29">
        <f>'[1]CPP model output'!Q28</f>
        <v>262120.39074935435</v>
      </c>
      <c r="R578" s="29">
        <f>'[1]CPP model output'!R28</f>
        <v>282382.97964984586</v>
      </c>
      <c r="S578" s="29">
        <f>'[1]CPP model output'!S28</f>
        <v>299643.56320556166</v>
      </c>
    </row>
    <row r="579" spans="2:19" ht="12" customHeight="1" x14ac:dyDescent="0.2">
      <c r="B579" s="115">
        <f>'[1]CPP model output'!B29</f>
        <v>0.5</v>
      </c>
      <c r="C579" s="3" t="s">
        <v>0</v>
      </c>
      <c r="M579" s="29">
        <f>'[1]CPP model output'!M29</f>
        <v>3027288.7930774377</v>
      </c>
      <c r="N579" s="29">
        <f>'[1]CPP model output'!N29</f>
        <v>3849603.2470598882</v>
      </c>
      <c r="O579" s="29">
        <f>'[1]CPP model output'!O29</f>
        <v>8479227.7688686773</v>
      </c>
      <c r="P579" s="29">
        <f>'[1]CPP model output'!P29</f>
        <v>2442286.2148207258</v>
      </c>
      <c r="Q579" s="29">
        <f>'[1]CPP model output'!Q29</f>
        <v>2013284.2042281548</v>
      </c>
      <c r="R579" s="29">
        <f>'[1]CPP model output'!R29</f>
        <v>1954546.6808703814</v>
      </c>
      <c r="S579" s="29">
        <f>'[1]CPP model output'!S29</f>
        <v>2007116.075664253</v>
      </c>
    </row>
    <row r="580" spans="2:19" ht="12" customHeight="1" x14ac:dyDescent="0.2">
      <c r="B580" s="115">
        <f>'[1]CPP model output'!B30</f>
        <v>1</v>
      </c>
      <c r="C580" s="3" t="s">
        <v>0</v>
      </c>
      <c r="M580" s="29">
        <f>'[1]CPP model output'!M30</f>
        <v>0</v>
      </c>
      <c r="N580" s="29">
        <f>'[1]CPP model output'!N30</f>
        <v>0</v>
      </c>
      <c r="O580" s="29">
        <f>'[1]CPP model output'!O30</f>
        <v>0</v>
      </c>
      <c r="P580" s="29">
        <f>'[1]CPP model output'!P30</f>
        <v>0</v>
      </c>
      <c r="Q580" s="29">
        <f>'[1]CPP model output'!Q30</f>
        <v>0</v>
      </c>
      <c r="R580" s="29">
        <f>'[1]CPP model output'!R30</f>
        <v>0</v>
      </c>
      <c r="S580" s="29">
        <f>'[1]CPP model output'!S30</f>
        <v>0</v>
      </c>
    </row>
    <row r="581" spans="2:19" s="6" customFormat="1" ht="12" customHeight="1" x14ac:dyDescent="0.2">
      <c r="B581" s="6" t="s">
        <v>1</v>
      </c>
      <c r="C581" s="82" t="s">
        <v>0</v>
      </c>
      <c r="M581" s="83">
        <f t="shared" ref="M581:S581" si="26">SUM(M574:M580)</f>
        <v>61656259.700879082</v>
      </c>
      <c r="N581" s="83">
        <f t="shared" si="26"/>
        <v>80969508.861115798</v>
      </c>
      <c r="O581" s="83">
        <f t="shared" si="26"/>
        <v>85023825.200778902</v>
      </c>
      <c r="P581" s="83">
        <f t="shared" si="26"/>
        <v>72811315.077751398</v>
      </c>
      <c r="Q581" s="83">
        <f t="shared" si="26"/>
        <v>78385933.881469622</v>
      </c>
      <c r="R581" s="83">
        <f t="shared" si="26"/>
        <v>77899266.481123969</v>
      </c>
      <c r="S581" s="83">
        <f t="shared" si="26"/>
        <v>75116887.062750831</v>
      </c>
    </row>
    <row r="582" spans="2:19" s="6" customFormat="1" ht="12" customHeight="1" x14ac:dyDescent="0.2">
      <c r="B582" s="26" t="s">
        <v>381</v>
      </c>
      <c r="C582" s="82"/>
      <c r="M582" s="83"/>
      <c r="N582" s="83"/>
      <c r="O582" s="83"/>
      <c r="P582" s="83"/>
      <c r="Q582" s="83"/>
      <c r="R582" s="83"/>
      <c r="S582" s="83"/>
    </row>
    <row r="583" spans="2:19" s="6" customFormat="1" ht="12" customHeight="1" x14ac:dyDescent="0.2">
      <c r="B583" s="26"/>
      <c r="C583" s="82"/>
      <c r="M583" s="83"/>
      <c r="N583" s="83"/>
      <c r="O583" s="83"/>
      <c r="P583" s="83"/>
      <c r="Q583" s="83"/>
      <c r="R583" s="83"/>
      <c r="S583" s="83"/>
    </row>
    <row r="584" spans="2:19" ht="12" customHeight="1" x14ac:dyDescent="0.2">
      <c r="B584" s="6" t="s">
        <v>319</v>
      </c>
    </row>
    <row r="585" spans="2:19" ht="12" customHeight="1" x14ac:dyDescent="0.2">
      <c r="B585" s="65" t="s">
        <v>374</v>
      </c>
      <c r="C585" s="3" t="s">
        <v>0</v>
      </c>
      <c r="M585" s="29">
        <v>0</v>
      </c>
      <c r="N585" s="29">
        <v>0</v>
      </c>
      <c r="O585" s="29">
        <v>0</v>
      </c>
      <c r="P585" s="29">
        <v>0</v>
      </c>
      <c r="Q585" s="29">
        <v>0</v>
      </c>
      <c r="R585" s="29">
        <v>0</v>
      </c>
      <c r="S585" s="29">
        <v>0</v>
      </c>
    </row>
    <row r="586" spans="2:19" ht="12" customHeight="1" x14ac:dyDescent="0.2">
      <c r="H586" s="87"/>
      <c r="I586" s="87"/>
      <c r="J586" s="87"/>
      <c r="K586" s="87"/>
      <c r="L586" s="87"/>
      <c r="M586" s="87"/>
    </row>
    <row r="587" spans="2:19" ht="12" customHeight="1" x14ac:dyDescent="0.2">
      <c r="B587" s="6" t="s">
        <v>405</v>
      </c>
    </row>
    <row r="588" spans="2:19" ht="12" customHeight="1" x14ac:dyDescent="0.2">
      <c r="B588" s="2" t="s">
        <v>444</v>
      </c>
      <c r="C588" s="3" t="s">
        <v>0</v>
      </c>
      <c r="E588" s="2" t="s">
        <v>406</v>
      </c>
      <c r="M588" s="125">
        <f>'[1]CPP model output'!M34</f>
        <v>1572901.8771693718</v>
      </c>
      <c r="N588" s="125">
        <f>'[1]CPP model output'!N34</f>
        <v>0</v>
      </c>
      <c r="O588" s="125">
        <f>'[1]CPP model output'!O34</f>
        <v>0</v>
      </c>
      <c r="P588" s="125">
        <f>'[1]CPP model output'!P34</f>
        <v>0</v>
      </c>
      <c r="Q588" s="125">
        <f>'[1]CPP model output'!Q34</f>
        <v>167120.43406806709</v>
      </c>
      <c r="R588" s="125">
        <f>'[1]CPP model output'!R34</f>
        <v>136352.99413799553</v>
      </c>
      <c r="S588" s="125">
        <f>'[1]CPP model output'!S34</f>
        <v>0</v>
      </c>
    </row>
    <row r="589" spans="2:19" ht="12" customHeight="1" x14ac:dyDescent="0.2">
      <c r="B589" s="87" t="s">
        <v>445</v>
      </c>
      <c r="C589" s="3" t="s">
        <v>0</v>
      </c>
      <c r="E589" s="2" t="s">
        <v>406</v>
      </c>
      <c r="M589" s="125">
        <f>'[1]CPP model output'!M35</f>
        <v>3348425.1664176038</v>
      </c>
      <c r="N589" s="125">
        <f>'[1]CPP model output'!N35</f>
        <v>145585.46827902034</v>
      </c>
      <c r="O589" s="125">
        <f>'[1]CPP model output'!O35</f>
        <v>476797.25023977744</v>
      </c>
      <c r="P589" s="125">
        <f>'[1]CPP model output'!P35</f>
        <v>267115.7980545726</v>
      </c>
      <c r="Q589" s="125">
        <f>'[1]CPP model output'!Q35</f>
        <v>327866.94414811058</v>
      </c>
      <c r="R589" s="125">
        <f>'[1]CPP model output'!R35</f>
        <v>0</v>
      </c>
      <c r="S589" s="125">
        <f>'[1]CPP model output'!S35</f>
        <v>0</v>
      </c>
    </row>
    <row r="590" spans="2:19" ht="12" customHeight="1" x14ac:dyDescent="0.2">
      <c r="B590" s="6"/>
    </row>
    <row r="591" spans="2:19" ht="12" customHeight="1" x14ac:dyDescent="0.2">
      <c r="B591" s="37" t="s">
        <v>145</v>
      </c>
      <c r="E591" s="81"/>
    </row>
    <row r="592" spans="2:19" ht="12" customHeight="1" x14ac:dyDescent="0.2">
      <c r="B592" s="37"/>
      <c r="E592" s="81"/>
    </row>
    <row r="593" spans="2:19" ht="12" customHeight="1" x14ac:dyDescent="0.2">
      <c r="B593" s="6" t="s">
        <v>158</v>
      </c>
      <c r="E593" s="81"/>
    </row>
    <row r="594" spans="2:19" ht="12" customHeight="1" x14ac:dyDescent="0.2">
      <c r="B594" s="65" t="s">
        <v>29</v>
      </c>
      <c r="C594" s="3" t="s">
        <v>5</v>
      </c>
      <c r="D594" s="206">
        <v>55</v>
      </c>
      <c r="E594" s="81"/>
    </row>
    <row r="595" spans="2:19" ht="12" customHeight="1" x14ac:dyDescent="0.2">
      <c r="B595" s="65" t="s">
        <v>28</v>
      </c>
      <c r="C595" s="3" t="s">
        <v>5</v>
      </c>
      <c r="D595" s="206">
        <v>55</v>
      </c>
      <c r="E595" s="81"/>
    </row>
    <row r="596" spans="2:19" ht="12" customHeight="1" x14ac:dyDescent="0.2">
      <c r="B596" s="65" t="s">
        <v>27</v>
      </c>
      <c r="C596" s="3" t="s">
        <v>5</v>
      </c>
      <c r="D596" s="206">
        <v>45</v>
      </c>
      <c r="E596" s="81"/>
    </row>
    <row r="597" spans="2:19" ht="12" customHeight="1" x14ac:dyDescent="0.2">
      <c r="B597" s="65" t="s">
        <v>26</v>
      </c>
      <c r="C597" s="3" t="s">
        <v>5</v>
      </c>
      <c r="D597" s="206">
        <v>60</v>
      </c>
      <c r="E597" s="81"/>
    </row>
    <row r="598" spans="2:19" ht="12" customHeight="1" x14ac:dyDescent="0.2">
      <c r="B598" s="65" t="s">
        <v>25</v>
      </c>
      <c r="C598" s="3" t="s">
        <v>5</v>
      </c>
      <c r="D598" s="206">
        <v>55</v>
      </c>
      <c r="E598" s="81"/>
    </row>
    <row r="599" spans="2:19" ht="12" customHeight="1" x14ac:dyDescent="0.2">
      <c r="B599" s="65" t="s">
        <v>24</v>
      </c>
      <c r="C599" s="3" t="s">
        <v>5</v>
      </c>
      <c r="D599" s="206">
        <v>45</v>
      </c>
      <c r="E599" s="81"/>
    </row>
    <row r="600" spans="2:19" ht="12" customHeight="1" x14ac:dyDescent="0.2">
      <c r="B600" s="65" t="s">
        <v>23</v>
      </c>
      <c r="C600" s="3" t="s">
        <v>5</v>
      </c>
      <c r="D600" s="206">
        <v>40</v>
      </c>
      <c r="E600" s="81"/>
    </row>
    <row r="601" spans="2:19" ht="12" customHeight="1" x14ac:dyDescent="0.2">
      <c r="B601" s="65" t="s">
        <v>22</v>
      </c>
      <c r="C601" s="3" t="s">
        <v>5</v>
      </c>
      <c r="D601" s="206">
        <v>25</v>
      </c>
      <c r="E601" s="81"/>
    </row>
    <row r="602" spans="2:19" ht="12" customHeight="1" x14ac:dyDescent="0.2">
      <c r="B602" s="65" t="s">
        <v>21</v>
      </c>
      <c r="C602" s="3" t="s">
        <v>5</v>
      </c>
      <c r="D602" s="206">
        <v>15</v>
      </c>
      <c r="E602" s="81"/>
    </row>
    <row r="603" spans="2:19" s="6" customFormat="1" ht="12" customHeight="1" x14ac:dyDescent="0.2">
      <c r="B603" s="26" t="s">
        <v>382</v>
      </c>
      <c r="C603" s="82"/>
      <c r="E603" s="81"/>
      <c r="M603" s="83"/>
      <c r="N603" s="83"/>
      <c r="O603" s="83"/>
      <c r="P603" s="83"/>
      <c r="Q603" s="83"/>
      <c r="R603" s="83"/>
      <c r="S603" s="83"/>
    </row>
    <row r="604" spans="2:19" s="6" customFormat="1" ht="12" customHeight="1" x14ac:dyDescent="0.2">
      <c r="B604" s="26"/>
      <c r="C604" s="82"/>
      <c r="E604" s="81"/>
      <c r="M604" s="83"/>
      <c r="N604" s="83"/>
      <c r="O604" s="83"/>
      <c r="P604" s="83"/>
      <c r="Q604" s="83"/>
      <c r="R604" s="83"/>
      <c r="S604" s="83"/>
    </row>
    <row r="605" spans="2:19" ht="12" customHeight="1" x14ac:dyDescent="0.2">
      <c r="B605" s="6" t="s">
        <v>159</v>
      </c>
      <c r="E605" s="81"/>
    </row>
    <row r="606" spans="2:19" ht="12" customHeight="1" x14ac:dyDescent="0.2">
      <c r="B606" s="116">
        <f t="shared" ref="B606:B612" si="27">B574</f>
        <v>0</v>
      </c>
      <c r="C606" s="3" t="s">
        <v>3</v>
      </c>
      <c r="D606" s="207">
        <f>B606</f>
        <v>0</v>
      </c>
      <c r="E606" s="81"/>
    </row>
    <row r="607" spans="2:19" ht="12" customHeight="1" x14ac:dyDescent="0.2">
      <c r="B607" s="116">
        <f t="shared" si="27"/>
        <v>0.08</v>
      </c>
      <c r="C607" s="3" t="s">
        <v>3</v>
      </c>
      <c r="D607" s="207">
        <f t="shared" ref="D607:D612" si="28">B607</f>
        <v>0.08</v>
      </c>
      <c r="E607" s="81"/>
    </row>
    <row r="608" spans="2:19" ht="12" customHeight="1" x14ac:dyDescent="0.2">
      <c r="B608" s="116">
        <f t="shared" si="27"/>
        <v>0.1</v>
      </c>
      <c r="C608" s="3" t="s">
        <v>3</v>
      </c>
      <c r="D608" s="207">
        <f t="shared" si="28"/>
        <v>0.1</v>
      </c>
      <c r="E608" s="81"/>
    </row>
    <row r="609" spans="2:19" ht="12" customHeight="1" x14ac:dyDescent="0.2">
      <c r="B609" s="116">
        <f t="shared" si="27"/>
        <v>0.13</v>
      </c>
      <c r="C609" s="3" t="s">
        <v>3</v>
      </c>
      <c r="D609" s="207">
        <f t="shared" si="28"/>
        <v>0.13</v>
      </c>
      <c r="E609" s="81"/>
    </row>
    <row r="610" spans="2:19" ht="12" customHeight="1" x14ac:dyDescent="0.2">
      <c r="B610" s="116">
        <f t="shared" si="27"/>
        <v>0.2</v>
      </c>
      <c r="C610" s="3" t="s">
        <v>3</v>
      </c>
      <c r="D610" s="207">
        <f t="shared" si="28"/>
        <v>0.2</v>
      </c>
      <c r="E610" s="81"/>
    </row>
    <row r="611" spans="2:19" ht="12" customHeight="1" x14ac:dyDescent="0.2">
      <c r="B611" s="116">
        <f t="shared" si="27"/>
        <v>0.5</v>
      </c>
      <c r="C611" s="3" t="s">
        <v>3</v>
      </c>
      <c r="D611" s="207">
        <f t="shared" si="28"/>
        <v>0.5</v>
      </c>
      <c r="E611" s="81"/>
    </row>
    <row r="612" spans="2:19" ht="12" customHeight="1" x14ac:dyDescent="0.2">
      <c r="B612" s="116">
        <f t="shared" si="27"/>
        <v>1</v>
      </c>
      <c r="C612" s="3" t="s">
        <v>3</v>
      </c>
      <c r="D612" s="207">
        <f t="shared" si="28"/>
        <v>1</v>
      </c>
      <c r="E612" s="81"/>
    </row>
    <row r="613" spans="2:19" ht="12" customHeight="1" x14ac:dyDescent="0.2">
      <c r="E613" s="81"/>
    </row>
    <row r="614" spans="2:19" ht="12" customHeight="1" x14ac:dyDescent="0.2">
      <c r="B614" s="6" t="s">
        <v>319</v>
      </c>
    </row>
    <row r="615" spans="2:19" ht="12" customHeight="1" x14ac:dyDescent="0.2">
      <c r="B615" s="65" t="s">
        <v>319</v>
      </c>
      <c r="C615" s="3" t="s">
        <v>5</v>
      </c>
      <c r="D615" s="206">
        <v>15</v>
      </c>
    </row>
    <row r="616" spans="2:19" ht="12" customHeight="1" x14ac:dyDescent="0.2">
      <c r="D616" s="87"/>
    </row>
    <row r="617" spans="2:19" ht="12" customHeight="1" x14ac:dyDescent="0.2">
      <c r="B617" s="6" t="s">
        <v>405</v>
      </c>
      <c r="L617" s="19"/>
      <c r="M617" s="19"/>
      <c r="N617" s="19"/>
      <c r="O617" s="19"/>
      <c r="P617" s="19"/>
      <c r="Q617" s="19"/>
      <c r="R617" s="19"/>
      <c r="S617" s="19"/>
    </row>
    <row r="618" spans="2:19" ht="12" customHeight="1" x14ac:dyDescent="0.2">
      <c r="B618" s="87" t="s">
        <v>444</v>
      </c>
      <c r="C618" s="3" t="s">
        <v>0</v>
      </c>
      <c r="D618" s="208">
        <v>15</v>
      </c>
      <c r="E618" s="2" t="s">
        <v>406</v>
      </c>
      <c r="L618" s="19"/>
      <c r="M618" s="18"/>
      <c r="N618" s="18"/>
      <c r="O618" s="18"/>
      <c r="P618" s="18"/>
      <c r="Q618" s="18"/>
      <c r="R618" s="18"/>
      <c r="S618" s="18"/>
    </row>
    <row r="619" spans="2:19" ht="12" customHeight="1" x14ac:dyDescent="0.2">
      <c r="B619" s="2" t="s">
        <v>445</v>
      </c>
      <c r="C619" s="3" t="s">
        <v>0</v>
      </c>
      <c r="D619" s="208">
        <v>15</v>
      </c>
      <c r="E619" s="2" t="s">
        <v>406</v>
      </c>
      <c r="L619" s="19"/>
      <c r="M619" s="18"/>
      <c r="N619" s="18"/>
      <c r="O619" s="18"/>
      <c r="P619" s="18"/>
      <c r="Q619" s="18"/>
      <c r="R619" s="18"/>
      <c r="S619" s="18"/>
    </row>
    <row r="620" spans="2:19" ht="12" customHeight="1" x14ac:dyDescent="0.2">
      <c r="C620" s="3"/>
      <c r="D620" s="19"/>
      <c r="L620" s="19"/>
      <c r="M620" s="18"/>
      <c r="N620" s="18"/>
      <c r="O620" s="18"/>
      <c r="P620" s="18"/>
      <c r="Q620" s="18"/>
      <c r="R620" s="18"/>
      <c r="S620" s="18"/>
    </row>
    <row r="621" spans="2:19" ht="12" customHeight="1" x14ac:dyDescent="0.2">
      <c r="B621" s="37" t="s">
        <v>70</v>
      </c>
      <c r="E621" s="81"/>
      <c r="L621" s="19"/>
      <c r="M621" s="19"/>
      <c r="N621" s="19"/>
      <c r="O621" s="19"/>
      <c r="P621" s="19"/>
      <c r="Q621" s="19"/>
      <c r="R621" s="19"/>
      <c r="S621" s="19"/>
    </row>
    <row r="622" spans="2:19" ht="12" customHeight="1" x14ac:dyDescent="0.2">
      <c r="B622" s="37"/>
      <c r="E622" s="81"/>
    </row>
    <row r="623" spans="2:19" ht="12" customHeight="1" x14ac:dyDescent="0.2">
      <c r="B623" s="2" t="s">
        <v>320</v>
      </c>
      <c r="C623" s="3" t="s">
        <v>3</v>
      </c>
      <c r="D623" s="207">
        <v>0.5</v>
      </c>
      <c r="E623" s="81"/>
    </row>
    <row r="631" spans="4:4" ht="12" customHeight="1" x14ac:dyDescent="0.2">
      <c r="D631" s="87"/>
    </row>
    <row r="782" spans="13:13" ht="12" customHeight="1" x14ac:dyDescent="0.2">
      <c r="M782" s="87"/>
    </row>
  </sheetData>
  <sheetProtection algorithmName="SHA-512" hashValue="mjOPtNluE7/xiUAlfZk6sc8235XfzuN5OgrXX8VfpEQ/Rg5HEv5briycGspXsMkur08cWCvG/qeH2yNWtBtdkA==" saltValue="Ne+BR8Su9AuVJ9HeT+Td9Q==" spinCount="100000" sheet="1" objects="1" scenarios="1"/>
  <conditionalFormatting sqref="D22:E23 E591:E602 E604:E613">
    <cfRule type="cellIs" dxfId="394" priority="97" stopIfTrue="1" operator="equal">
      <formula>0</formula>
    </cfRule>
    <cfRule type="cellIs" dxfId="393" priority="98" stopIfTrue="1" operator="notEqual">
      <formula>0</formula>
    </cfRule>
  </conditionalFormatting>
  <conditionalFormatting sqref="H22:S23">
    <cfRule type="cellIs" dxfId="392" priority="95" stopIfTrue="1" operator="equal">
      <formula>0</formula>
    </cfRule>
    <cfRule type="cellIs" dxfId="391" priority="96" stopIfTrue="1" operator="notEqual">
      <formula>0</formula>
    </cfRule>
  </conditionalFormatting>
  <conditionalFormatting sqref="D33:E33">
    <cfRule type="cellIs" dxfId="390" priority="93" stopIfTrue="1" operator="equal">
      <formula>0</formula>
    </cfRule>
    <cfRule type="cellIs" dxfId="389" priority="94" stopIfTrue="1" operator="notEqual">
      <formula>0</formula>
    </cfRule>
  </conditionalFormatting>
  <conditionalFormatting sqref="H33:S33">
    <cfRule type="cellIs" dxfId="388" priority="91" stopIfTrue="1" operator="equal">
      <formula>0</formula>
    </cfRule>
    <cfRule type="cellIs" dxfId="387" priority="92" stopIfTrue="1" operator="notEqual">
      <formula>0</formula>
    </cfRule>
  </conditionalFormatting>
  <conditionalFormatting sqref="D44:E44">
    <cfRule type="cellIs" dxfId="386" priority="89" stopIfTrue="1" operator="equal">
      <formula>0</formula>
    </cfRule>
    <cfRule type="cellIs" dxfId="385" priority="90" stopIfTrue="1" operator="notEqual">
      <formula>0</formula>
    </cfRule>
  </conditionalFormatting>
  <conditionalFormatting sqref="H44:S44">
    <cfRule type="cellIs" dxfId="384" priority="87" stopIfTrue="1" operator="equal">
      <formula>0</formula>
    </cfRule>
    <cfRule type="cellIs" dxfId="383" priority="88" stopIfTrue="1" operator="notEqual">
      <formula>0</formula>
    </cfRule>
  </conditionalFormatting>
  <conditionalFormatting sqref="D55:E55">
    <cfRule type="cellIs" dxfId="382" priority="85" stopIfTrue="1" operator="equal">
      <formula>0</formula>
    </cfRule>
    <cfRule type="cellIs" dxfId="381" priority="86" stopIfTrue="1" operator="notEqual">
      <formula>0</formula>
    </cfRule>
  </conditionalFormatting>
  <conditionalFormatting sqref="H55:S55">
    <cfRule type="cellIs" dxfId="380" priority="83" stopIfTrue="1" operator="equal">
      <formula>0</formula>
    </cfRule>
    <cfRule type="cellIs" dxfId="379" priority="84" stopIfTrue="1" operator="notEqual">
      <formula>0</formula>
    </cfRule>
  </conditionalFormatting>
  <conditionalFormatting sqref="D66:E66">
    <cfRule type="cellIs" dxfId="378" priority="81" stopIfTrue="1" operator="equal">
      <formula>0</formula>
    </cfRule>
    <cfRule type="cellIs" dxfId="377" priority="82" stopIfTrue="1" operator="notEqual">
      <formula>0</formula>
    </cfRule>
  </conditionalFormatting>
  <conditionalFormatting sqref="H66:S66">
    <cfRule type="cellIs" dxfId="376" priority="79" stopIfTrue="1" operator="equal">
      <formula>0</formula>
    </cfRule>
    <cfRule type="cellIs" dxfId="375" priority="80" stopIfTrue="1" operator="notEqual">
      <formula>0</formula>
    </cfRule>
  </conditionalFormatting>
  <conditionalFormatting sqref="D77:E77">
    <cfRule type="cellIs" dxfId="374" priority="77" stopIfTrue="1" operator="equal">
      <formula>0</formula>
    </cfRule>
    <cfRule type="cellIs" dxfId="373" priority="78" stopIfTrue="1" operator="notEqual">
      <formula>0</formula>
    </cfRule>
  </conditionalFormatting>
  <conditionalFormatting sqref="H77:S77">
    <cfRule type="cellIs" dxfId="372" priority="75" stopIfTrue="1" operator="equal">
      <formula>0</formula>
    </cfRule>
    <cfRule type="cellIs" dxfId="371" priority="76" stopIfTrue="1" operator="notEqual">
      <formula>0</formula>
    </cfRule>
  </conditionalFormatting>
  <conditionalFormatting sqref="D88:E88">
    <cfRule type="cellIs" dxfId="370" priority="73" stopIfTrue="1" operator="equal">
      <formula>0</formula>
    </cfRule>
    <cfRule type="cellIs" dxfId="369" priority="74" stopIfTrue="1" operator="notEqual">
      <formula>0</formula>
    </cfRule>
  </conditionalFormatting>
  <conditionalFormatting sqref="H88:S88">
    <cfRule type="cellIs" dxfId="368" priority="71" stopIfTrue="1" operator="equal">
      <formula>0</formula>
    </cfRule>
    <cfRule type="cellIs" dxfId="367" priority="72" stopIfTrue="1" operator="notEqual">
      <formula>0</formula>
    </cfRule>
  </conditionalFormatting>
  <conditionalFormatting sqref="D99:E99">
    <cfRule type="cellIs" dxfId="366" priority="69" stopIfTrue="1" operator="equal">
      <formula>0</formula>
    </cfRule>
    <cfRule type="cellIs" dxfId="365" priority="70" stopIfTrue="1" operator="notEqual">
      <formula>0</formula>
    </cfRule>
  </conditionalFormatting>
  <conditionalFormatting sqref="H99:S99">
    <cfRule type="cellIs" dxfId="364" priority="67" stopIfTrue="1" operator="equal">
      <formula>0</formula>
    </cfRule>
    <cfRule type="cellIs" dxfId="363" priority="68" stopIfTrue="1" operator="notEqual">
      <formula>0</formula>
    </cfRule>
  </conditionalFormatting>
  <conditionalFormatting sqref="D110:E110">
    <cfRule type="cellIs" dxfId="362" priority="65" stopIfTrue="1" operator="equal">
      <formula>0</formula>
    </cfRule>
    <cfRule type="cellIs" dxfId="361" priority="66" stopIfTrue="1" operator="notEqual">
      <formula>0</formula>
    </cfRule>
  </conditionalFormatting>
  <conditionalFormatting sqref="H110:S110">
    <cfRule type="cellIs" dxfId="360" priority="63" stopIfTrue="1" operator="equal">
      <formula>0</formula>
    </cfRule>
    <cfRule type="cellIs" dxfId="359" priority="64" stopIfTrue="1" operator="notEqual">
      <formula>0</formula>
    </cfRule>
  </conditionalFormatting>
  <conditionalFormatting sqref="D147:E148">
    <cfRule type="cellIs" dxfId="358" priority="61" stopIfTrue="1" operator="equal">
      <formula>0</formula>
    </cfRule>
    <cfRule type="cellIs" dxfId="357" priority="62" stopIfTrue="1" operator="notEqual">
      <formula>0</formula>
    </cfRule>
  </conditionalFormatting>
  <conditionalFormatting sqref="H147:S148">
    <cfRule type="cellIs" dxfId="356" priority="59" stopIfTrue="1" operator="equal">
      <formula>0</formula>
    </cfRule>
    <cfRule type="cellIs" dxfId="355" priority="60" stopIfTrue="1" operator="notEqual">
      <formula>0</formula>
    </cfRule>
  </conditionalFormatting>
  <conditionalFormatting sqref="D158:E158">
    <cfRule type="cellIs" dxfId="354" priority="57" stopIfTrue="1" operator="equal">
      <formula>0</formula>
    </cfRule>
    <cfRule type="cellIs" dxfId="353" priority="58" stopIfTrue="1" operator="notEqual">
      <formula>0</formula>
    </cfRule>
  </conditionalFormatting>
  <conditionalFormatting sqref="H158:S158">
    <cfRule type="cellIs" dxfId="352" priority="55" stopIfTrue="1" operator="equal">
      <formula>0</formula>
    </cfRule>
    <cfRule type="cellIs" dxfId="351" priority="56" stopIfTrue="1" operator="notEqual">
      <formula>0</formula>
    </cfRule>
  </conditionalFormatting>
  <conditionalFormatting sqref="D169:E169">
    <cfRule type="cellIs" dxfId="350" priority="53" stopIfTrue="1" operator="equal">
      <formula>0</formula>
    </cfRule>
    <cfRule type="cellIs" dxfId="349" priority="54" stopIfTrue="1" operator="notEqual">
      <formula>0</formula>
    </cfRule>
  </conditionalFormatting>
  <conditionalFormatting sqref="H169:S169">
    <cfRule type="cellIs" dxfId="348" priority="51" stopIfTrue="1" operator="equal">
      <formula>0</formula>
    </cfRule>
    <cfRule type="cellIs" dxfId="347" priority="52" stopIfTrue="1" operator="notEqual">
      <formula>0</formula>
    </cfRule>
  </conditionalFormatting>
  <conditionalFormatting sqref="D180:E180">
    <cfRule type="cellIs" dxfId="346" priority="49" stopIfTrue="1" operator="equal">
      <formula>0</formula>
    </cfRule>
    <cfRule type="cellIs" dxfId="345" priority="50" stopIfTrue="1" operator="notEqual">
      <formula>0</formula>
    </cfRule>
  </conditionalFormatting>
  <conditionalFormatting sqref="H180:S180">
    <cfRule type="cellIs" dxfId="344" priority="47" stopIfTrue="1" operator="equal">
      <formula>0</formula>
    </cfRule>
    <cfRule type="cellIs" dxfId="343" priority="48" stopIfTrue="1" operator="notEqual">
      <formula>0</formula>
    </cfRule>
  </conditionalFormatting>
  <conditionalFormatting sqref="D191:E191">
    <cfRule type="cellIs" dxfId="342" priority="45" stopIfTrue="1" operator="equal">
      <formula>0</formula>
    </cfRule>
    <cfRule type="cellIs" dxfId="341" priority="46" stopIfTrue="1" operator="notEqual">
      <formula>0</formula>
    </cfRule>
  </conditionalFormatting>
  <conditionalFormatting sqref="H191:S191">
    <cfRule type="cellIs" dxfId="340" priority="43" stopIfTrue="1" operator="equal">
      <formula>0</formula>
    </cfRule>
    <cfRule type="cellIs" dxfId="339" priority="44" stopIfTrue="1" operator="notEqual">
      <formula>0</formula>
    </cfRule>
  </conditionalFormatting>
  <conditionalFormatting sqref="D202:E202">
    <cfRule type="cellIs" dxfId="338" priority="41" stopIfTrue="1" operator="equal">
      <formula>0</formula>
    </cfRule>
    <cfRule type="cellIs" dxfId="337" priority="42" stopIfTrue="1" operator="notEqual">
      <formula>0</formula>
    </cfRule>
  </conditionalFormatting>
  <conditionalFormatting sqref="H202:S202">
    <cfRule type="cellIs" dxfId="336" priority="39" stopIfTrue="1" operator="equal">
      <formula>0</formula>
    </cfRule>
    <cfRule type="cellIs" dxfId="335" priority="40" stopIfTrue="1" operator="notEqual">
      <formula>0</formula>
    </cfRule>
  </conditionalFormatting>
  <conditionalFormatting sqref="D213:E213">
    <cfRule type="cellIs" dxfId="334" priority="37" stopIfTrue="1" operator="equal">
      <formula>0</formula>
    </cfRule>
    <cfRule type="cellIs" dxfId="333" priority="38" stopIfTrue="1" operator="notEqual">
      <formula>0</formula>
    </cfRule>
  </conditionalFormatting>
  <conditionalFormatting sqref="H213:S213">
    <cfRule type="cellIs" dxfId="332" priority="35" stopIfTrue="1" operator="equal">
      <formula>0</formula>
    </cfRule>
    <cfRule type="cellIs" dxfId="331" priority="36" stopIfTrue="1" operator="notEqual">
      <formula>0</formula>
    </cfRule>
  </conditionalFormatting>
  <conditionalFormatting sqref="D224:E224">
    <cfRule type="cellIs" dxfId="330" priority="33" stopIfTrue="1" operator="equal">
      <formula>0</formula>
    </cfRule>
    <cfRule type="cellIs" dxfId="329" priority="34" stopIfTrue="1" operator="notEqual">
      <formula>0</formula>
    </cfRule>
  </conditionalFormatting>
  <conditionalFormatting sqref="H224:S224">
    <cfRule type="cellIs" dxfId="328" priority="31" stopIfTrue="1" operator="equal">
      <formula>0</formula>
    </cfRule>
    <cfRule type="cellIs" dxfId="327" priority="32" stopIfTrue="1" operator="notEqual">
      <formula>0</formula>
    </cfRule>
  </conditionalFormatting>
  <conditionalFormatting sqref="D235:E235">
    <cfRule type="cellIs" dxfId="326" priority="29" stopIfTrue="1" operator="equal">
      <formula>0</formula>
    </cfRule>
    <cfRule type="cellIs" dxfId="325" priority="30" stopIfTrue="1" operator="notEqual">
      <formula>0</formula>
    </cfRule>
  </conditionalFormatting>
  <conditionalFormatting sqref="H235:S235">
    <cfRule type="cellIs" dxfId="324" priority="27" stopIfTrue="1" operator="equal">
      <formula>0</formula>
    </cfRule>
    <cfRule type="cellIs" dxfId="323" priority="28" stopIfTrue="1" operator="notEqual">
      <formula>0</formula>
    </cfRule>
  </conditionalFormatting>
  <conditionalFormatting sqref="C2">
    <cfRule type="expression" dxfId="322" priority="21">
      <formula>Model_check&lt;&gt;0</formula>
    </cfRule>
    <cfRule type="expression" dxfId="321" priority="22">
      <formula>Model_check=0</formula>
    </cfRule>
  </conditionalFormatting>
  <conditionalFormatting sqref="D127:E133">
    <cfRule type="cellIs" dxfId="320" priority="15" stopIfTrue="1" operator="equal">
      <formula>0</formula>
    </cfRule>
    <cfRule type="cellIs" dxfId="319" priority="16" stopIfTrue="1" operator="notEqual">
      <formula>0</formula>
    </cfRule>
  </conditionalFormatting>
  <conditionalFormatting sqref="H127:L129 H132:L133 H130:K131">
    <cfRule type="cellIs" dxfId="318" priority="13" stopIfTrue="1" operator="equal">
      <formula>0</formula>
    </cfRule>
    <cfRule type="cellIs" dxfId="317" priority="14" stopIfTrue="1" operator="notEqual">
      <formula>0</formula>
    </cfRule>
  </conditionalFormatting>
  <conditionalFormatting sqref="D256:E257">
    <cfRule type="cellIs" dxfId="316" priority="11" stopIfTrue="1" operator="equal">
      <formula>0</formula>
    </cfRule>
    <cfRule type="cellIs" dxfId="315" priority="12" stopIfTrue="1" operator="notEqual">
      <formula>0</formula>
    </cfRule>
  </conditionalFormatting>
  <conditionalFormatting sqref="H256:L257">
    <cfRule type="cellIs" dxfId="314" priority="9" stopIfTrue="1" operator="equal">
      <formula>0</formula>
    </cfRule>
    <cfRule type="cellIs" dxfId="313" priority="10" stopIfTrue="1" operator="notEqual">
      <formula>0</formula>
    </cfRule>
  </conditionalFormatting>
  <conditionalFormatting sqref="E621:E623">
    <cfRule type="cellIs" dxfId="312" priority="7" stopIfTrue="1" operator="equal">
      <formula>0</formula>
    </cfRule>
    <cfRule type="cellIs" dxfId="311" priority="8" stopIfTrue="1" operator="notEqual">
      <formula>0</formula>
    </cfRule>
  </conditionalFormatting>
  <conditionalFormatting sqref="E603">
    <cfRule type="cellIs" dxfId="310" priority="3" stopIfTrue="1" operator="equal">
      <formula>0</formula>
    </cfRule>
    <cfRule type="cellIs" dxfId="309" priority="4" stopIfTrue="1" operator="notEqual">
      <formula>0</formula>
    </cfRule>
  </conditionalFormatting>
  <conditionalFormatting sqref="L131">
    <cfRule type="cellIs" dxfId="308" priority="1" stopIfTrue="1" operator="equal">
      <formula>0</formula>
    </cfRule>
    <cfRule type="cellIs" dxfId="307" priority="2" stopIfTrue="1" operator="notEqual">
      <formula>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4" manualBreakCount="4">
    <brk id="78" min="1" max="18" man="1"/>
    <brk id="148" min="1" max="18" man="1"/>
    <brk id="214" min="1" max="18" man="1"/>
    <brk id="572" min="1" max="18" man="1"/>
  </rowBreaks>
  <extLst>
    <ext xmlns:x14="http://schemas.microsoft.com/office/spreadsheetml/2009/9/main" uri="{78C0D931-6437-407d-A8EE-F0AAD7539E65}">
      <x14:conditionalFormattings>
        <x14:conditionalFormatting xmlns:xm="http://schemas.microsoft.com/office/excel/2006/main">
          <x14:cfRule type="expression" priority="101" id="{F69F4AEC-2250-40AE-8AE2-BD13401CC4CA}">
            <xm:f>'Global inputs'!$A1="MODEL ERROR"</xm:f>
            <x14:dxf>
              <fill>
                <patternFill>
                  <bgColor theme="1"/>
                </patternFill>
              </fill>
            </x14:dxf>
          </x14:cfRule>
          <xm:sqref>A1:XFD1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autoPageBreaks="0"/>
  </sheetPr>
  <dimension ref="A1:AA118"/>
  <sheetViews>
    <sheetView showGridLines="0" zoomScale="85" zoomScaleNormal="85" workbookViewId="0">
      <pane xSplit="6" ySplit="7" topLeftCell="G8" activePane="bottomRight" state="frozen"/>
      <selection activeCell="A19" sqref="A19"/>
      <selection pane="topRight" activeCell="A19" sqref="A19"/>
      <selection pane="bottomLeft" activeCell="A19" sqref="A19"/>
      <selection pane="bottomRight" activeCell="G8" sqref="G8"/>
    </sheetView>
  </sheetViews>
  <sheetFormatPr defaultColWidth="0" defaultRowHeight="12" customHeight="1" x14ac:dyDescent="0.2"/>
  <cols>
    <col min="1" max="1" width="2.75" style="2" customWidth="1"/>
    <col min="2" max="2" width="50.625" style="2" customWidth="1"/>
    <col min="3" max="3" width="15.75" style="88" customWidth="1"/>
    <col min="4" max="5" width="15.75" style="2" customWidth="1"/>
    <col min="6" max="7" width="2.75" style="2" customWidth="1"/>
    <col min="8" max="8" width="10.625" style="2" customWidth="1"/>
    <col min="9" max="19" width="10.75" style="2" customWidth="1"/>
    <col min="20" max="20" width="2.75" style="2" customWidth="1"/>
    <col min="21" max="21" width="0" style="2" hidden="1" customWidth="1"/>
    <col min="22" max="23" width="9.375" style="2" hidden="1" customWidth="1"/>
    <col min="24" max="25" width="0" style="2" hidden="1" customWidth="1"/>
    <col min="26" max="27" width="9.375" style="2" hidden="1" customWidth="1"/>
    <col min="28" max="16384" width="0" style="2" hidden="1"/>
  </cols>
  <sheetData>
    <row r="1" spans="1:23" ht="12" customHeight="1" x14ac:dyDescent="0.2">
      <c r="A1" s="87"/>
      <c r="B1" s="87"/>
      <c r="C1" s="1"/>
      <c r="D1" s="87"/>
      <c r="E1" s="87"/>
      <c r="F1" s="87"/>
      <c r="G1" s="87"/>
      <c r="H1" s="87"/>
      <c r="I1" s="87"/>
      <c r="J1" s="87"/>
      <c r="K1" s="87"/>
      <c r="L1" s="87"/>
      <c r="M1" s="87"/>
      <c r="N1" s="87"/>
      <c r="O1" s="87"/>
      <c r="P1" s="87"/>
      <c r="Q1" s="87"/>
      <c r="R1" s="87"/>
      <c r="S1" s="87"/>
      <c r="T1" s="87"/>
      <c r="U1" s="87"/>
      <c r="V1" s="87"/>
      <c r="W1" s="87"/>
    </row>
    <row r="2" spans="1:23" s="87" customFormat="1" ht="15" customHeight="1" x14ac:dyDescent="0.25">
      <c r="B2" s="36" t="str">
        <f ca="1">MID(CELL("filename",B2),FIND("]",CELL("filename",B2))+1,255)</f>
        <v>Regulatory tax</v>
      </c>
      <c r="C2" s="21" t="str">
        <f>'Global inputs'!$C$2</f>
        <v>Model: Ok</v>
      </c>
      <c r="D2" s="4"/>
      <c r="E2" s="4"/>
      <c r="F2" s="5"/>
      <c r="G2" s="5"/>
      <c r="H2" s="5"/>
      <c r="I2" s="5"/>
      <c r="J2" s="5"/>
      <c r="K2" s="5"/>
      <c r="L2" s="5"/>
      <c r="M2" s="5"/>
      <c r="N2" s="5"/>
      <c r="O2" s="5"/>
      <c r="P2" s="5"/>
      <c r="Q2" s="5"/>
      <c r="R2" s="5"/>
      <c r="S2" s="5"/>
    </row>
    <row r="3" spans="1:23" s="6" customFormat="1" ht="12" customHeight="1" x14ac:dyDescent="0.2">
      <c r="B3" s="44" t="s">
        <v>62</v>
      </c>
      <c r="C3" s="45"/>
      <c r="D3" s="46"/>
      <c r="E3" s="46"/>
      <c r="F3" s="44"/>
      <c r="G3" s="31"/>
      <c r="H3" s="32">
        <f>'Global inputs'!H3</f>
        <v>41730</v>
      </c>
      <c r="I3" s="32">
        <f>'Global inputs'!I3</f>
        <v>42095</v>
      </c>
      <c r="J3" s="32">
        <f>'Global inputs'!J3</f>
        <v>42461</v>
      </c>
      <c r="K3" s="32">
        <f>'Global inputs'!K3</f>
        <v>42826</v>
      </c>
      <c r="L3" s="32">
        <f>'Global inputs'!L3</f>
        <v>43191</v>
      </c>
      <c r="M3" s="32">
        <f>'Global inputs'!M3</f>
        <v>43556</v>
      </c>
      <c r="N3" s="32">
        <f>'Global inputs'!N3</f>
        <v>43922</v>
      </c>
      <c r="O3" s="32">
        <f>'Global inputs'!O3</f>
        <v>44287</v>
      </c>
      <c r="P3" s="32">
        <f>'Global inputs'!P3</f>
        <v>44652</v>
      </c>
      <c r="Q3" s="32">
        <f>'Global inputs'!Q3</f>
        <v>45017</v>
      </c>
      <c r="R3" s="32">
        <f>'Global inputs'!R3</f>
        <v>45383</v>
      </c>
      <c r="S3" s="32">
        <f>'Global inputs'!S3</f>
        <v>45748</v>
      </c>
    </row>
    <row r="4" spans="1:23" s="6" customFormat="1" ht="12" customHeight="1" x14ac:dyDescent="0.2">
      <c r="B4" s="44" t="s">
        <v>63</v>
      </c>
      <c r="C4" s="45"/>
      <c r="D4" s="47"/>
      <c r="E4" s="47"/>
      <c r="F4" s="44"/>
      <c r="G4" s="31"/>
      <c r="H4" s="32">
        <f>'Global inputs'!H4</f>
        <v>42094</v>
      </c>
      <c r="I4" s="32">
        <f>'Global inputs'!I4</f>
        <v>42460</v>
      </c>
      <c r="J4" s="32">
        <f>'Global inputs'!J4</f>
        <v>42825</v>
      </c>
      <c r="K4" s="32">
        <f>'Global inputs'!K4</f>
        <v>43190</v>
      </c>
      <c r="L4" s="32">
        <f>'Global inputs'!L4</f>
        <v>43555</v>
      </c>
      <c r="M4" s="32">
        <f>'Global inputs'!M4</f>
        <v>43921</v>
      </c>
      <c r="N4" s="32">
        <f>'Global inputs'!N4</f>
        <v>44286</v>
      </c>
      <c r="O4" s="32">
        <f>'Global inputs'!O4</f>
        <v>44651</v>
      </c>
      <c r="P4" s="32">
        <f>'Global inputs'!P4</f>
        <v>45016</v>
      </c>
      <c r="Q4" s="32">
        <f>'Global inputs'!Q4</f>
        <v>45382</v>
      </c>
      <c r="R4" s="32">
        <f>'Global inputs'!R4</f>
        <v>45747</v>
      </c>
      <c r="S4" s="32">
        <f>'Global inputs'!S4</f>
        <v>46112</v>
      </c>
    </row>
    <row r="5" spans="1:23" s="6" customFormat="1" ht="12" customHeight="1" x14ac:dyDescent="0.2">
      <c r="B5" s="44" t="s">
        <v>64</v>
      </c>
      <c r="C5" s="45"/>
      <c r="D5" s="47"/>
      <c r="E5" s="47"/>
      <c r="F5" s="44"/>
      <c r="G5" s="31"/>
      <c r="H5" s="33" t="str">
        <f>'Global inputs'!H5</f>
        <v>RY15</v>
      </c>
      <c r="I5" s="33" t="str">
        <f>'Global inputs'!I5</f>
        <v>RY16</v>
      </c>
      <c r="J5" s="33" t="str">
        <f>'Global inputs'!J5</f>
        <v>RY17</v>
      </c>
      <c r="K5" s="33" t="str">
        <f>'Global inputs'!K5</f>
        <v>RY18</v>
      </c>
      <c r="L5" s="33" t="str">
        <f>'Global inputs'!L5</f>
        <v>RY19</v>
      </c>
      <c r="M5" s="33" t="str">
        <f>'Global inputs'!M5</f>
        <v>RY20</v>
      </c>
      <c r="N5" s="33" t="str">
        <f>'Global inputs'!N5</f>
        <v>RY21</v>
      </c>
      <c r="O5" s="33" t="str">
        <f>'Global inputs'!O5</f>
        <v>RY22</v>
      </c>
      <c r="P5" s="33" t="str">
        <f>'Global inputs'!P5</f>
        <v>RY23</v>
      </c>
      <c r="Q5" s="33" t="str">
        <f>'Global inputs'!Q5</f>
        <v>RY24</v>
      </c>
      <c r="R5" s="33" t="str">
        <f>'Global inputs'!R5</f>
        <v>RY25</v>
      </c>
      <c r="S5" s="33" t="str">
        <f>'Global inputs'!S5</f>
        <v>RY26</v>
      </c>
    </row>
    <row r="6" spans="1:23" s="6" customFormat="1" ht="12" customHeight="1" x14ac:dyDescent="0.2">
      <c r="B6" s="44" t="s">
        <v>65</v>
      </c>
      <c r="C6" s="45"/>
      <c r="D6" s="47"/>
      <c r="E6" s="47"/>
      <c r="F6" s="44"/>
      <c r="G6" s="31"/>
      <c r="H6" s="34" t="s">
        <v>66</v>
      </c>
      <c r="I6" s="35"/>
      <c r="J6" s="35"/>
      <c r="K6" s="35"/>
      <c r="L6" s="35"/>
      <c r="M6" s="34" t="s">
        <v>67</v>
      </c>
      <c r="N6" s="35"/>
      <c r="O6" s="34" t="s">
        <v>68</v>
      </c>
      <c r="P6" s="35"/>
      <c r="Q6" s="35"/>
      <c r="R6" s="35"/>
      <c r="S6" s="35"/>
    </row>
    <row r="7" spans="1:23" ht="12" customHeight="1" x14ac:dyDescent="0.2">
      <c r="B7" s="5"/>
      <c r="C7" s="3"/>
      <c r="D7" s="7"/>
      <c r="E7" s="7"/>
      <c r="F7" s="5"/>
      <c r="G7" s="5"/>
      <c r="H7" s="5"/>
      <c r="I7" s="5"/>
      <c r="J7" s="5"/>
      <c r="K7" s="5"/>
      <c r="L7" s="5"/>
      <c r="M7" s="5"/>
      <c r="N7" s="5"/>
      <c r="O7" s="5"/>
      <c r="P7" s="5"/>
      <c r="Q7" s="5"/>
      <c r="R7" s="5"/>
      <c r="S7" s="5"/>
    </row>
    <row r="8" spans="1:23" ht="12" customHeight="1" x14ac:dyDescent="0.2">
      <c r="B8" s="5"/>
      <c r="C8" s="3"/>
      <c r="D8" s="7"/>
      <c r="E8" s="7"/>
      <c r="F8" s="5"/>
      <c r="G8" s="5"/>
      <c r="H8" s="5"/>
      <c r="I8" s="5"/>
      <c r="J8" s="5"/>
      <c r="K8" s="5"/>
      <c r="L8" s="5"/>
      <c r="M8" s="5"/>
      <c r="N8" s="5"/>
      <c r="O8" s="5"/>
      <c r="P8" s="5"/>
      <c r="Q8" s="5"/>
      <c r="R8" s="5"/>
      <c r="S8" s="5"/>
    </row>
    <row r="9" spans="1:23" s="87" customFormat="1" ht="12" customHeight="1" x14ac:dyDescent="0.2">
      <c r="A9" s="2"/>
      <c r="B9" s="48" t="s">
        <v>39</v>
      </c>
      <c r="C9" s="49" t="s">
        <v>10</v>
      </c>
      <c r="D9" s="117" t="s">
        <v>9</v>
      </c>
      <c r="E9" s="39" t="s">
        <v>173</v>
      </c>
      <c r="F9" s="5"/>
      <c r="G9" s="8"/>
      <c r="H9" s="8"/>
      <c r="I9" s="8"/>
      <c r="J9" s="8"/>
      <c r="K9" s="5"/>
      <c r="L9" s="5"/>
      <c r="M9" s="5"/>
      <c r="N9" s="5"/>
      <c r="O9" s="5"/>
      <c r="P9" s="5"/>
      <c r="Q9" s="5"/>
      <c r="R9" s="5"/>
      <c r="S9" s="5"/>
    </row>
    <row r="10" spans="1:23" ht="12" customHeight="1" x14ac:dyDescent="0.2">
      <c r="D10" s="118"/>
    </row>
    <row r="11" spans="1:23" ht="12" customHeight="1" x14ac:dyDescent="0.2">
      <c r="B11" s="24" t="s">
        <v>39</v>
      </c>
      <c r="C11" s="43" t="s">
        <v>3</v>
      </c>
      <c r="D11" s="118"/>
      <c r="E11" s="2" t="s">
        <v>207</v>
      </c>
      <c r="H11" s="209">
        <v>0.28000000000000003</v>
      </c>
      <c r="I11" s="209">
        <v>0.28000000000000003</v>
      </c>
      <c r="J11" s="209">
        <v>0.28000000000000003</v>
      </c>
      <c r="K11" s="209">
        <v>0.28000000000000003</v>
      </c>
      <c r="L11" s="209">
        <v>0.28000000000000003</v>
      </c>
      <c r="M11" s="209">
        <v>0.28000000000000003</v>
      </c>
      <c r="N11" s="209">
        <v>0.28000000000000003</v>
      </c>
      <c r="O11" s="209">
        <v>0.28000000000000003</v>
      </c>
      <c r="P11" s="209">
        <v>0.28000000000000003</v>
      </c>
      <c r="Q11" s="209">
        <v>0.28000000000000003</v>
      </c>
      <c r="R11" s="209">
        <v>0.28000000000000003</v>
      </c>
      <c r="S11" s="209">
        <v>0.28000000000000003</v>
      </c>
    </row>
    <row r="12" spans="1:23" s="59" customFormat="1" ht="13.35" customHeight="1" x14ac:dyDescent="0.2">
      <c r="D12" s="119"/>
    </row>
    <row r="13" spans="1:23" s="87" customFormat="1" ht="12" customHeight="1" x14ac:dyDescent="0.2">
      <c r="A13" s="2"/>
      <c r="B13" s="38" t="s">
        <v>139</v>
      </c>
      <c r="C13" s="39" t="s">
        <v>10</v>
      </c>
      <c r="D13" s="120" t="s">
        <v>9</v>
      </c>
      <c r="E13" s="39" t="s">
        <v>173</v>
      </c>
      <c r="F13" s="5"/>
      <c r="G13" s="8"/>
      <c r="H13" s="8"/>
      <c r="I13" s="8"/>
      <c r="J13" s="8"/>
      <c r="K13" s="5"/>
      <c r="L13" s="5"/>
      <c r="M13" s="5"/>
      <c r="N13" s="5"/>
      <c r="O13" s="5"/>
      <c r="P13" s="5"/>
      <c r="Q13" s="5"/>
      <c r="R13" s="5"/>
      <c r="S13" s="5"/>
    </row>
    <row r="14" spans="1:23" ht="12.75" x14ac:dyDescent="0.2">
      <c r="C14" s="2"/>
      <c r="D14" s="118"/>
      <c r="I14" s="15"/>
    </row>
    <row r="15" spans="1:23" s="55" customFormat="1" ht="12.75" x14ac:dyDescent="0.2">
      <c r="B15" s="56" t="s">
        <v>140</v>
      </c>
      <c r="C15" s="57" t="s">
        <v>0</v>
      </c>
      <c r="D15" s="121"/>
      <c r="E15" s="2" t="s">
        <v>208</v>
      </c>
      <c r="F15" s="25"/>
      <c r="G15" s="25"/>
      <c r="H15" s="25"/>
      <c r="I15" s="25"/>
      <c r="J15" s="25"/>
      <c r="K15" s="25"/>
      <c r="L15" s="25"/>
      <c r="M15" s="210">
        <v>0</v>
      </c>
      <c r="N15" s="58"/>
      <c r="O15" s="58"/>
      <c r="P15" s="58"/>
      <c r="Q15" s="58"/>
      <c r="R15" s="58"/>
      <c r="S15" s="58"/>
    </row>
    <row r="16" spans="1:23" ht="12.75" x14ac:dyDescent="0.2">
      <c r="C16" s="2"/>
      <c r="D16" s="118"/>
      <c r="I16" s="15"/>
      <c r="M16" s="87"/>
      <c r="N16" s="87"/>
      <c r="O16" s="87"/>
      <c r="P16" s="87"/>
      <c r="Q16" s="87"/>
      <c r="R16" s="87"/>
      <c r="S16" s="87"/>
      <c r="T16" s="87"/>
    </row>
    <row r="17" spans="1:19" s="87" customFormat="1" ht="12" customHeight="1" x14ac:dyDescent="0.2">
      <c r="A17" s="2"/>
      <c r="B17" s="48" t="s">
        <v>113</v>
      </c>
      <c r="C17" s="49" t="s">
        <v>10</v>
      </c>
      <c r="D17" s="117" t="s">
        <v>9</v>
      </c>
      <c r="E17" s="39" t="s">
        <v>173</v>
      </c>
      <c r="F17" s="5"/>
      <c r="G17" s="8"/>
      <c r="H17" s="8"/>
      <c r="I17" s="8"/>
      <c r="J17" s="8"/>
      <c r="K17" s="5"/>
      <c r="L17" s="5"/>
      <c r="M17" s="5"/>
      <c r="N17" s="5"/>
      <c r="O17" s="5"/>
      <c r="P17" s="5"/>
      <c r="Q17" s="5"/>
      <c r="R17" s="5"/>
      <c r="S17" s="5"/>
    </row>
    <row r="19" spans="1:19" ht="12" customHeight="1" x14ac:dyDescent="0.2">
      <c r="B19" s="37" t="s">
        <v>41</v>
      </c>
    </row>
    <row r="20" spans="1:19" ht="12" customHeight="1" x14ac:dyDescent="0.2">
      <c r="B20" s="26" t="s">
        <v>185</v>
      </c>
    </row>
    <row r="22" spans="1:19" ht="12" customHeight="1" x14ac:dyDescent="0.2">
      <c r="B22" s="30" t="s">
        <v>150</v>
      </c>
      <c r="E22" s="2" t="s">
        <v>199</v>
      </c>
    </row>
    <row r="23" spans="1:19" ht="12" customHeight="1" x14ac:dyDescent="0.2">
      <c r="B23" s="93" t="s">
        <v>120</v>
      </c>
      <c r="C23" s="26" t="s">
        <v>0</v>
      </c>
      <c r="D23" s="66">
        <f>IF(SUM(H23:L23)&gt;0,AVERAGEIF(H23:L23,"&gt;0"),0)</f>
        <v>0</v>
      </c>
      <c r="E23" s="18"/>
      <c r="H23" s="210">
        <v>0</v>
      </c>
      <c r="I23" s="210">
        <v>0</v>
      </c>
      <c r="J23" s="210">
        <v>0</v>
      </c>
      <c r="K23" s="210">
        <v>0</v>
      </c>
      <c r="L23" s="210">
        <v>0</v>
      </c>
    </row>
    <row r="24" spans="1:19" s="6" customFormat="1" ht="12" customHeight="1" x14ac:dyDescent="0.2">
      <c r="B24" s="6" t="s">
        <v>1</v>
      </c>
      <c r="C24" s="28" t="s">
        <v>0</v>
      </c>
      <c r="D24" s="84"/>
      <c r="E24" s="84"/>
      <c r="H24" s="84">
        <f>SUM(H23:H23)</f>
        <v>0</v>
      </c>
      <c r="I24" s="84">
        <f>SUM(I23:I23)</f>
        <v>0</v>
      </c>
      <c r="J24" s="84">
        <f>SUM(J23:J23)</f>
        <v>0</v>
      </c>
      <c r="K24" s="84">
        <f>SUM(K23:K23)</f>
        <v>0</v>
      </c>
      <c r="L24" s="84">
        <f>SUM(L23:L23)</f>
        <v>0</v>
      </c>
    </row>
    <row r="26" spans="1:19" ht="12" customHeight="1" x14ac:dyDescent="0.2">
      <c r="B26" s="30" t="s">
        <v>151</v>
      </c>
      <c r="E26" s="2" t="s">
        <v>200</v>
      </c>
    </row>
    <row r="27" spans="1:19" ht="12" customHeight="1" x14ac:dyDescent="0.2">
      <c r="B27" s="93" t="s">
        <v>370</v>
      </c>
      <c r="C27" s="26" t="s">
        <v>0</v>
      </c>
      <c r="D27" s="66">
        <f>IF(SUM(H27:L27)&gt;0,AVERAGEIF(H27:L27,"&gt;0"),0)</f>
        <v>15489</v>
      </c>
      <c r="E27" s="18"/>
      <c r="H27" s="211">
        <v>0</v>
      </c>
      <c r="I27" s="211">
        <v>0</v>
      </c>
      <c r="J27" s="211">
        <v>0</v>
      </c>
      <c r="K27" s="211">
        <v>0</v>
      </c>
      <c r="L27" s="211">
        <v>15489</v>
      </c>
    </row>
    <row r="28" spans="1:19" s="6" customFormat="1" ht="12" customHeight="1" x14ac:dyDescent="0.2">
      <c r="B28" s="6" t="s">
        <v>1</v>
      </c>
      <c r="C28" s="28" t="s">
        <v>0</v>
      </c>
      <c r="D28" s="84"/>
      <c r="E28" s="84"/>
      <c r="H28" s="84">
        <f>SUM(H27:H27)</f>
        <v>0</v>
      </c>
      <c r="I28" s="84">
        <f>SUM(I27:I27)</f>
        <v>0</v>
      </c>
      <c r="J28" s="84">
        <f>SUM(J27:J27)</f>
        <v>0</v>
      </c>
      <c r="K28" s="84">
        <f>SUM(K27:K27)</f>
        <v>0</v>
      </c>
      <c r="L28" s="84">
        <f>SUM(L27:L27)</f>
        <v>15489</v>
      </c>
    </row>
    <row r="29" spans="1:19" ht="12" customHeight="1" x14ac:dyDescent="0.2">
      <c r="B29" s="87"/>
      <c r="C29" s="62"/>
      <c r="D29" s="87"/>
      <c r="E29" s="87"/>
      <c r="F29" s="87"/>
      <c r="G29" s="87"/>
    </row>
    <row r="30" spans="1:19" ht="12" customHeight="1" x14ac:dyDescent="0.2">
      <c r="B30" s="61" t="s">
        <v>42</v>
      </c>
      <c r="C30" s="62"/>
      <c r="D30" s="87"/>
      <c r="E30" s="87"/>
      <c r="F30" s="87"/>
      <c r="G30" s="87"/>
    </row>
    <row r="31" spans="1:19" ht="12" customHeight="1" x14ac:dyDescent="0.2">
      <c r="B31" s="26" t="s">
        <v>185</v>
      </c>
    </row>
    <row r="33" spans="2:19" ht="12" customHeight="1" x14ac:dyDescent="0.2">
      <c r="B33" s="30" t="s">
        <v>403</v>
      </c>
      <c r="C33" s="62"/>
      <c r="E33" s="2" t="s">
        <v>201</v>
      </c>
      <c r="F33" s="87"/>
      <c r="G33" s="87"/>
    </row>
    <row r="34" spans="2:19" ht="12" customHeight="1" x14ac:dyDescent="0.2">
      <c r="B34" s="92" t="s">
        <v>419</v>
      </c>
      <c r="C34" s="20" t="s">
        <v>0</v>
      </c>
      <c r="D34" s="18"/>
      <c r="E34" s="18"/>
      <c r="F34" s="87"/>
      <c r="G34" s="87"/>
      <c r="H34" s="210">
        <v>0</v>
      </c>
      <c r="I34" s="210">
        <v>0</v>
      </c>
      <c r="J34" s="210">
        <v>0</v>
      </c>
      <c r="K34" s="210">
        <v>0</v>
      </c>
      <c r="L34" s="210">
        <v>0</v>
      </c>
      <c r="M34" s="210">
        <f>(RAB!M986-RAB!M985)+(RAB!M1061-RAB!M1060)</f>
        <v>0</v>
      </c>
      <c r="N34" s="210">
        <f>(RAB!N986-RAB!N985)+(RAB!N1061-RAB!N1060)</f>
        <v>-234583.25574431298</v>
      </c>
      <c r="O34" s="210">
        <f>(RAB!O986-RAB!O985)+(RAB!O1061-RAB!O1060)</f>
        <v>-247826.5261801673</v>
      </c>
      <c r="P34" s="210">
        <f>(RAB!P986-RAB!P985)+(RAB!P1061-RAB!P1060)</f>
        <v>-282451.94934691169</v>
      </c>
      <c r="Q34" s="210">
        <f>(RAB!Q986-RAB!Q985)+(RAB!Q1061-RAB!Q1060)</f>
        <v>-308870.57527575688</v>
      </c>
      <c r="R34" s="210">
        <f>(RAB!R986-RAB!R985)+(RAB!R1061-RAB!R1060)</f>
        <v>-347070.71290999954</v>
      </c>
      <c r="S34" s="210">
        <f>(RAB!S986-RAB!S985)+(RAB!S1061-RAB!S1060)</f>
        <v>-370272.74948047905</v>
      </c>
    </row>
    <row r="35" spans="2:19" s="6" customFormat="1" ht="12" customHeight="1" x14ac:dyDescent="0.2">
      <c r="B35" s="53" t="s">
        <v>1</v>
      </c>
      <c r="C35" s="91" t="s">
        <v>0</v>
      </c>
      <c r="D35" s="84"/>
      <c r="E35" s="84"/>
      <c r="H35" s="84">
        <f>SUM(H34:H34)</f>
        <v>0</v>
      </c>
      <c r="I35" s="84">
        <f>SUM(I34:I34)</f>
        <v>0</v>
      </c>
      <c r="J35" s="84">
        <f>SUM(J34:J34)</f>
        <v>0</v>
      </c>
      <c r="K35" s="84">
        <f>SUM(K34:K34)</f>
        <v>0</v>
      </c>
      <c r="L35" s="84">
        <f>SUM(L34:L34)</f>
        <v>0</v>
      </c>
      <c r="M35" s="84">
        <f t="shared" ref="M35:S35" si="0">SUM(M34:M34)</f>
        <v>0</v>
      </c>
      <c r="N35" s="84">
        <f t="shared" si="0"/>
        <v>-234583.25574431298</v>
      </c>
      <c r="O35" s="84">
        <f t="shared" si="0"/>
        <v>-247826.5261801673</v>
      </c>
      <c r="P35" s="84">
        <f t="shared" si="0"/>
        <v>-282451.94934691169</v>
      </c>
      <c r="Q35" s="84">
        <f t="shared" si="0"/>
        <v>-308870.57527575688</v>
      </c>
      <c r="R35" s="84">
        <f t="shared" si="0"/>
        <v>-347070.71290999954</v>
      </c>
      <c r="S35" s="84">
        <f t="shared" si="0"/>
        <v>-370272.74948047905</v>
      </c>
    </row>
    <row r="36" spans="2:19" ht="12" customHeight="1" x14ac:dyDescent="0.2">
      <c r="B36" s="87"/>
      <c r="C36" s="62"/>
      <c r="F36" s="87"/>
      <c r="G36" s="87"/>
    </row>
    <row r="37" spans="2:19" ht="12" customHeight="1" x14ac:dyDescent="0.2">
      <c r="B37" s="30" t="s">
        <v>176</v>
      </c>
      <c r="C37" s="62"/>
      <c r="E37" s="2" t="s">
        <v>202</v>
      </c>
      <c r="F37" s="87"/>
      <c r="G37" s="87"/>
    </row>
    <row r="38" spans="2:19" ht="12" customHeight="1" x14ac:dyDescent="0.2">
      <c r="B38" s="93" t="s">
        <v>402</v>
      </c>
      <c r="C38" s="20" t="s">
        <v>0</v>
      </c>
      <c r="D38" s="18"/>
      <c r="E38" s="18"/>
      <c r="F38" s="87"/>
      <c r="G38" s="87"/>
      <c r="H38" s="210">
        <v>0</v>
      </c>
      <c r="I38" s="210">
        <v>0</v>
      </c>
      <c r="J38" s="210">
        <v>0</v>
      </c>
      <c r="K38" s="210">
        <v>0</v>
      </c>
      <c r="L38" s="210">
        <v>0</v>
      </c>
      <c r="M38" s="210">
        <v>1525499.1126027396</v>
      </c>
      <c r="N38" s="210">
        <v>1428801.0847425431</v>
      </c>
      <c r="O38" s="210">
        <v>1395627.988986914</v>
      </c>
      <c r="P38" s="210">
        <v>1386687.6927393957</v>
      </c>
      <c r="Q38" s="210">
        <v>1144698.0294372276</v>
      </c>
      <c r="R38" s="210">
        <v>852058.37097602431</v>
      </c>
      <c r="S38" s="210">
        <v>847437.87043423322</v>
      </c>
    </row>
    <row r="39" spans="2:19" s="6" customFormat="1" ht="12" customHeight="1" x14ac:dyDescent="0.2">
      <c r="B39" s="53" t="s">
        <v>1</v>
      </c>
      <c r="C39" s="91" t="s">
        <v>0</v>
      </c>
      <c r="D39" s="84"/>
      <c r="E39" s="84"/>
      <c r="H39" s="84">
        <f>SUM(H38:H38)</f>
        <v>0</v>
      </c>
      <c r="I39" s="84">
        <f>SUM(I38:I38)</f>
        <v>0</v>
      </c>
      <c r="J39" s="84">
        <f>SUM(J38:J38)</f>
        <v>0</v>
      </c>
      <c r="K39" s="84">
        <f>SUM(K38:K38)</f>
        <v>0</v>
      </c>
      <c r="L39" s="84">
        <f>SUM(L38:L38)</f>
        <v>0</v>
      </c>
      <c r="M39" s="84">
        <f t="shared" ref="M39:S39" si="1">SUM(M38:M38)</f>
        <v>1525499.1126027396</v>
      </c>
      <c r="N39" s="84">
        <f t="shared" si="1"/>
        <v>1428801.0847425431</v>
      </c>
      <c r="O39" s="84">
        <f t="shared" si="1"/>
        <v>1395627.988986914</v>
      </c>
      <c r="P39" s="84">
        <f t="shared" si="1"/>
        <v>1386687.6927393957</v>
      </c>
      <c r="Q39" s="84">
        <f t="shared" si="1"/>
        <v>1144698.0294372276</v>
      </c>
      <c r="R39" s="84">
        <f t="shared" si="1"/>
        <v>852058.37097602431</v>
      </c>
      <c r="S39" s="84">
        <f t="shared" si="1"/>
        <v>847437.87043423322</v>
      </c>
    </row>
    <row r="40" spans="2:19" ht="12" customHeight="1" x14ac:dyDescent="0.2">
      <c r="B40" s="87"/>
      <c r="C40" s="62"/>
      <c r="D40" s="87"/>
      <c r="E40" s="87"/>
      <c r="F40" s="87"/>
      <c r="G40" s="87"/>
    </row>
    <row r="41" spans="2:19" ht="12" customHeight="1" x14ac:dyDescent="0.2">
      <c r="B41" s="37" t="s">
        <v>186</v>
      </c>
    </row>
    <row r="42" spans="2:19" ht="12" customHeight="1" x14ac:dyDescent="0.2">
      <c r="B42" s="26" t="s">
        <v>185</v>
      </c>
    </row>
    <row r="44" spans="2:19" ht="12" customHeight="1" x14ac:dyDescent="0.2">
      <c r="B44" s="30" t="s">
        <v>186</v>
      </c>
      <c r="E44" s="87" t="s">
        <v>197</v>
      </c>
    </row>
    <row r="45" spans="2:19" ht="12" customHeight="1" x14ac:dyDescent="0.2">
      <c r="B45" s="93" t="s">
        <v>1</v>
      </c>
      <c r="C45" s="26" t="s">
        <v>0</v>
      </c>
      <c r="D45" s="66">
        <f>IF(SUM(H45:L45)&gt;0,AVERAGEIF(H45:L45,"&gt;0"),0)</f>
        <v>0</v>
      </c>
      <c r="E45" s="18"/>
      <c r="H45" s="210">
        <v>0</v>
      </c>
      <c r="I45" s="210">
        <v>0</v>
      </c>
      <c r="J45" s="210">
        <v>0</v>
      </c>
      <c r="K45" s="210">
        <v>0</v>
      </c>
      <c r="L45" s="210">
        <v>0</v>
      </c>
    </row>
    <row r="47" spans="2:19" ht="12" customHeight="1" x14ac:dyDescent="0.2">
      <c r="B47" s="61" t="s">
        <v>47</v>
      </c>
      <c r="C47" s="62"/>
      <c r="D47" s="87"/>
      <c r="E47" s="87"/>
      <c r="F47" s="87"/>
      <c r="G47" s="87"/>
    </row>
    <row r="48" spans="2:19" ht="12" customHeight="1" x14ac:dyDescent="0.2">
      <c r="B48" s="26" t="s">
        <v>187</v>
      </c>
    </row>
    <row r="49" spans="2:19" ht="12" customHeight="1" x14ac:dyDescent="0.2">
      <c r="B49" s="87"/>
      <c r="C49" s="62"/>
      <c r="D49" s="87"/>
      <c r="E49" s="87"/>
      <c r="F49" s="87"/>
      <c r="G49" s="87"/>
    </row>
    <row r="50" spans="2:19" ht="12" customHeight="1" x14ac:dyDescent="0.2">
      <c r="B50" s="30" t="s">
        <v>189</v>
      </c>
      <c r="D50" s="87"/>
      <c r="E50" s="87" t="s">
        <v>203</v>
      </c>
    </row>
    <row r="51" spans="2:19" ht="12" customHeight="1" x14ac:dyDescent="0.2">
      <c r="B51" s="93" t="s">
        <v>260</v>
      </c>
      <c r="C51" s="26" t="s">
        <v>0</v>
      </c>
      <c r="D51" s="87"/>
      <c r="E51" s="18"/>
      <c r="H51" s="66">
        <f>'Regulatory tax '!H109</f>
        <v>5793697.773</v>
      </c>
      <c r="I51" s="66">
        <f>'Regulatory tax '!I109</f>
        <v>8361950.3839999996</v>
      </c>
      <c r="J51" s="66">
        <f>'Regulatory tax '!J109</f>
        <v>11280101.023</v>
      </c>
      <c r="K51" s="66">
        <f>'Regulatory tax '!K109</f>
        <v>14673341.461999999</v>
      </c>
      <c r="L51" s="66">
        <f>'Regulatory tax '!L109</f>
        <v>18454110.601</v>
      </c>
      <c r="M51" s="66">
        <f>'Regulatory tax '!M109</f>
        <v>23205078.855515175</v>
      </c>
      <c r="N51" s="66">
        <f>'Regulatory tax '!N109</f>
        <v>28207137.898329012</v>
      </c>
      <c r="O51" s="66">
        <f>'Regulatory tax '!O109</f>
        <v>33376233.064255584</v>
      </c>
      <c r="P51" s="66">
        <f>'Regulatory tax '!P109</f>
        <v>38801350.782852456</v>
      </c>
      <c r="Q51" s="66">
        <f>'Regulatory tax '!Q109</f>
        <v>44559931.086904362</v>
      </c>
      <c r="R51" s="66">
        <f>'Regulatory tax '!R109</f>
        <v>50729881.932467289</v>
      </c>
      <c r="S51" s="66">
        <f>'Regulatory tax '!S109</f>
        <v>57293374.533329576</v>
      </c>
    </row>
    <row r="52" spans="2:19" s="6" customFormat="1" ht="12" customHeight="1" x14ac:dyDescent="0.2">
      <c r="B52" s="6" t="s">
        <v>1</v>
      </c>
      <c r="C52" s="28" t="s">
        <v>0</v>
      </c>
      <c r="D52" s="87"/>
      <c r="E52" s="84"/>
      <c r="H52" s="84">
        <f>SUM(H51:H51)</f>
        <v>5793697.773</v>
      </c>
      <c r="I52" s="84">
        <f>SUM(I51:I51)</f>
        <v>8361950.3839999996</v>
      </c>
      <c r="J52" s="84">
        <f>SUM(J51:J51)</f>
        <v>11280101.023</v>
      </c>
      <c r="K52" s="84">
        <f>SUM(K51:K51)</f>
        <v>14673341.461999999</v>
      </c>
      <c r="L52" s="84">
        <f>SUM(L51:L51)</f>
        <v>18454110.601</v>
      </c>
      <c r="M52" s="84">
        <f t="shared" ref="M52:S52" si="2">SUM(M51:M51)</f>
        <v>23205078.855515175</v>
      </c>
      <c r="N52" s="84">
        <f t="shared" si="2"/>
        <v>28207137.898329012</v>
      </c>
      <c r="O52" s="84">
        <f t="shared" si="2"/>
        <v>33376233.064255584</v>
      </c>
      <c r="P52" s="84">
        <f t="shared" si="2"/>
        <v>38801350.782852456</v>
      </c>
      <c r="Q52" s="84">
        <f t="shared" si="2"/>
        <v>44559931.086904362</v>
      </c>
      <c r="R52" s="84">
        <f t="shared" si="2"/>
        <v>50729881.932467289</v>
      </c>
      <c r="S52" s="84">
        <f t="shared" si="2"/>
        <v>57293374.533329576</v>
      </c>
    </row>
    <row r="53" spans="2:19" ht="12" customHeight="1" x14ac:dyDescent="0.2">
      <c r="D53" s="87"/>
    </row>
    <row r="54" spans="2:19" ht="12" customHeight="1" x14ac:dyDescent="0.2">
      <c r="B54" s="30" t="s">
        <v>188</v>
      </c>
      <c r="D54" s="87"/>
      <c r="E54" s="87" t="s">
        <v>204</v>
      </c>
    </row>
    <row r="55" spans="2:19" ht="12" customHeight="1" x14ac:dyDescent="0.2">
      <c r="B55" s="93" t="s">
        <v>171</v>
      </c>
      <c r="C55" s="20" t="s">
        <v>0</v>
      </c>
      <c r="D55" s="87"/>
      <c r="E55" s="87"/>
      <c r="F55" s="87"/>
      <c r="G55" s="87"/>
      <c r="H55" s="211">
        <v>122519.45</v>
      </c>
      <c r="I55" s="211">
        <v>104560.89</v>
      </c>
      <c r="J55" s="211">
        <v>258609.28</v>
      </c>
      <c r="K55" s="211">
        <v>446510.73</v>
      </c>
      <c r="L55" s="211">
        <v>854027.81</v>
      </c>
      <c r="M55" s="87"/>
      <c r="N55" s="87"/>
    </row>
    <row r="56" spans="2:19" ht="12" customHeight="1" x14ac:dyDescent="0.2">
      <c r="B56" s="92" t="s">
        <v>172</v>
      </c>
      <c r="C56" s="20" t="s">
        <v>0</v>
      </c>
      <c r="D56" s="87"/>
      <c r="E56" s="87"/>
      <c r="F56" s="87"/>
      <c r="G56" s="87"/>
      <c r="H56" s="211">
        <v>0</v>
      </c>
      <c r="I56" s="211">
        <v>0</v>
      </c>
      <c r="J56" s="211">
        <v>0</v>
      </c>
      <c r="K56" s="211">
        <v>1591539</v>
      </c>
      <c r="L56" s="211">
        <v>1709908</v>
      </c>
    </row>
    <row r="57" spans="2:19" s="6" customFormat="1" ht="12" customHeight="1" x14ac:dyDescent="0.2">
      <c r="B57" s="53" t="s">
        <v>1</v>
      </c>
      <c r="C57" s="91" t="s">
        <v>0</v>
      </c>
      <c r="D57" s="87"/>
      <c r="E57" s="84"/>
      <c r="H57" s="84">
        <f>SUM(H55:H56)</f>
        <v>122519.45</v>
      </c>
      <c r="I57" s="84">
        <f>SUM(I55:I56)</f>
        <v>104560.89</v>
      </c>
      <c r="J57" s="84">
        <f>SUM(J55:J56)</f>
        <v>258609.28</v>
      </c>
      <c r="K57" s="84">
        <f>SUM(K55:K56)</f>
        <v>2038049.73</v>
      </c>
      <c r="L57" s="84">
        <f>SUM(L55:L56)</f>
        <v>2563935.81</v>
      </c>
    </row>
    <row r="58" spans="2:19" ht="12" customHeight="1" x14ac:dyDescent="0.2">
      <c r="B58" s="87"/>
      <c r="C58" s="62"/>
      <c r="D58" s="87"/>
      <c r="E58" s="87"/>
      <c r="F58" s="87"/>
      <c r="G58" s="87"/>
    </row>
    <row r="59" spans="2:19" ht="12" customHeight="1" x14ac:dyDescent="0.2">
      <c r="B59" s="61" t="s">
        <v>48</v>
      </c>
      <c r="C59" s="62"/>
      <c r="D59" s="87"/>
      <c r="E59" s="87"/>
      <c r="F59" s="87"/>
      <c r="G59" s="87"/>
    </row>
    <row r="60" spans="2:19" ht="12" customHeight="1" x14ac:dyDescent="0.2">
      <c r="B60" s="26" t="s">
        <v>187</v>
      </c>
    </row>
    <row r="61" spans="2:19" ht="12" customHeight="1" x14ac:dyDescent="0.2">
      <c r="B61" s="87"/>
      <c r="C61" s="62"/>
      <c r="D61" s="87"/>
      <c r="E61" s="87"/>
      <c r="F61" s="87"/>
      <c r="G61" s="87"/>
    </row>
    <row r="62" spans="2:19" ht="12" customHeight="1" x14ac:dyDescent="0.2">
      <c r="B62" s="30" t="s">
        <v>190</v>
      </c>
      <c r="C62" s="62"/>
      <c r="D62" s="87"/>
      <c r="E62" s="87" t="s">
        <v>205</v>
      </c>
      <c r="F62" s="87"/>
      <c r="G62" s="87"/>
    </row>
    <row r="63" spans="2:19" ht="12" customHeight="1" x14ac:dyDescent="0.2">
      <c r="B63" s="92" t="s">
        <v>120</v>
      </c>
      <c r="C63" s="20" t="s">
        <v>0</v>
      </c>
      <c r="D63" s="87"/>
      <c r="E63" s="18"/>
      <c r="F63" s="87"/>
      <c r="G63" s="87"/>
      <c r="H63" s="210">
        <v>0</v>
      </c>
      <c r="I63" s="210">
        <v>0</v>
      </c>
      <c r="J63" s="210">
        <v>0</v>
      </c>
      <c r="K63" s="210">
        <v>0</v>
      </c>
      <c r="L63" s="210">
        <v>0</v>
      </c>
    </row>
    <row r="64" spans="2:19" s="6" customFormat="1" ht="12" customHeight="1" x14ac:dyDescent="0.2">
      <c r="B64" s="53" t="s">
        <v>1</v>
      </c>
      <c r="C64" s="91" t="s">
        <v>0</v>
      </c>
      <c r="D64" s="87"/>
      <c r="E64" s="84"/>
      <c r="H64" s="84">
        <f>SUM(H63:H63)</f>
        <v>0</v>
      </c>
      <c r="I64" s="84">
        <f>SUM(I63:I63)</f>
        <v>0</v>
      </c>
      <c r="J64" s="84">
        <f>SUM(J63:J63)</f>
        <v>0</v>
      </c>
      <c r="K64" s="84">
        <f>SUM(K63:K63)</f>
        <v>0</v>
      </c>
      <c r="L64" s="84">
        <f>SUM(L63:L63)</f>
        <v>0</v>
      </c>
    </row>
    <row r="65" spans="2:26" ht="12" customHeight="1" x14ac:dyDescent="0.2">
      <c r="B65" s="87"/>
      <c r="C65" s="62"/>
      <c r="D65" s="87"/>
      <c r="F65" s="87"/>
      <c r="G65" s="87"/>
    </row>
    <row r="66" spans="2:26" ht="12" customHeight="1" x14ac:dyDescent="0.2">
      <c r="B66" s="30" t="s">
        <v>191</v>
      </c>
      <c r="C66" s="62"/>
      <c r="E66" s="87" t="s">
        <v>206</v>
      </c>
      <c r="F66" s="87"/>
      <c r="G66" s="87"/>
    </row>
    <row r="67" spans="2:26" ht="12" customHeight="1" x14ac:dyDescent="0.2">
      <c r="B67" s="93" t="s">
        <v>120</v>
      </c>
      <c r="C67" s="20" t="s">
        <v>0</v>
      </c>
      <c r="D67" s="87"/>
      <c r="E67" s="87"/>
      <c r="F67" s="87"/>
      <c r="G67" s="87"/>
      <c r="H67" s="210">
        <v>0</v>
      </c>
      <c r="I67" s="210">
        <v>0</v>
      </c>
      <c r="J67" s="210">
        <v>0</v>
      </c>
      <c r="K67" s="210">
        <v>0</v>
      </c>
      <c r="L67" s="210">
        <v>0</v>
      </c>
    </row>
    <row r="68" spans="2:26" s="6" customFormat="1" ht="12" customHeight="1" x14ac:dyDescent="0.2">
      <c r="B68" s="53" t="s">
        <v>1</v>
      </c>
      <c r="C68" s="91" t="s">
        <v>0</v>
      </c>
      <c r="D68" s="84"/>
      <c r="E68" s="84"/>
      <c r="H68" s="84">
        <f>SUM(H67:H67)</f>
        <v>0</v>
      </c>
      <c r="I68" s="84">
        <f>SUM(I67:I67)</f>
        <v>0</v>
      </c>
      <c r="J68" s="84">
        <f>SUM(J67:J67)</f>
        <v>0</v>
      </c>
      <c r="K68" s="84">
        <f>SUM(K67:K67)</f>
        <v>0</v>
      </c>
      <c r="L68" s="84">
        <f>SUM(L67:L67)</f>
        <v>0</v>
      </c>
    </row>
    <row r="69" spans="2:26" ht="12" customHeight="1" x14ac:dyDescent="0.2">
      <c r="B69" s="87"/>
      <c r="C69" s="62"/>
      <c r="D69" s="87"/>
      <c r="E69" s="87"/>
      <c r="F69" s="87"/>
      <c r="G69" s="87"/>
      <c r="H69" s="87"/>
      <c r="I69" s="87"/>
      <c r="J69" s="87"/>
    </row>
    <row r="70" spans="2:26" s="59" customFormat="1" ht="12.75" x14ac:dyDescent="0.2">
      <c r="B70" s="38" t="s">
        <v>4</v>
      </c>
      <c r="C70" s="39" t="s">
        <v>10</v>
      </c>
      <c r="D70" s="120" t="s">
        <v>9</v>
      </c>
      <c r="E70" s="39" t="s">
        <v>173</v>
      </c>
      <c r="F70" s="87"/>
      <c r="G70" s="87"/>
      <c r="H70" s="87"/>
      <c r="I70" s="2"/>
      <c r="J70" s="87"/>
      <c r="K70" s="87"/>
      <c r="L70" s="87"/>
      <c r="M70" s="87"/>
      <c r="N70" s="87"/>
      <c r="O70" s="87"/>
      <c r="P70" s="87"/>
      <c r="Q70" s="87"/>
      <c r="R70" s="87"/>
      <c r="S70" s="87"/>
      <c r="T70" s="87"/>
      <c r="U70" s="87"/>
      <c r="V70" s="87"/>
      <c r="W70" s="87"/>
      <c r="X70" s="60"/>
      <c r="Y70" s="60"/>
      <c r="Z70" s="60"/>
    </row>
    <row r="71" spans="2:26" s="59" customFormat="1" ht="12.75" x14ac:dyDescent="0.2">
      <c r="B71" s="27"/>
      <c r="C71" s="26"/>
      <c r="D71" s="2"/>
      <c r="E71" s="2"/>
      <c r="F71" s="87"/>
      <c r="G71" s="87"/>
      <c r="H71" s="87"/>
      <c r="I71" s="2"/>
      <c r="J71" s="87"/>
      <c r="K71" s="87"/>
      <c r="M71" s="87"/>
      <c r="N71" s="87"/>
      <c r="O71" s="87"/>
      <c r="P71" s="87"/>
      <c r="Q71" s="87"/>
      <c r="R71" s="87"/>
      <c r="S71" s="87"/>
      <c r="T71" s="87"/>
      <c r="U71" s="87"/>
      <c r="V71" s="87"/>
      <c r="W71" s="87"/>
      <c r="X71" s="60"/>
      <c r="Y71" s="60"/>
      <c r="Z71" s="60"/>
    </row>
    <row r="72" spans="2:26" s="59" customFormat="1" ht="12.75" x14ac:dyDescent="0.2">
      <c r="B72" s="37" t="s">
        <v>119</v>
      </c>
      <c r="C72" s="26"/>
      <c r="D72" s="2"/>
      <c r="E72" s="2"/>
      <c r="F72" s="87"/>
      <c r="G72" s="87"/>
      <c r="H72" s="87"/>
      <c r="I72" s="2"/>
      <c r="J72" s="87"/>
      <c r="K72" s="87"/>
      <c r="M72" s="87"/>
      <c r="N72" s="87"/>
      <c r="O72" s="87"/>
      <c r="P72" s="87"/>
      <c r="Q72" s="87"/>
      <c r="R72" s="87"/>
      <c r="S72" s="87"/>
      <c r="T72" s="87"/>
      <c r="U72" s="87"/>
      <c r="V72" s="87"/>
      <c r="W72" s="87"/>
      <c r="X72" s="60"/>
      <c r="Y72" s="60"/>
      <c r="Z72" s="60"/>
    </row>
    <row r="73" spans="2:26" s="59" customFormat="1" ht="12.75" x14ac:dyDescent="0.2">
      <c r="B73" s="27"/>
      <c r="C73" s="26"/>
      <c r="D73" s="2"/>
      <c r="E73" s="2"/>
      <c r="F73" s="87"/>
      <c r="G73" s="87"/>
      <c r="H73" s="87"/>
      <c r="I73" s="2"/>
      <c r="J73" s="87"/>
      <c r="K73" s="87"/>
      <c r="M73" s="87"/>
      <c r="N73" s="87"/>
      <c r="O73" s="87"/>
      <c r="P73" s="87"/>
      <c r="Q73" s="87"/>
      <c r="R73" s="87"/>
      <c r="S73" s="87"/>
      <c r="T73" s="87"/>
      <c r="U73" s="87"/>
      <c r="V73" s="87"/>
      <c r="W73" s="87"/>
      <c r="X73" s="60"/>
      <c r="Y73" s="60"/>
      <c r="Z73" s="60"/>
    </row>
    <row r="74" spans="2:26" s="59" customFormat="1" ht="12.75" x14ac:dyDescent="0.2">
      <c r="B74" s="2" t="s">
        <v>117</v>
      </c>
      <c r="C74" s="26" t="s">
        <v>0</v>
      </c>
      <c r="D74" s="2"/>
      <c r="E74" s="2" t="s">
        <v>181</v>
      </c>
      <c r="F74" s="87"/>
      <c r="G74" s="87"/>
      <c r="H74" s="211">
        <v>-11215417.694190787</v>
      </c>
      <c r="I74" s="211">
        <v>-12998208.310317395</v>
      </c>
      <c r="J74" s="211">
        <v>-14698629.586970394</v>
      </c>
      <c r="K74" s="211">
        <v>-16527751.679472869</v>
      </c>
      <c r="L74" s="211">
        <v>-18008439.662752453</v>
      </c>
      <c r="M74" s="2"/>
      <c r="N74" s="2"/>
      <c r="O74" s="2"/>
      <c r="P74" s="2"/>
      <c r="Q74" s="2"/>
      <c r="R74" s="2"/>
      <c r="S74" s="2"/>
      <c r="T74" s="2"/>
      <c r="U74" s="2"/>
      <c r="V74" s="2"/>
      <c r="W74" s="2"/>
    </row>
    <row r="75" spans="2:26" s="59" customFormat="1" ht="12.75" x14ac:dyDescent="0.2">
      <c r="B75" s="2" t="s">
        <v>128</v>
      </c>
      <c r="C75" s="26" t="s">
        <v>0</v>
      </c>
      <c r="D75" s="2"/>
      <c r="E75" s="2" t="s">
        <v>183</v>
      </c>
      <c r="F75" s="87"/>
      <c r="G75" s="87"/>
      <c r="H75" s="211">
        <v>3056029.3483674424</v>
      </c>
      <c r="I75" s="211">
        <v>3166845.1202860666</v>
      </c>
      <c r="J75" s="211">
        <v>3297970.9010968581</v>
      </c>
      <c r="K75" s="211">
        <v>3482223.7478597178</v>
      </c>
      <c r="L75" s="211">
        <v>3816623.6336729769</v>
      </c>
      <c r="M75" s="2"/>
      <c r="N75" s="87"/>
      <c r="O75" s="2"/>
      <c r="P75" s="2"/>
      <c r="Q75" s="2"/>
      <c r="R75" s="2"/>
      <c r="S75" s="2"/>
      <c r="T75" s="2"/>
      <c r="U75" s="2"/>
      <c r="V75" s="2"/>
      <c r="W75" s="2"/>
    </row>
    <row r="76" spans="2:26" s="59" customFormat="1" ht="12.75" x14ac:dyDescent="0.2">
      <c r="B76" s="2" t="s">
        <v>129</v>
      </c>
      <c r="C76" s="26" t="s">
        <v>0</v>
      </c>
      <c r="D76" s="2"/>
      <c r="E76" s="2" t="s">
        <v>183</v>
      </c>
      <c r="F76" s="87"/>
      <c r="G76" s="87"/>
      <c r="H76" s="211">
        <v>3983537.5827163425</v>
      </c>
      <c r="I76" s="211">
        <v>4183404.8496413589</v>
      </c>
      <c r="J76" s="211">
        <v>4589364.7015416259</v>
      </c>
      <c r="K76" s="211">
        <v>5155571.3328415956</v>
      </c>
      <c r="L76" s="211">
        <v>6062000.0000000009</v>
      </c>
      <c r="M76" s="2"/>
      <c r="N76" s="2"/>
      <c r="O76" s="2"/>
      <c r="P76" s="2"/>
      <c r="Q76" s="2"/>
      <c r="R76" s="2"/>
      <c r="S76" s="2"/>
      <c r="T76" s="2"/>
      <c r="U76" s="2"/>
      <c r="V76" s="2"/>
      <c r="W76" s="2"/>
    </row>
    <row r="77" spans="2:26" s="59" customFormat="1" ht="12.75" x14ac:dyDescent="0.2">
      <c r="B77" s="2" t="s">
        <v>133</v>
      </c>
      <c r="C77" s="26" t="s">
        <v>0</v>
      </c>
      <c r="D77" s="2"/>
      <c r="E77" s="2"/>
      <c r="F77" s="87"/>
      <c r="G77" s="87"/>
      <c r="H77" s="211">
        <v>542661.46732000017</v>
      </c>
      <c r="I77" s="211">
        <v>714082.30179999978</v>
      </c>
      <c r="J77" s="211">
        <v>860215.5570400001</v>
      </c>
      <c r="K77" s="211">
        <v>1448350.4699999997</v>
      </c>
      <c r="L77" s="211">
        <v>1205863.3384</v>
      </c>
      <c r="M77" s="2"/>
      <c r="N77" s="2"/>
      <c r="O77" s="2"/>
      <c r="P77" s="2"/>
      <c r="Q77" s="2"/>
      <c r="R77" s="2"/>
      <c r="S77" s="2"/>
      <c r="T77" s="2"/>
      <c r="U77" s="2"/>
      <c r="V77" s="2"/>
      <c r="W77" s="2"/>
    </row>
    <row r="78" spans="2:26" s="59" customFormat="1" ht="12.75" x14ac:dyDescent="0.2">
      <c r="B78" s="2" t="s">
        <v>130</v>
      </c>
      <c r="C78" s="26" t="s">
        <v>0</v>
      </c>
      <c r="D78" s="2"/>
      <c r="E78" s="2"/>
      <c r="F78" s="87"/>
      <c r="G78" s="87"/>
      <c r="H78" s="211">
        <v>1397943.8490977078</v>
      </c>
      <c r="I78" s="211">
        <v>1397943.8490977078</v>
      </c>
      <c r="J78" s="211">
        <v>1397943.8490977078</v>
      </c>
      <c r="K78" s="211">
        <v>1397943.8490977075</v>
      </c>
      <c r="L78" s="211">
        <v>1397186.6737176098</v>
      </c>
      <c r="M78" s="2"/>
      <c r="N78" s="2"/>
      <c r="O78" s="2"/>
      <c r="P78" s="2"/>
      <c r="Q78" s="2"/>
      <c r="R78" s="2"/>
      <c r="S78" s="2"/>
      <c r="T78" s="2"/>
      <c r="U78" s="2"/>
      <c r="V78" s="2"/>
      <c r="W78" s="2"/>
    </row>
    <row r="79" spans="2:26" s="59" customFormat="1" ht="12.75" x14ac:dyDescent="0.2">
      <c r="B79" s="2" t="s">
        <v>135</v>
      </c>
      <c r="C79" s="26" t="s">
        <v>0</v>
      </c>
      <c r="D79" s="2"/>
      <c r="E79" s="2" t="s">
        <v>179</v>
      </c>
      <c r="F79" s="87"/>
      <c r="G79" s="87"/>
      <c r="H79" s="211">
        <v>0</v>
      </c>
      <c r="I79" s="211">
        <v>0</v>
      </c>
      <c r="J79" s="211">
        <v>0</v>
      </c>
      <c r="K79" s="211">
        <v>0</v>
      </c>
      <c r="L79" s="211">
        <v>0</v>
      </c>
      <c r="M79" s="210">
        <v>0</v>
      </c>
      <c r="N79" s="210">
        <v>0</v>
      </c>
      <c r="O79" s="210">
        <v>0</v>
      </c>
      <c r="P79" s="210">
        <v>0</v>
      </c>
      <c r="Q79" s="210">
        <v>0</v>
      </c>
      <c r="R79" s="210">
        <v>0</v>
      </c>
      <c r="S79" s="210">
        <v>0</v>
      </c>
      <c r="T79" s="2"/>
      <c r="U79" s="2"/>
      <c r="V79" s="2"/>
      <c r="W79" s="2"/>
    </row>
    <row r="80" spans="2:26" s="59" customFormat="1" ht="12.75" x14ac:dyDescent="0.2">
      <c r="B80" s="2" t="s">
        <v>2</v>
      </c>
      <c r="C80" s="26" t="s">
        <v>0</v>
      </c>
      <c r="D80" s="2"/>
      <c r="E80" s="2" t="s">
        <v>180</v>
      </c>
      <c r="F80" s="87"/>
      <c r="G80" s="87"/>
      <c r="H80" s="211">
        <v>0</v>
      </c>
      <c r="I80" s="211">
        <v>0</v>
      </c>
      <c r="J80" s="211">
        <v>0</v>
      </c>
      <c r="K80" s="211">
        <v>-142252.98079999999</v>
      </c>
      <c r="L80" s="211">
        <v>-186218.76000000004</v>
      </c>
      <c r="M80" s="210">
        <v>0</v>
      </c>
      <c r="N80" s="210">
        <v>0</v>
      </c>
      <c r="O80" s="210">
        <v>0</v>
      </c>
      <c r="P80" s="210">
        <v>0</v>
      </c>
      <c r="Q80" s="210">
        <v>0</v>
      </c>
      <c r="R80" s="210">
        <v>0</v>
      </c>
      <c r="S80" s="210">
        <v>0</v>
      </c>
      <c r="T80" s="2"/>
      <c r="U80" s="2"/>
      <c r="V80" s="2"/>
      <c r="W80" s="2"/>
    </row>
    <row r="81" spans="1:26" s="59" customFormat="1" ht="12.75" x14ac:dyDescent="0.2">
      <c r="B81" s="2" t="s">
        <v>131</v>
      </c>
      <c r="C81" s="26" t="s">
        <v>0</v>
      </c>
      <c r="D81" s="2"/>
      <c r="E81" s="2" t="s">
        <v>178</v>
      </c>
      <c r="F81" s="87"/>
      <c r="G81" s="87"/>
      <c r="H81" s="211">
        <v>0</v>
      </c>
      <c r="I81" s="211">
        <v>0</v>
      </c>
      <c r="J81" s="211">
        <v>0</v>
      </c>
      <c r="K81" s="211">
        <v>0</v>
      </c>
      <c r="L81" s="211">
        <v>0.12069193646311761</v>
      </c>
      <c r="M81" s="210">
        <v>0</v>
      </c>
      <c r="N81" s="210">
        <v>0</v>
      </c>
      <c r="O81" s="210">
        <v>0</v>
      </c>
      <c r="P81" s="210">
        <v>0</v>
      </c>
      <c r="Q81" s="210">
        <v>0</v>
      </c>
      <c r="R81" s="210">
        <v>0</v>
      </c>
      <c r="S81" s="210">
        <v>0</v>
      </c>
      <c r="T81" s="2"/>
      <c r="U81" s="2"/>
      <c r="V81" s="2"/>
      <c r="W81" s="2"/>
    </row>
    <row r="82" spans="1:26" s="96" customFormat="1" ht="12.75" x14ac:dyDescent="0.2">
      <c r="A82" s="59"/>
      <c r="B82" s="6" t="s">
        <v>132</v>
      </c>
      <c r="C82" s="28" t="s">
        <v>0</v>
      </c>
      <c r="D82" s="6"/>
      <c r="E82" s="6" t="s">
        <v>177</v>
      </c>
      <c r="F82" s="53"/>
      <c r="G82" s="53"/>
      <c r="H82" s="212">
        <v>-12998208.310317395</v>
      </c>
      <c r="I82" s="212">
        <v>-14698629.586970394</v>
      </c>
      <c r="J82" s="212">
        <v>-16527751.679472869</v>
      </c>
      <c r="K82" s="212">
        <v>-18008439.662752453</v>
      </c>
      <c r="L82" s="212">
        <v>-20258920.483705156</v>
      </c>
      <c r="M82" s="6"/>
      <c r="N82" s="6"/>
      <c r="O82" s="6"/>
      <c r="P82" s="6"/>
      <c r="Q82" s="6"/>
      <c r="R82" s="6"/>
      <c r="S82" s="6"/>
      <c r="T82" s="6"/>
      <c r="U82" s="6"/>
      <c r="V82" s="6"/>
      <c r="W82" s="6"/>
    </row>
    <row r="83" spans="1:26" s="59" customFormat="1" ht="12.75" x14ac:dyDescent="0.2">
      <c r="B83" s="26" t="s">
        <v>383</v>
      </c>
      <c r="C83" s="26"/>
      <c r="D83" s="2"/>
      <c r="E83" s="2"/>
      <c r="F83" s="87"/>
      <c r="G83" s="87"/>
      <c r="H83" s="87"/>
      <c r="I83" s="2"/>
      <c r="J83" s="2"/>
      <c r="K83" s="2"/>
      <c r="L83" s="2"/>
      <c r="M83" s="2"/>
      <c r="N83" s="2"/>
      <c r="O83" s="2"/>
      <c r="P83" s="2"/>
      <c r="Q83" s="2"/>
      <c r="R83" s="2"/>
      <c r="S83" s="2"/>
      <c r="T83" s="2"/>
      <c r="U83" s="2"/>
      <c r="V83" s="2"/>
      <c r="W83" s="2"/>
      <c r="X83" s="2"/>
    </row>
    <row r="84" spans="1:26" s="59" customFormat="1" ht="12.75" x14ac:dyDescent="0.2">
      <c r="B84" s="26"/>
      <c r="C84" s="26"/>
      <c r="D84" s="2"/>
      <c r="E84" s="2"/>
      <c r="F84" s="87"/>
      <c r="G84" s="87"/>
      <c r="H84" s="87"/>
      <c r="I84" s="2"/>
      <c r="J84" s="2"/>
      <c r="K84" s="2"/>
      <c r="L84" s="2"/>
      <c r="M84" s="2"/>
      <c r="N84" s="2"/>
      <c r="O84" s="2"/>
      <c r="P84" s="2"/>
      <c r="Q84" s="2"/>
      <c r="R84" s="2"/>
      <c r="S84" s="2"/>
      <c r="T84" s="2"/>
      <c r="U84" s="2"/>
      <c r="V84" s="2"/>
      <c r="W84" s="2"/>
    </row>
    <row r="85" spans="1:26" s="59" customFormat="1" ht="12.75" x14ac:dyDescent="0.2">
      <c r="B85" s="2" t="s">
        <v>326</v>
      </c>
      <c r="C85" s="26" t="s">
        <v>0</v>
      </c>
      <c r="D85" s="2"/>
      <c r="E85" s="2" t="s">
        <v>325</v>
      </c>
      <c r="F85" s="87"/>
      <c r="G85" s="87"/>
      <c r="H85" s="2"/>
      <c r="I85" s="2"/>
      <c r="J85" s="2"/>
      <c r="K85" s="2"/>
      <c r="L85" s="2"/>
      <c r="M85" s="89">
        <f>'[1]CPP model output'!M60</f>
        <v>-1377971.5722043533</v>
      </c>
      <c r="N85" s="2"/>
      <c r="O85" s="2"/>
      <c r="P85" s="2"/>
      <c r="Q85" s="2"/>
      <c r="R85" s="2"/>
      <c r="S85" s="2"/>
      <c r="T85" s="2"/>
      <c r="U85" s="2"/>
      <c r="V85" s="2"/>
      <c r="W85" s="2"/>
    </row>
    <row r="86" spans="1:26" s="59" customFormat="1" ht="12.75" x14ac:dyDescent="0.2">
      <c r="B86" s="26" t="s">
        <v>381</v>
      </c>
      <c r="C86" s="26"/>
      <c r="D86" s="2"/>
      <c r="E86" s="2"/>
      <c r="F86" s="87"/>
      <c r="G86" s="87"/>
      <c r="H86" s="87"/>
      <c r="I86" s="2"/>
      <c r="J86" s="2"/>
      <c r="K86" s="2"/>
      <c r="L86" s="2"/>
      <c r="M86" s="2"/>
      <c r="N86" s="2"/>
      <c r="O86" s="2"/>
      <c r="P86" s="2"/>
      <c r="Q86" s="2"/>
      <c r="R86" s="2"/>
      <c r="S86" s="2"/>
      <c r="T86" s="2"/>
      <c r="U86" s="2"/>
      <c r="V86" s="2"/>
      <c r="W86" s="2"/>
      <c r="X86" s="2"/>
    </row>
    <row r="87" spans="1:26" s="59" customFormat="1" ht="12.75" x14ac:dyDescent="0.2">
      <c r="B87" s="26"/>
      <c r="C87" s="26"/>
      <c r="D87" s="2"/>
      <c r="E87" s="2"/>
      <c r="F87" s="87"/>
      <c r="G87" s="87"/>
      <c r="H87" s="87"/>
      <c r="I87" s="2"/>
      <c r="J87" s="2"/>
      <c r="K87" s="2"/>
      <c r="L87" s="2"/>
      <c r="M87" s="2"/>
      <c r="N87" s="2"/>
      <c r="O87" s="2"/>
      <c r="P87" s="2"/>
      <c r="Q87" s="2"/>
      <c r="R87" s="2"/>
      <c r="S87" s="2"/>
      <c r="T87" s="2"/>
      <c r="U87" s="2"/>
      <c r="V87" s="2"/>
      <c r="W87" s="2"/>
    </row>
    <row r="88" spans="1:26" s="59" customFormat="1" ht="12.75" x14ac:dyDescent="0.2">
      <c r="B88" s="37" t="s">
        <v>373</v>
      </c>
      <c r="C88" s="26"/>
      <c r="D88" s="2"/>
      <c r="E88" s="2"/>
      <c r="F88" s="87"/>
      <c r="G88" s="87"/>
      <c r="H88" s="87"/>
      <c r="I88" s="2"/>
      <c r="J88" s="2"/>
      <c r="K88" s="2"/>
      <c r="L88" s="2"/>
      <c r="M88" s="2"/>
      <c r="N88" s="2"/>
      <c r="O88" s="2"/>
      <c r="P88" s="2"/>
      <c r="Q88" s="2"/>
      <c r="R88" s="2"/>
      <c r="S88" s="2"/>
      <c r="T88" s="2"/>
      <c r="U88" s="2"/>
      <c r="V88" s="2"/>
      <c r="W88" s="2"/>
    </row>
    <row r="89" spans="1:26" s="59" customFormat="1" ht="12.75" x14ac:dyDescent="0.2">
      <c r="B89" s="26"/>
      <c r="C89" s="26"/>
      <c r="D89" s="2"/>
      <c r="E89" s="2"/>
      <c r="F89" s="87"/>
      <c r="G89" s="87"/>
      <c r="H89" s="87"/>
      <c r="I89" s="2"/>
      <c r="J89" s="2"/>
      <c r="K89" s="2"/>
      <c r="L89" s="2"/>
      <c r="M89" s="2"/>
      <c r="N89" s="2"/>
      <c r="O89" s="2"/>
      <c r="P89" s="2"/>
      <c r="Q89" s="2"/>
      <c r="R89" s="2"/>
      <c r="S89" s="2"/>
      <c r="T89" s="2"/>
      <c r="U89" s="2"/>
      <c r="V89" s="2"/>
      <c r="W89" s="2"/>
    </row>
    <row r="90" spans="1:26" s="59" customFormat="1" ht="12.75" x14ac:dyDescent="0.2">
      <c r="B90" s="2" t="s">
        <v>135</v>
      </c>
      <c r="C90" s="26" t="s">
        <v>0</v>
      </c>
      <c r="D90" s="2"/>
      <c r="E90" s="2" t="s">
        <v>179</v>
      </c>
      <c r="F90" s="87"/>
      <c r="G90" s="87"/>
      <c r="H90" s="87"/>
      <c r="I90" s="2"/>
      <c r="J90" s="2"/>
      <c r="K90" s="2"/>
      <c r="L90" s="2"/>
      <c r="M90" s="89">
        <v>0</v>
      </c>
      <c r="N90" s="89">
        <v>0</v>
      </c>
      <c r="O90" s="89">
        <v>0</v>
      </c>
      <c r="P90" s="89">
        <v>0</v>
      </c>
      <c r="Q90" s="89">
        <v>0</v>
      </c>
      <c r="R90" s="89">
        <v>0</v>
      </c>
      <c r="S90" s="89">
        <v>0</v>
      </c>
      <c r="T90" s="2"/>
      <c r="U90" s="2"/>
      <c r="V90" s="2"/>
      <c r="W90" s="2"/>
    </row>
    <row r="91" spans="1:26" s="59" customFormat="1" ht="12.75" x14ac:dyDescent="0.2">
      <c r="B91" s="2" t="s">
        <v>2</v>
      </c>
      <c r="C91" s="26" t="s">
        <v>0</v>
      </c>
      <c r="D91" s="2"/>
      <c r="E91" s="2" t="s">
        <v>180</v>
      </c>
      <c r="F91" s="87"/>
      <c r="G91" s="87"/>
      <c r="H91" s="87"/>
      <c r="I91" s="2"/>
      <c r="J91" s="2"/>
      <c r="K91" s="2"/>
      <c r="L91" s="2"/>
      <c r="M91" s="29">
        <f>(RAB!M$39/RAB!M$35)*$L$82</f>
        <v>-34705.093785308716</v>
      </c>
      <c r="N91" s="29">
        <f>(RAB!N$39/RAB!N$35)*$L$82</f>
        <v>-27617.273229189635</v>
      </c>
      <c r="O91" s="29">
        <f>(RAB!O$39/RAB!O$35)*$L$82</f>
        <v>-21374.675662594556</v>
      </c>
      <c r="P91" s="29">
        <f>(RAB!P$39/RAB!P$35)*$L$82</f>
        <v>-16130.815129568991</v>
      </c>
      <c r="Q91" s="29">
        <f>(RAB!Q$39/RAB!Q$35)*$L$82</f>
        <v>-12803.939428584943</v>
      </c>
      <c r="R91" s="29">
        <f>(RAB!R$39/RAB!R$35)*$L$82</f>
        <v>-11996.430215039498</v>
      </c>
      <c r="S91" s="29">
        <f>(RAB!S$39/RAB!S$35)*$L$82</f>
        <v>-11358.167848652192</v>
      </c>
      <c r="T91" s="2"/>
      <c r="U91" s="2"/>
      <c r="V91" s="2"/>
      <c r="W91" s="2"/>
    </row>
    <row r="92" spans="1:26" ht="12" customHeight="1" x14ac:dyDescent="0.2">
      <c r="A92" s="59"/>
      <c r="B92" s="2" t="s">
        <v>131</v>
      </c>
      <c r="C92" s="26" t="s">
        <v>0</v>
      </c>
      <c r="E92" s="2" t="s">
        <v>178</v>
      </c>
      <c r="M92" s="100">
        <v>0</v>
      </c>
      <c r="N92" s="89">
        <v>0</v>
      </c>
      <c r="O92" s="89">
        <v>0</v>
      </c>
      <c r="P92" s="89">
        <v>0</v>
      </c>
      <c r="Q92" s="89">
        <v>0</v>
      </c>
      <c r="R92" s="89">
        <v>0</v>
      </c>
      <c r="S92" s="89">
        <v>0</v>
      </c>
    </row>
    <row r="93" spans="1:26" s="59" customFormat="1" ht="12.75" x14ac:dyDescent="0.2">
      <c r="B93" s="2" t="s">
        <v>412</v>
      </c>
      <c r="C93" s="26" t="s">
        <v>0</v>
      </c>
      <c r="D93" s="2"/>
      <c r="E93" s="2" t="s">
        <v>179</v>
      </c>
      <c r="F93" s="87"/>
      <c r="G93" s="87"/>
      <c r="H93" s="87"/>
      <c r="I93" s="2"/>
      <c r="J93" s="2"/>
      <c r="K93" s="2"/>
      <c r="L93" s="2"/>
      <c r="M93" s="125">
        <f>M85</f>
        <v>-1377971.5722043533</v>
      </c>
      <c r="N93" s="125">
        <f>(-SUM(Assets!N$588:N$589))*N$11</f>
        <v>-40763.9311181257</v>
      </c>
      <c r="O93" s="125">
        <f>(-SUM(Assets!O$588:O$589))*O$11</f>
        <v>-133503.23006713769</v>
      </c>
      <c r="P93" s="125">
        <f>(-SUM(Assets!P$588:P$589))*P$11</f>
        <v>-74792.423455280339</v>
      </c>
      <c r="Q93" s="125">
        <f>(-SUM(Assets!Q$588:Q$589))*Q$11</f>
        <v>-138596.46590052976</v>
      </c>
      <c r="R93" s="125">
        <f>(-SUM(Assets!R$588:R$589))*R$11</f>
        <v>-38178.83835863875</v>
      </c>
      <c r="S93" s="125">
        <f>(-SUM(Assets!S$588:S$589))*S$11</f>
        <v>0</v>
      </c>
      <c r="T93" s="2"/>
      <c r="U93" s="2"/>
      <c r="V93" s="2"/>
      <c r="W93" s="2"/>
    </row>
    <row r="94" spans="1:26" s="59" customFormat="1" ht="12.75" x14ac:dyDescent="0.2">
      <c r="B94" s="27"/>
      <c r="C94" s="26"/>
      <c r="D94" s="2"/>
      <c r="E94" s="2"/>
      <c r="F94" s="87"/>
      <c r="G94" s="87"/>
      <c r="H94" s="2"/>
      <c r="I94" s="2"/>
      <c r="J94" s="2"/>
      <c r="K94" s="2"/>
      <c r="L94" s="2"/>
      <c r="M94" s="87"/>
      <c r="N94" s="87"/>
      <c r="O94" s="87"/>
      <c r="P94" s="87"/>
      <c r="Q94" s="87"/>
      <c r="R94" s="87"/>
      <c r="S94" s="87"/>
      <c r="T94" s="87"/>
      <c r="U94" s="87"/>
      <c r="V94" s="87"/>
      <c r="W94" s="87"/>
      <c r="X94" s="60"/>
      <c r="Y94" s="60"/>
      <c r="Z94" s="60"/>
    </row>
    <row r="95" spans="1:26" s="59" customFormat="1" ht="12.75" x14ac:dyDescent="0.2">
      <c r="B95" s="38" t="s">
        <v>255</v>
      </c>
      <c r="C95" s="39" t="s">
        <v>10</v>
      </c>
      <c r="D95" s="120" t="s">
        <v>9</v>
      </c>
      <c r="E95" s="39" t="s">
        <v>173</v>
      </c>
      <c r="F95" s="87"/>
      <c r="G95" s="87"/>
      <c r="H95" s="2"/>
      <c r="I95" s="2"/>
      <c r="J95" s="2"/>
      <c r="K95" s="2"/>
      <c r="L95" s="2"/>
      <c r="M95" s="87"/>
      <c r="N95" s="87"/>
      <c r="O95" s="87"/>
      <c r="P95" s="87"/>
      <c r="Q95" s="87"/>
      <c r="R95" s="87"/>
      <c r="S95" s="87"/>
      <c r="T95" s="87"/>
      <c r="U95" s="87"/>
      <c r="V95" s="87"/>
      <c r="W95" s="87"/>
      <c r="X95" s="60"/>
      <c r="Y95" s="60"/>
      <c r="Z95" s="60"/>
    </row>
    <row r="96" spans="1:26" s="59" customFormat="1" ht="12.75" x14ac:dyDescent="0.2">
      <c r="B96" s="27"/>
      <c r="C96" s="26"/>
      <c r="D96" s="2"/>
      <c r="E96" s="2"/>
      <c r="F96" s="87"/>
      <c r="G96" s="87"/>
      <c r="H96" s="87"/>
      <c r="I96" s="2"/>
      <c r="J96" s="87"/>
      <c r="K96" s="87"/>
      <c r="M96" s="87"/>
      <c r="N96" s="87"/>
      <c r="O96" s="87"/>
      <c r="P96" s="87"/>
      <c r="Q96" s="87"/>
      <c r="R96" s="87"/>
      <c r="S96" s="87"/>
      <c r="T96" s="87"/>
      <c r="U96" s="87"/>
      <c r="V96" s="87"/>
      <c r="W96" s="87"/>
      <c r="X96" s="60"/>
      <c r="Y96" s="60"/>
      <c r="Z96" s="60"/>
    </row>
    <row r="97" spans="2:21" ht="12" customHeight="1" x14ac:dyDescent="0.2">
      <c r="B97" s="69" t="s">
        <v>258</v>
      </c>
      <c r="C97" s="26" t="s">
        <v>0</v>
      </c>
      <c r="D97" s="211">
        <v>3836872.6570000001</v>
      </c>
    </row>
    <row r="98" spans="2:21" s="59" customFormat="1" ht="12.75" x14ac:dyDescent="0.2">
      <c r="B98" s="87" t="s">
        <v>256</v>
      </c>
      <c r="C98" s="20" t="s">
        <v>5</v>
      </c>
      <c r="D98" s="210">
        <v>10</v>
      </c>
      <c r="E98" s="87"/>
      <c r="F98" s="87"/>
      <c r="G98" s="87"/>
      <c r="H98" s="87"/>
      <c r="I98" s="87"/>
      <c r="J98" s="19"/>
      <c r="K98" s="90"/>
      <c r="L98" s="87"/>
      <c r="M98" s="87"/>
      <c r="N98" s="87"/>
      <c r="O98" s="87"/>
      <c r="P98" s="87"/>
      <c r="Q98" s="87"/>
      <c r="R98" s="87"/>
      <c r="S98" s="87"/>
      <c r="T98" s="87"/>
      <c r="U98" s="60"/>
    </row>
    <row r="99" spans="2:21" s="59" customFormat="1" ht="12.75" x14ac:dyDescent="0.2">
      <c r="B99" s="37"/>
      <c r="C99" s="2"/>
      <c r="D99" s="87"/>
      <c r="E99" s="87"/>
      <c r="F99" s="87"/>
      <c r="G99" s="87"/>
      <c r="H99" s="87"/>
      <c r="I99" s="87"/>
      <c r="J99" s="19"/>
      <c r="K99" s="90"/>
      <c r="L99" s="87"/>
      <c r="M99" s="87"/>
      <c r="N99" s="87"/>
      <c r="O99" s="87"/>
      <c r="P99" s="87"/>
      <c r="Q99" s="87"/>
      <c r="R99" s="87"/>
      <c r="S99" s="87"/>
      <c r="T99" s="87"/>
      <c r="U99" s="60"/>
    </row>
    <row r="100" spans="2:21" ht="12" customHeight="1" x14ac:dyDescent="0.2">
      <c r="B100" s="69" t="s">
        <v>248</v>
      </c>
      <c r="C100" s="26" t="s">
        <v>0</v>
      </c>
      <c r="D100" s="211">
        <v>4184000</v>
      </c>
    </row>
    <row r="101" spans="2:21" ht="12" customHeight="1" x14ac:dyDescent="0.2">
      <c r="B101" s="69" t="s">
        <v>249</v>
      </c>
      <c r="C101" s="26" t="s">
        <v>0</v>
      </c>
      <c r="D101" s="211">
        <v>3820000</v>
      </c>
    </row>
    <row r="102" spans="2:21" ht="12" customHeight="1" x14ac:dyDescent="0.2">
      <c r="B102" s="69" t="s">
        <v>250</v>
      </c>
      <c r="C102" s="26" t="s">
        <v>0</v>
      </c>
      <c r="D102" s="211">
        <v>3042999.9999999995</v>
      </c>
    </row>
    <row r="103" spans="2:21" ht="12" customHeight="1" x14ac:dyDescent="0.2">
      <c r="B103" s="69" t="s">
        <v>240</v>
      </c>
      <c r="C103" s="26" t="s">
        <v>0</v>
      </c>
      <c r="D103" s="211">
        <v>4086726.57</v>
      </c>
    </row>
    <row r="104" spans="2:21" ht="12" customHeight="1" x14ac:dyDescent="0.2">
      <c r="B104" s="69" t="s">
        <v>239</v>
      </c>
      <c r="C104" s="26" t="s">
        <v>0</v>
      </c>
      <c r="D104" s="211">
        <v>4434524.59</v>
      </c>
    </row>
    <row r="105" spans="2:21" ht="12" customHeight="1" x14ac:dyDescent="0.2">
      <c r="B105" s="69" t="s">
        <v>241</v>
      </c>
      <c r="C105" s="26" t="s">
        <v>0</v>
      </c>
      <c r="D105" s="211">
        <v>6114274.9500000002</v>
      </c>
    </row>
    <row r="106" spans="2:21" ht="12" customHeight="1" x14ac:dyDescent="0.2">
      <c r="B106" s="69" t="s">
        <v>242</v>
      </c>
      <c r="C106" s="26" t="s">
        <v>0</v>
      </c>
      <c r="D106" s="211">
        <v>3498980.28</v>
      </c>
    </row>
    <row r="107" spans="2:21" ht="12" customHeight="1" x14ac:dyDescent="0.2">
      <c r="B107" s="69" t="s">
        <v>243</v>
      </c>
      <c r="C107" s="26" t="s">
        <v>0</v>
      </c>
      <c r="D107" s="211">
        <v>4750898</v>
      </c>
    </row>
    <row r="108" spans="2:21" ht="12" customHeight="1" x14ac:dyDescent="0.2">
      <c r="B108" s="69" t="s">
        <v>244</v>
      </c>
      <c r="C108" s="26" t="s">
        <v>0</v>
      </c>
      <c r="D108" s="211">
        <v>3875287</v>
      </c>
    </row>
    <row r="109" spans="2:21" ht="12" customHeight="1" x14ac:dyDescent="0.2">
      <c r="B109" s="69" t="s">
        <v>245</v>
      </c>
      <c r="C109" s="26" t="s">
        <v>0</v>
      </c>
      <c r="D109" s="211">
        <v>9701991.155151736</v>
      </c>
    </row>
    <row r="110" spans="2:21" ht="12" customHeight="1" x14ac:dyDescent="0.2">
      <c r="B110" s="69" t="s">
        <v>246</v>
      </c>
      <c r="C110" s="26" t="s">
        <v>0</v>
      </c>
      <c r="D110" s="211">
        <v>6694907.8829866378</v>
      </c>
    </row>
    <row r="111" spans="2:21" ht="12" customHeight="1" x14ac:dyDescent="0.2">
      <c r="B111" s="69" t="s">
        <v>247</v>
      </c>
      <c r="C111" s="26" t="s">
        <v>0</v>
      </c>
      <c r="D111" s="211">
        <v>5490361.2311273497</v>
      </c>
    </row>
    <row r="112" spans="2:21" ht="12" customHeight="1" x14ac:dyDescent="0.2">
      <c r="B112" s="69" t="s">
        <v>251</v>
      </c>
      <c r="C112" s="26" t="s">
        <v>0</v>
      </c>
      <c r="D112" s="211">
        <v>5603225.5267030094</v>
      </c>
    </row>
    <row r="113" spans="2:4" ht="12" customHeight="1" x14ac:dyDescent="0.2">
      <c r="B113" s="69" t="s">
        <v>252</v>
      </c>
      <c r="C113" s="26" t="s">
        <v>0</v>
      </c>
      <c r="D113" s="211">
        <v>7421352.4245503666</v>
      </c>
    </row>
    <row r="114" spans="2:4" ht="12" customHeight="1" x14ac:dyDescent="0.2">
      <c r="B114" s="69" t="s">
        <v>253</v>
      </c>
      <c r="C114" s="26" t="s">
        <v>0</v>
      </c>
      <c r="D114" s="211">
        <v>8548230.0051101986</v>
      </c>
    </row>
    <row r="115" spans="2:4" ht="12" customHeight="1" x14ac:dyDescent="0.2">
      <c r="B115" s="69" t="s">
        <v>254</v>
      </c>
      <c r="C115" s="26" t="s">
        <v>0</v>
      </c>
      <c r="D115" s="211">
        <v>10049692.502993537</v>
      </c>
    </row>
    <row r="116" spans="2:4" ht="12" customHeight="1" x14ac:dyDescent="0.2">
      <c r="B116" s="26"/>
      <c r="D116" s="87"/>
    </row>
    <row r="118" spans="2:4" ht="12" customHeight="1" x14ac:dyDescent="0.2">
      <c r="D118" s="87"/>
    </row>
  </sheetData>
  <sheetProtection algorithmName="SHA-512" hashValue="K3GaTtopUZ2RAhTCqVXGtxmuBGmvENiHmznm1wE8i6O77hWWi3FqqlKRabvxebGqfQbTFS9pX2r6PdXR1OHY/Q==" saltValue="9Rvc9rlP/swg0P1nmdoSSg==" spinCount="100000" sheet="1" objects="1" scenarios="1"/>
  <conditionalFormatting sqref="C2">
    <cfRule type="expression" dxfId="305" priority="1">
      <formula>Model_check&lt;&gt;0</formula>
    </cfRule>
    <cfRule type="expression" dxfId="304" priority="2">
      <formula>Model_check=0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1" manualBreakCount="1">
    <brk id="69" min="1" max="18" man="1"/>
  </rowBreaks>
  <extLst>
    <ext xmlns:x14="http://schemas.microsoft.com/office/spreadsheetml/2009/9/main" uri="{78C0D931-6437-407d-A8EE-F0AAD7539E65}">
      <x14:conditionalFormattings>
        <x14:conditionalFormatting xmlns:xm="http://schemas.microsoft.com/office/excel/2006/main">
          <x14:cfRule type="expression" priority="8" id="{77E6E304-E2A5-4F20-A29A-0CA7F2931E0C}">
            <xm:f>'Global inputs'!$A1="MODEL ERROR"</xm:f>
            <x14:dxf>
              <fill>
                <patternFill>
                  <bgColor theme="1"/>
                </patternFill>
              </fill>
            </x14:dxf>
          </x14:cfRule>
          <xm:sqref>A1:XFD1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autoPageBreaks="0"/>
  </sheetPr>
  <dimension ref="A1:Z93"/>
  <sheetViews>
    <sheetView showGridLines="0" tabSelected="1" zoomScale="85" zoomScaleNormal="85" workbookViewId="0">
      <pane xSplit="6" ySplit="7" topLeftCell="G8" activePane="bottomRight" state="frozen"/>
      <selection activeCell="A19" sqref="A19"/>
      <selection pane="topRight" activeCell="A19" sqref="A19"/>
      <selection pane="bottomLeft" activeCell="A19" sqref="A19"/>
      <selection pane="bottomRight" activeCell="Q21" sqref="Q21"/>
    </sheetView>
  </sheetViews>
  <sheetFormatPr defaultColWidth="0" defaultRowHeight="12" customHeight="1" x14ac:dyDescent="0.2"/>
  <cols>
    <col min="1" max="1" width="2.75" style="2" customWidth="1"/>
    <col min="2" max="2" width="50.625" style="2" customWidth="1"/>
    <col min="3" max="3" width="15.75" style="88" customWidth="1"/>
    <col min="4" max="5" width="15.75" style="2" customWidth="1"/>
    <col min="6" max="7" width="2.75" style="2" customWidth="1"/>
    <col min="8" max="8" width="10.625" style="2" customWidth="1"/>
    <col min="9" max="19" width="10.75" style="2" customWidth="1"/>
    <col min="20" max="20" width="2.75" style="2" customWidth="1"/>
    <col min="21" max="21" width="0" style="2" hidden="1" customWidth="1"/>
    <col min="22" max="23" width="9.375" style="2" hidden="1" customWidth="1"/>
    <col min="24" max="25" width="0" style="2" hidden="1" customWidth="1"/>
    <col min="26" max="26" width="9.375" style="2" hidden="1" customWidth="1"/>
    <col min="27" max="16384" width="9.375" style="2" hidden="1"/>
  </cols>
  <sheetData>
    <row r="1" spans="1:23" ht="12" customHeight="1" x14ac:dyDescent="0.2">
      <c r="A1" s="87"/>
      <c r="B1" s="87"/>
      <c r="C1" s="1"/>
      <c r="D1" s="87"/>
      <c r="E1" s="87"/>
      <c r="F1" s="87"/>
      <c r="G1" s="87"/>
      <c r="H1" s="87"/>
      <c r="I1" s="87"/>
      <c r="J1" s="87"/>
      <c r="K1" s="87"/>
      <c r="L1" s="87"/>
      <c r="M1" s="87"/>
      <c r="N1" s="87"/>
      <c r="O1" s="87"/>
      <c r="P1" s="87"/>
      <c r="Q1" s="87"/>
      <c r="R1" s="87"/>
      <c r="S1" s="87"/>
      <c r="T1" s="87"/>
      <c r="U1" s="87"/>
      <c r="V1" s="87"/>
      <c r="W1" s="87"/>
    </row>
    <row r="2" spans="1:23" s="87" customFormat="1" ht="15" customHeight="1" x14ac:dyDescent="0.25">
      <c r="B2" s="36" t="str">
        <f ca="1">MID(CELL("filename",B2),FIND("]",CELL("filename",B2))+1,255)</f>
        <v>Other</v>
      </c>
      <c r="C2" s="21" t="str">
        <f>'Global inputs'!$C$2</f>
        <v>Model: Ok</v>
      </c>
      <c r="D2" s="4"/>
      <c r="E2" s="4"/>
      <c r="F2" s="5"/>
      <c r="G2" s="5"/>
      <c r="H2" s="5"/>
      <c r="I2" s="5"/>
      <c r="J2" s="5"/>
      <c r="K2" s="5"/>
      <c r="L2" s="5"/>
      <c r="M2" s="5"/>
      <c r="N2" s="5"/>
      <c r="O2" s="5"/>
      <c r="P2" s="5"/>
      <c r="Q2" s="5"/>
      <c r="R2" s="5"/>
      <c r="S2" s="5"/>
    </row>
    <row r="3" spans="1:23" s="6" customFormat="1" ht="12" customHeight="1" x14ac:dyDescent="0.2">
      <c r="B3" s="44" t="s">
        <v>62</v>
      </c>
      <c r="C3" s="45"/>
      <c r="D3" s="46"/>
      <c r="E3" s="46"/>
      <c r="F3" s="44"/>
      <c r="G3" s="31"/>
      <c r="H3" s="32">
        <f>'Global inputs'!H3</f>
        <v>41730</v>
      </c>
      <c r="I3" s="32">
        <f>'Global inputs'!I3</f>
        <v>42095</v>
      </c>
      <c r="J3" s="32">
        <f>'Global inputs'!J3</f>
        <v>42461</v>
      </c>
      <c r="K3" s="32">
        <f>'Global inputs'!K3</f>
        <v>42826</v>
      </c>
      <c r="L3" s="32">
        <f>'Global inputs'!L3</f>
        <v>43191</v>
      </c>
      <c r="M3" s="32">
        <f>'Global inputs'!M3</f>
        <v>43556</v>
      </c>
      <c r="N3" s="32">
        <f>'Global inputs'!N3</f>
        <v>43922</v>
      </c>
      <c r="O3" s="32">
        <f>'Global inputs'!O3</f>
        <v>44287</v>
      </c>
      <c r="P3" s="32">
        <f>'Global inputs'!P3</f>
        <v>44652</v>
      </c>
      <c r="Q3" s="32">
        <f>'Global inputs'!Q3</f>
        <v>45017</v>
      </c>
      <c r="R3" s="32">
        <f>'Global inputs'!R3</f>
        <v>45383</v>
      </c>
      <c r="S3" s="32">
        <f>'Global inputs'!S3</f>
        <v>45748</v>
      </c>
    </row>
    <row r="4" spans="1:23" s="6" customFormat="1" ht="12" customHeight="1" x14ac:dyDescent="0.2">
      <c r="B4" s="44" t="s">
        <v>63</v>
      </c>
      <c r="C4" s="45"/>
      <c r="D4" s="47"/>
      <c r="E4" s="47"/>
      <c r="F4" s="44"/>
      <c r="G4" s="31"/>
      <c r="H4" s="32">
        <f>'Global inputs'!H4</f>
        <v>42094</v>
      </c>
      <c r="I4" s="32">
        <f>'Global inputs'!I4</f>
        <v>42460</v>
      </c>
      <c r="J4" s="32">
        <f>'Global inputs'!J4</f>
        <v>42825</v>
      </c>
      <c r="K4" s="32">
        <f>'Global inputs'!K4</f>
        <v>43190</v>
      </c>
      <c r="L4" s="32">
        <f>'Global inputs'!L4</f>
        <v>43555</v>
      </c>
      <c r="M4" s="32">
        <f>'Global inputs'!M4</f>
        <v>43921</v>
      </c>
      <c r="N4" s="32">
        <f>'Global inputs'!N4</f>
        <v>44286</v>
      </c>
      <c r="O4" s="32">
        <f>'Global inputs'!O4</f>
        <v>44651</v>
      </c>
      <c r="P4" s="32">
        <f>'Global inputs'!P4</f>
        <v>45016</v>
      </c>
      <c r="Q4" s="32">
        <f>'Global inputs'!Q4</f>
        <v>45382</v>
      </c>
      <c r="R4" s="32">
        <f>'Global inputs'!R4</f>
        <v>45747</v>
      </c>
      <c r="S4" s="32">
        <f>'Global inputs'!S4</f>
        <v>46112</v>
      </c>
    </row>
    <row r="5" spans="1:23" s="6" customFormat="1" ht="12" customHeight="1" x14ac:dyDescent="0.2">
      <c r="B5" s="44" t="s">
        <v>64</v>
      </c>
      <c r="C5" s="45"/>
      <c r="D5" s="47"/>
      <c r="E5" s="47"/>
      <c r="F5" s="44"/>
      <c r="G5" s="31"/>
      <c r="H5" s="33" t="str">
        <f>'Global inputs'!H5</f>
        <v>RY15</v>
      </c>
      <c r="I5" s="33" t="str">
        <f>'Global inputs'!I5</f>
        <v>RY16</v>
      </c>
      <c r="J5" s="33" t="str">
        <f>'Global inputs'!J5</f>
        <v>RY17</v>
      </c>
      <c r="K5" s="33" t="str">
        <f>'Global inputs'!K5</f>
        <v>RY18</v>
      </c>
      <c r="L5" s="33" t="str">
        <f>'Global inputs'!L5</f>
        <v>RY19</v>
      </c>
      <c r="M5" s="33" t="str">
        <f>'Global inputs'!M5</f>
        <v>RY20</v>
      </c>
      <c r="N5" s="33" t="str">
        <f>'Global inputs'!N5</f>
        <v>RY21</v>
      </c>
      <c r="O5" s="33" t="str">
        <f>'Global inputs'!O5</f>
        <v>RY22</v>
      </c>
      <c r="P5" s="33" t="str">
        <f>'Global inputs'!P5</f>
        <v>RY23</v>
      </c>
      <c r="Q5" s="33" t="str">
        <f>'Global inputs'!Q5</f>
        <v>RY24</v>
      </c>
      <c r="R5" s="33" t="str">
        <f>'Global inputs'!R5</f>
        <v>RY25</v>
      </c>
      <c r="S5" s="33" t="str">
        <f>'Global inputs'!S5</f>
        <v>RY26</v>
      </c>
    </row>
    <row r="6" spans="1:23" s="6" customFormat="1" ht="12" customHeight="1" x14ac:dyDescent="0.2">
      <c r="B6" s="44" t="s">
        <v>65</v>
      </c>
      <c r="C6" s="45"/>
      <c r="D6" s="47"/>
      <c r="E6" s="47"/>
      <c r="F6" s="44"/>
      <c r="G6" s="31"/>
      <c r="H6" s="34" t="s">
        <v>66</v>
      </c>
      <c r="I6" s="35"/>
      <c r="J6" s="35"/>
      <c r="K6" s="35"/>
      <c r="L6" s="35"/>
      <c r="M6" s="34" t="s">
        <v>67</v>
      </c>
      <c r="N6" s="35"/>
      <c r="O6" s="34" t="s">
        <v>68</v>
      </c>
      <c r="P6" s="35"/>
      <c r="Q6" s="35"/>
      <c r="R6" s="35"/>
      <c r="S6" s="35"/>
    </row>
    <row r="7" spans="1:23" ht="12" customHeight="1" x14ac:dyDescent="0.2">
      <c r="B7" s="5"/>
      <c r="C7" s="3"/>
      <c r="D7" s="7"/>
      <c r="E7" s="7"/>
      <c r="F7" s="5"/>
      <c r="G7" s="5"/>
      <c r="H7" s="5"/>
      <c r="I7" s="5"/>
      <c r="J7" s="5"/>
      <c r="K7" s="5"/>
      <c r="L7" s="5"/>
      <c r="M7" s="5"/>
      <c r="N7" s="5"/>
      <c r="O7" s="5"/>
      <c r="P7" s="5"/>
      <c r="Q7" s="5"/>
      <c r="R7" s="5"/>
      <c r="S7" s="5"/>
    </row>
    <row r="8" spans="1:23" ht="12" customHeight="1" x14ac:dyDescent="0.2">
      <c r="B8" s="5"/>
      <c r="C8" s="3"/>
      <c r="D8" s="7"/>
      <c r="E8" s="7"/>
      <c r="F8" s="5"/>
      <c r="G8" s="5"/>
      <c r="H8" s="5"/>
      <c r="I8" s="5"/>
      <c r="J8" s="5"/>
      <c r="K8" s="5"/>
      <c r="L8" s="5"/>
      <c r="M8" s="5"/>
      <c r="N8" s="5"/>
      <c r="O8" s="5"/>
      <c r="P8" s="5"/>
      <c r="Q8" s="5"/>
      <c r="R8" s="5"/>
      <c r="S8" s="5"/>
    </row>
    <row r="9" spans="1:23" s="87" customFormat="1" ht="12" customHeight="1" x14ac:dyDescent="0.2">
      <c r="A9" s="2"/>
      <c r="B9" s="48" t="s">
        <v>282</v>
      </c>
      <c r="C9" s="49" t="s">
        <v>10</v>
      </c>
      <c r="D9" s="117" t="s">
        <v>9</v>
      </c>
      <c r="E9" s="39" t="s">
        <v>173</v>
      </c>
      <c r="F9" s="5"/>
      <c r="G9" s="8"/>
      <c r="H9" s="8"/>
      <c r="I9" s="8"/>
      <c r="J9" s="8"/>
      <c r="K9" s="5"/>
      <c r="L9" s="5"/>
      <c r="M9" s="5"/>
      <c r="N9" s="5"/>
      <c r="O9" s="5"/>
      <c r="P9" s="5"/>
      <c r="Q9" s="5"/>
      <c r="R9" s="5"/>
      <c r="S9" s="5"/>
    </row>
    <row r="10" spans="1:23" ht="12" customHeight="1" x14ac:dyDescent="0.2">
      <c r="D10" s="118"/>
    </row>
    <row r="11" spans="1:23" ht="12" customHeight="1" x14ac:dyDescent="0.2">
      <c r="B11" s="2" t="s">
        <v>54</v>
      </c>
      <c r="C11" s="88" t="s">
        <v>3</v>
      </c>
      <c r="D11" s="118"/>
      <c r="E11" s="2" t="s">
        <v>267</v>
      </c>
      <c r="M11" s="213">
        <v>1.6999999999999904E-2</v>
      </c>
      <c r="N11" s="213">
        <v>1.8999999999999906E-2</v>
      </c>
      <c r="O11" s="213">
        <v>2.0000000000000018E-2</v>
      </c>
      <c r="P11" s="213">
        <v>2.0000000000000018E-2</v>
      </c>
      <c r="Q11" s="213">
        <v>2.0000000000000018E-2</v>
      </c>
      <c r="R11" s="213">
        <v>2.0000000000000018E-2</v>
      </c>
      <c r="S11" s="213">
        <v>2.0000000000000018E-2</v>
      </c>
    </row>
    <row r="12" spans="1:23" ht="12" customHeight="1" x14ac:dyDescent="0.2">
      <c r="B12" s="2" t="s">
        <v>274</v>
      </c>
      <c r="C12" s="88" t="s">
        <v>3</v>
      </c>
      <c r="D12" s="118"/>
      <c r="E12" s="2" t="s">
        <v>275</v>
      </c>
      <c r="M12" s="214">
        <v>1.5184352078239538E-2</v>
      </c>
      <c r="N12" s="214">
        <v>1.7504378984726898E-2</v>
      </c>
      <c r="O12" s="214">
        <v>1.9502114592602871E-2</v>
      </c>
      <c r="P12" s="214">
        <v>2.0248058977042183E-2</v>
      </c>
      <c r="Q12" s="214">
        <v>2.0000000000000018E-2</v>
      </c>
      <c r="R12" s="214">
        <v>2.0000000000000018E-2</v>
      </c>
      <c r="S12" s="214">
        <v>2.0000000000000018E-2</v>
      </c>
    </row>
    <row r="13" spans="1:23" ht="12" customHeight="1" x14ac:dyDescent="0.2">
      <c r="B13" s="2" t="s">
        <v>420</v>
      </c>
      <c r="C13" s="88" t="s">
        <v>3</v>
      </c>
      <c r="D13" s="118"/>
      <c r="M13" s="215">
        <v>2.5373480200885368E-2</v>
      </c>
      <c r="N13" s="215">
        <v>2.0191337125816888E-2</v>
      </c>
      <c r="O13" s="215">
        <v>1.9321799201605705E-2</v>
      </c>
      <c r="P13" s="215">
        <v>1.9940873346697696E-2</v>
      </c>
      <c r="Q13" s="215">
        <v>1.9940873346697696E-2</v>
      </c>
      <c r="R13" s="215">
        <v>0.02</v>
      </c>
      <c r="S13" s="215">
        <v>0.02</v>
      </c>
    </row>
    <row r="14" spans="1:23" ht="12" customHeight="1" x14ac:dyDescent="0.2">
      <c r="B14" s="24"/>
      <c r="C14" s="26"/>
      <c r="D14" s="118"/>
    </row>
    <row r="15" spans="1:23" ht="12" customHeight="1" x14ac:dyDescent="0.2">
      <c r="B15" s="123" t="s">
        <v>397</v>
      </c>
      <c r="C15" s="26"/>
      <c r="D15" s="118"/>
    </row>
    <row r="16" spans="1:23" ht="12" customHeight="1" x14ac:dyDescent="0.2">
      <c r="B16" s="24"/>
      <c r="C16" s="26"/>
      <c r="D16" s="118"/>
    </row>
    <row r="17" spans="1:19" s="87" customFormat="1" ht="12" customHeight="1" x14ac:dyDescent="0.2">
      <c r="A17" s="2"/>
      <c r="B17" s="48" t="s">
        <v>152</v>
      </c>
      <c r="C17" s="49" t="s">
        <v>10</v>
      </c>
      <c r="D17" s="117" t="s">
        <v>9</v>
      </c>
      <c r="E17" s="39" t="s">
        <v>173</v>
      </c>
      <c r="F17" s="5"/>
      <c r="G17" s="8"/>
      <c r="H17" s="8"/>
      <c r="I17" s="8"/>
      <c r="J17" s="8"/>
      <c r="K17" s="5"/>
      <c r="L17" s="5"/>
      <c r="M17" s="5"/>
      <c r="N17" s="5"/>
      <c r="O17" s="5"/>
      <c r="P17" s="5"/>
      <c r="Q17" s="5"/>
      <c r="R17" s="5"/>
      <c r="S17" s="5"/>
    </row>
    <row r="18" spans="1:19" ht="12" customHeight="1" x14ac:dyDescent="0.2">
      <c r="A18" s="87"/>
    </row>
    <row r="19" spans="1:19" ht="12" customHeight="1" x14ac:dyDescent="0.2">
      <c r="B19" s="2" t="s">
        <v>156</v>
      </c>
      <c r="C19" s="88" t="s">
        <v>0</v>
      </c>
      <c r="M19" s="89">
        <f>'[1]CPP model output'!M40</f>
        <v>3950943.5</v>
      </c>
      <c r="N19" s="89">
        <f>'[1]CPP model output'!N40</f>
        <v>4746544.415740639</v>
      </c>
      <c r="O19" s="89">
        <f>'[1]CPP model output'!O40</f>
        <v>4756573.9635536158</v>
      </c>
      <c r="P19" s="89">
        <f>'[1]CPP model output'!P40</f>
        <v>4784987.0139170717</v>
      </c>
      <c r="Q19" s="89">
        <f>'[1]CPP model output'!Q40</f>
        <v>4781591.7791276155</v>
      </c>
      <c r="R19" s="89">
        <f>'[1]CPP model output'!R40</f>
        <v>4801654.4301383216</v>
      </c>
      <c r="S19" s="89">
        <f>'[1]CPP model output'!S40</f>
        <v>4787062.3837759988</v>
      </c>
    </row>
    <row r="20" spans="1:19" ht="12" customHeight="1" x14ac:dyDescent="0.2">
      <c r="B20" s="2" t="s">
        <v>155</v>
      </c>
      <c r="C20" s="88" t="s">
        <v>0</v>
      </c>
      <c r="M20" s="89">
        <f>'[1]CPP model output'!M41</f>
        <v>5579509.060934145</v>
      </c>
      <c r="N20" s="89">
        <f>'[1]CPP model output'!N41</f>
        <v>4074967.7328326218</v>
      </c>
      <c r="O20" s="89">
        <f>'[1]CPP model output'!O41</f>
        <v>4209890.2928499542</v>
      </c>
      <c r="P20" s="89">
        <f>'[1]CPP model output'!P41</f>
        <v>3962358.4991510026</v>
      </c>
      <c r="Q20" s="89">
        <f>'[1]CPP model output'!Q41</f>
        <v>2952901.0354271326</v>
      </c>
      <c r="R20" s="89">
        <f>'[1]CPP model output'!R41</f>
        <v>2951949.1581603275</v>
      </c>
      <c r="S20" s="89">
        <f>'[1]CPP model output'!S41</f>
        <v>2930863.1073921518</v>
      </c>
    </row>
    <row r="21" spans="1:19" ht="12" customHeight="1" x14ac:dyDescent="0.2">
      <c r="B21" s="2" t="s">
        <v>154</v>
      </c>
      <c r="C21" s="88" t="s">
        <v>0</v>
      </c>
      <c r="M21" s="89">
        <f>'[1]CPP model output'!M42</f>
        <v>7575601</v>
      </c>
      <c r="N21" s="89">
        <f>'[1]CPP model output'!N42</f>
        <v>8952539.9195158817</v>
      </c>
      <c r="O21" s="89">
        <f>'[1]CPP model output'!O42</f>
        <v>10441311.745797276</v>
      </c>
      <c r="P21" s="89">
        <f>'[1]CPP model output'!P42</f>
        <v>10015112.805274285</v>
      </c>
      <c r="Q21" s="89">
        <f>'[1]CPP model output'!Q42</f>
        <v>10268846.21193628</v>
      </c>
      <c r="R21" s="89">
        <f>'[1]CPP model output'!R42</f>
        <v>9424517.0285123158</v>
      </c>
      <c r="S21" s="89">
        <f>'[1]CPP model output'!S42</f>
        <v>9584903.4719508532</v>
      </c>
    </row>
    <row r="22" spans="1:19" ht="12" customHeight="1" x14ac:dyDescent="0.2">
      <c r="B22" s="2" t="s">
        <v>18</v>
      </c>
      <c r="C22" s="88" t="s">
        <v>0</v>
      </c>
      <c r="M22" s="89">
        <f>'[1]CPP model output'!M43</f>
        <v>0</v>
      </c>
      <c r="N22" s="89">
        <f>'[1]CPP model output'!N43</f>
        <v>0</v>
      </c>
      <c r="O22" s="89">
        <f>'[1]CPP model output'!O43</f>
        <v>0</v>
      </c>
      <c r="P22" s="89">
        <f>'[1]CPP model output'!P43</f>
        <v>0</v>
      </c>
      <c r="Q22" s="89">
        <f>'[1]CPP model output'!Q43</f>
        <v>0</v>
      </c>
      <c r="R22" s="89">
        <f>'[1]CPP model output'!R43</f>
        <v>0</v>
      </c>
      <c r="S22" s="89">
        <f>'[1]CPP model output'!S43</f>
        <v>0</v>
      </c>
    </row>
    <row r="23" spans="1:19" s="6" customFormat="1" ht="12" customHeight="1" x14ac:dyDescent="0.2">
      <c r="B23" s="6" t="s">
        <v>167</v>
      </c>
      <c r="C23" s="86" t="s">
        <v>0</v>
      </c>
      <c r="M23" s="83">
        <f t="shared" ref="M23:S23" si="0">SUM(M19:M22)</f>
        <v>17106053.560934145</v>
      </c>
      <c r="N23" s="83">
        <f t="shared" si="0"/>
        <v>17774052.068089142</v>
      </c>
      <c r="O23" s="85">
        <f t="shared" si="0"/>
        <v>19407776.002200846</v>
      </c>
      <c r="P23" s="85">
        <f t="shared" si="0"/>
        <v>18762458.318342358</v>
      </c>
      <c r="Q23" s="85">
        <f t="shared" si="0"/>
        <v>18003339.026491027</v>
      </c>
      <c r="R23" s="85">
        <f t="shared" si="0"/>
        <v>17178120.616810963</v>
      </c>
      <c r="S23" s="85">
        <f t="shared" si="0"/>
        <v>17302828.963119004</v>
      </c>
    </row>
    <row r="25" spans="1:19" ht="12" customHeight="1" x14ac:dyDescent="0.2">
      <c r="B25" s="2" t="s">
        <v>153</v>
      </c>
      <c r="C25" s="88" t="s">
        <v>0</v>
      </c>
      <c r="M25" s="89">
        <f>'[1]CPP model output'!M46</f>
        <v>15037203.627220649</v>
      </c>
      <c r="N25" s="89">
        <f>'[1]CPP model output'!N46</f>
        <v>15972139.048512053</v>
      </c>
      <c r="O25" s="89">
        <f>'[1]CPP model output'!O46</f>
        <v>11430567.257698415</v>
      </c>
      <c r="P25" s="89">
        <f>'[1]CPP model output'!P46</f>
        <v>13132992.437478419</v>
      </c>
      <c r="Q25" s="89">
        <f>'[1]CPP model output'!Q46</f>
        <v>11958143.888746528</v>
      </c>
      <c r="R25" s="89">
        <f>'[1]CPP model output'!R46</f>
        <v>11797958.922470275</v>
      </c>
      <c r="S25" s="89">
        <f>'[1]CPP model output'!S46</f>
        <v>11606690.420728896</v>
      </c>
    </row>
    <row r="26" spans="1:19" ht="12" customHeight="1" x14ac:dyDescent="0.2">
      <c r="B26" s="2" t="s">
        <v>168</v>
      </c>
      <c r="C26" s="88" t="s">
        <v>0</v>
      </c>
      <c r="M26" s="89">
        <f>'[1]CPP model output'!M47</f>
        <v>15095413.912937853</v>
      </c>
      <c r="N26" s="89">
        <f>'[1]CPP model output'!N47</f>
        <v>14799267.432969997</v>
      </c>
      <c r="O26" s="89">
        <f>'[1]CPP model output'!O47</f>
        <v>12193081.971134793</v>
      </c>
      <c r="P26" s="89">
        <f>'[1]CPP model output'!P47</f>
        <v>13387160.684956057</v>
      </c>
      <c r="Q26" s="89">
        <f>'[1]CPP model output'!Q47</f>
        <v>12909493.327657375</v>
      </c>
      <c r="R26" s="89">
        <f>'[1]CPP model output'!R47</f>
        <v>12812838.428646034</v>
      </c>
      <c r="S26" s="89">
        <f>'[1]CPP model output'!S47</f>
        <v>13043085.299960708</v>
      </c>
    </row>
    <row r="27" spans="1:19" s="6" customFormat="1" ht="12" customHeight="1" x14ac:dyDescent="0.2">
      <c r="B27" s="6" t="s">
        <v>169</v>
      </c>
      <c r="C27" s="86" t="s">
        <v>0</v>
      </c>
      <c r="M27" s="83">
        <f t="shared" ref="M27:S27" si="1">SUM(M25:M26)</f>
        <v>30132617.540158503</v>
      </c>
      <c r="N27" s="83">
        <f t="shared" si="1"/>
        <v>30771406.481482051</v>
      </c>
      <c r="O27" s="83">
        <f t="shared" si="1"/>
        <v>23623649.228833206</v>
      </c>
      <c r="P27" s="85">
        <f t="shared" si="1"/>
        <v>26520153.122434475</v>
      </c>
      <c r="Q27" s="85">
        <f t="shared" si="1"/>
        <v>24867637.216403902</v>
      </c>
      <c r="R27" s="85">
        <f t="shared" si="1"/>
        <v>24610797.351116307</v>
      </c>
      <c r="S27" s="85">
        <f t="shared" si="1"/>
        <v>24649775.720689602</v>
      </c>
    </row>
    <row r="29" spans="1:19" s="6" customFormat="1" ht="12" customHeight="1" x14ac:dyDescent="0.2">
      <c r="B29" s="6" t="s">
        <v>170</v>
      </c>
      <c r="C29" s="86" t="s">
        <v>0</v>
      </c>
      <c r="E29" s="2" t="s">
        <v>196</v>
      </c>
      <c r="M29" s="83">
        <f t="shared" ref="M29:S29" si="2">M23+M27</f>
        <v>47238671.101092651</v>
      </c>
      <c r="N29" s="83">
        <f t="shared" si="2"/>
        <v>48545458.549571194</v>
      </c>
      <c r="O29" s="83">
        <f t="shared" si="2"/>
        <v>43031425.231034055</v>
      </c>
      <c r="P29" s="83">
        <f t="shared" si="2"/>
        <v>45282611.440776832</v>
      </c>
      <c r="Q29" s="83">
        <f t="shared" si="2"/>
        <v>42870976.242894933</v>
      </c>
      <c r="R29" s="83">
        <f t="shared" si="2"/>
        <v>41788917.96792727</v>
      </c>
      <c r="S29" s="83">
        <f t="shared" si="2"/>
        <v>41952604.68380861</v>
      </c>
    </row>
    <row r="31" spans="1:19" s="87" customFormat="1" ht="12" customHeight="1" x14ac:dyDescent="0.2">
      <c r="A31" s="2"/>
      <c r="B31" s="48" t="s">
        <v>109</v>
      </c>
      <c r="C31" s="49" t="s">
        <v>10</v>
      </c>
      <c r="D31" s="117" t="s">
        <v>9</v>
      </c>
      <c r="E31" s="39" t="s">
        <v>173</v>
      </c>
      <c r="F31" s="5"/>
      <c r="G31" s="8"/>
      <c r="H31" s="8"/>
      <c r="I31" s="8"/>
      <c r="J31" s="8"/>
      <c r="K31" s="5"/>
      <c r="L31" s="5"/>
      <c r="M31" s="5"/>
      <c r="N31" s="5"/>
      <c r="O31" s="5"/>
      <c r="P31" s="5"/>
      <c r="Q31" s="5"/>
      <c r="R31" s="5"/>
      <c r="S31" s="5"/>
    </row>
    <row r="33" spans="2:26" ht="12" customHeight="1" x14ac:dyDescent="0.2">
      <c r="B33" s="2" t="s">
        <v>111</v>
      </c>
      <c r="C33" s="88" t="s">
        <v>110</v>
      </c>
      <c r="D33" s="210">
        <v>365</v>
      </c>
      <c r="E33" s="18"/>
    </row>
    <row r="34" spans="2:26" ht="12" customHeight="1" x14ac:dyDescent="0.2">
      <c r="B34" s="2" t="s">
        <v>36</v>
      </c>
      <c r="C34" s="88" t="s">
        <v>110</v>
      </c>
      <c r="D34" s="210">
        <v>182</v>
      </c>
      <c r="E34" s="2" t="s">
        <v>192</v>
      </c>
    </row>
    <row r="35" spans="2:26" ht="12" customHeight="1" x14ac:dyDescent="0.2">
      <c r="B35" s="2" t="s">
        <v>37</v>
      </c>
      <c r="C35" s="88" t="s">
        <v>110</v>
      </c>
      <c r="D35" s="210">
        <v>148</v>
      </c>
      <c r="E35" s="2" t="s">
        <v>193</v>
      </c>
    </row>
    <row r="36" spans="2:26" ht="12" customHeight="1" x14ac:dyDescent="0.2">
      <c r="B36" s="24"/>
      <c r="C36" s="26"/>
    </row>
    <row r="37" spans="2:26" ht="12.75" x14ac:dyDescent="0.2">
      <c r="B37" s="6" t="s">
        <v>281</v>
      </c>
      <c r="C37" s="2"/>
      <c r="I37" s="15"/>
    </row>
    <row r="38" spans="2:26" ht="12.75" x14ac:dyDescent="0.2">
      <c r="B38" s="56" t="s">
        <v>144</v>
      </c>
      <c r="C38" s="88" t="s">
        <v>110</v>
      </c>
      <c r="D38" s="210">
        <v>182</v>
      </c>
      <c r="I38" s="15"/>
    </row>
    <row r="39" spans="2:26" ht="12.75" x14ac:dyDescent="0.2">
      <c r="B39" s="56" t="s">
        <v>279</v>
      </c>
      <c r="C39" s="88" t="s">
        <v>110</v>
      </c>
      <c r="D39" s="210">
        <v>182</v>
      </c>
      <c r="I39" s="15"/>
    </row>
    <row r="40" spans="2:26" ht="12.75" x14ac:dyDescent="0.2">
      <c r="C40" s="2"/>
      <c r="I40" s="15"/>
    </row>
    <row r="41" spans="2:26" ht="12.75" x14ac:dyDescent="0.2">
      <c r="B41" s="38" t="s">
        <v>372</v>
      </c>
      <c r="C41" s="39" t="s">
        <v>10</v>
      </c>
      <c r="D41" s="120" t="s">
        <v>9</v>
      </c>
      <c r="E41" s="39" t="s">
        <v>173</v>
      </c>
      <c r="I41" s="15"/>
    </row>
    <row r="42" spans="2:26" ht="12.75" x14ac:dyDescent="0.2">
      <c r="C42" s="2"/>
      <c r="I42" s="15"/>
    </row>
    <row r="43" spans="2:26" s="59" customFormat="1" ht="12.75" x14ac:dyDescent="0.2">
      <c r="B43" s="37" t="s">
        <v>119</v>
      </c>
      <c r="C43" s="26"/>
      <c r="D43" s="2"/>
      <c r="E43" s="2"/>
      <c r="F43" s="87"/>
      <c r="G43" s="87"/>
      <c r="H43" s="90"/>
      <c r="I43" s="87"/>
      <c r="J43" s="87"/>
      <c r="K43" s="87"/>
      <c r="L43" s="87"/>
      <c r="M43" s="87"/>
      <c r="N43" s="87"/>
      <c r="O43" s="87"/>
      <c r="P43" s="87"/>
      <c r="Q43" s="87"/>
      <c r="R43" s="87"/>
      <c r="S43" s="87"/>
      <c r="T43" s="87"/>
      <c r="U43" s="87"/>
      <c r="V43" s="87"/>
      <c r="W43" s="87"/>
      <c r="X43" s="60"/>
      <c r="Y43" s="60"/>
      <c r="Z43" s="60"/>
    </row>
    <row r="44" spans="2:26" s="59" customFormat="1" ht="12.75" x14ac:dyDescent="0.2">
      <c r="B44" s="27"/>
      <c r="C44" s="26"/>
      <c r="D44" s="2"/>
      <c r="E44" s="2"/>
      <c r="F44" s="87"/>
      <c r="G44" s="87"/>
      <c r="H44" s="87"/>
      <c r="I44" s="87"/>
      <c r="J44" s="87"/>
      <c r="K44" s="87"/>
      <c r="L44" s="87"/>
      <c r="M44" s="87"/>
      <c r="N44" s="87"/>
      <c r="O44" s="87"/>
      <c r="P44" s="87"/>
      <c r="Q44" s="87"/>
      <c r="R44" s="87"/>
      <c r="S44" s="87"/>
      <c r="T44" s="87"/>
      <c r="U44" s="87"/>
      <c r="V44" s="87"/>
      <c r="W44" s="87"/>
      <c r="X44" s="60"/>
      <c r="Y44" s="60"/>
      <c r="Z44" s="60"/>
    </row>
    <row r="45" spans="2:26" s="59" customFormat="1" ht="12.75" x14ac:dyDescent="0.2">
      <c r="B45" s="2" t="s">
        <v>125</v>
      </c>
      <c r="C45" s="26" t="s">
        <v>5</v>
      </c>
      <c r="D45" s="2"/>
      <c r="E45" s="2" t="s">
        <v>232</v>
      </c>
      <c r="F45" s="87"/>
      <c r="G45" s="87"/>
      <c r="H45" s="216">
        <v>22.91</v>
      </c>
      <c r="I45" s="216">
        <v>21.91</v>
      </c>
      <c r="J45" s="217">
        <v>20.91</v>
      </c>
      <c r="K45" s="218">
        <v>19.91</v>
      </c>
      <c r="L45" s="218">
        <v>18.91</v>
      </c>
      <c r="M45" s="87"/>
      <c r="N45" s="87"/>
      <c r="O45" s="87"/>
      <c r="P45" s="87"/>
      <c r="Q45" s="87"/>
      <c r="R45" s="87"/>
      <c r="S45" s="87"/>
      <c r="T45" s="87"/>
      <c r="U45" s="87"/>
      <c r="V45" s="87"/>
      <c r="W45" s="87"/>
      <c r="X45" s="60"/>
      <c r="Y45" s="60"/>
    </row>
    <row r="46" spans="2:26" s="59" customFormat="1" ht="12.75" x14ac:dyDescent="0.2">
      <c r="B46" s="2" t="s">
        <v>16</v>
      </c>
      <c r="C46" s="26" t="s">
        <v>0</v>
      </c>
      <c r="D46" s="2"/>
      <c r="E46" s="2" t="s">
        <v>231</v>
      </c>
      <c r="F46" s="87"/>
      <c r="G46" s="87"/>
      <c r="H46" s="211">
        <v>114381762.79581602</v>
      </c>
      <c r="I46" s="211">
        <v>109389106.19189562</v>
      </c>
      <c r="J46" s="211">
        <v>104396449.58797523</v>
      </c>
      <c r="K46" s="211">
        <v>99403792.984054849</v>
      </c>
      <c r="L46" s="211">
        <v>94360000</v>
      </c>
      <c r="M46" s="87"/>
      <c r="N46" s="87"/>
      <c r="O46" s="87"/>
      <c r="P46" s="87"/>
      <c r="Q46" s="87"/>
      <c r="R46" s="87"/>
      <c r="S46" s="87"/>
      <c r="T46" s="87"/>
      <c r="U46" s="87"/>
      <c r="V46" s="87"/>
      <c r="W46" s="87"/>
      <c r="X46" s="60"/>
      <c r="Y46" s="60"/>
    </row>
    <row r="47" spans="2:26" s="59" customFormat="1" ht="12.75" x14ac:dyDescent="0.2">
      <c r="B47" s="2" t="s">
        <v>118</v>
      </c>
      <c r="C47" s="26" t="s">
        <v>0</v>
      </c>
      <c r="D47" s="2"/>
      <c r="E47" s="2" t="s">
        <v>230</v>
      </c>
      <c r="F47" s="87"/>
      <c r="G47" s="87"/>
      <c r="H47" s="211">
        <v>4992656.6039203843</v>
      </c>
      <c r="I47" s="211">
        <v>4992656.6039203843</v>
      </c>
      <c r="J47" s="211">
        <v>4992656.6039203843</v>
      </c>
      <c r="K47" s="211">
        <v>4992656.6039203834</v>
      </c>
      <c r="L47" s="211">
        <v>4989952.4061343204</v>
      </c>
      <c r="M47" s="87"/>
      <c r="N47" s="87"/>
      <c r="O47" s="87"/>
      <c r="P47" s="87"/>
      <c r="Q47" s="87"/>
      <c r="R47" s="87"/>
      <c r="S47" s="87"/>
      <c r="T47" s="87"/>
      <c r="U47" s="87"/>
      <c r="V47" s="87"/>
      <c r="W47" s="87"/>
      <c r="X47" s="60"/>
      <c r="Y47" s="60"/>
    </row>
    <row r="48" spans="2:26" s="59" customFormat="1" ht="12.75" x14ac:dyDescent="0.2">
      <c r="B48" s="2" t="s">
        <v>126</v>
      </c>
      <c r="C48" s="26" t="s">
        <v>0</v>
      </c>
      <c r="D48" s="2"/>
      <c r="E48" s="2" t="s">
        <v>234</v>
      </c>
      <c r="F48" s="87"/>
      <c r="G48" s="87"/>
      <c r="H48" s="218">
        <v>0</v>
      </c>
      <c r="I48" s="218">
        <v>0</v>
      </c>
      <c r="J48" s="218">
        <v>0</v>
      </c>
      <c r="K48" s="218">
        <v>0</v>
      </c>
      <c r="L48" s="219">
        <v>0</v>
      </c>
      <c r="M48" s="87"/>
      <c r="N48" s="87"/>
      <c r="O48" s="87"/>
      <c r="P48" s="87"/>
      <c r="Q48" s="87"/>
      <c r="R48" s="87"/>
      <c r="S48" s="87"/>
      <c r="T48" s="87"/>
      <c r="U48" s="87"/>
      <c r="V48" s="87"/>
      <c r="W48" s="87"/>
      <c r="X48" s="60"/>
      <c r="Y48" s="60"/>
    </row>
    <row r="49" spans="1:26" s="59" customFormat="1" ht="12.75" x14ac:dyDescent="0.2">
      <c r="B49" s="2" t="s">
        <v>127</v>
      </c>
      <c r="C49" s="26" t="s">
        <v>0</v>
      </c>
      <c r="D49" s="2"/>
      <c r="E49" s="2" t="s">
        <v>234</v>
      </c>
      <c r="F49" s="87"/>
      <c r="G49" s="87"/>
      <c r="H49" s="211">
        <v>0</v>
      </c>
      <c r="I49" s="211">
        <v>0</v>
      </c>
      <c r="J49" s="211">
        <v>0</v>
      </c>
      <c r="K49" s="211">
        <v>51000</v>
      </c>
      <c r="L49" s="219">
        <v>149000</v>
      </c>
      <c r="M49" s="87"/>
      <c r="N49" s="87"/>
      <c r="O49" s="87"/>
      <c r="P49" s="87"/>
      <c r="Q49" s="87"/>
      <c r="R49" s="87"/>
      <c r="S49" s="87"/>
      <c r="T49" s="87"/>
      <c r="U49" s="87"/>
      <c r="V49" s="87"/>
      <c r="W49" s="87"/>
      <c r="X49" s="60"/>
      <c r="Y49" s="60"/>
    </row>
    <row r="50" spans="1:26" s="59" customFormat="1" ht="12.75" x14ac:dyDescent="0.2">
      <c r="B50" s="2" t="s">
        <v>11</v>
      </c>
      <c r="C50" s="26" t="s">
        <v>0</v>
      </c>
      <c r="D50" s="2"/>
      <c r="E50" s="2" t="s">
        <v>233</v>
      </c>
      <c r="F50" s="87"/>
      <c r="G50" s="87"/>
      <c r="H50" s="211">
        <v>109389106.19189562</v>
      </c>
      <c r="I50" s="211">
        <v>104396449.58797523</v>
      </c>
      <c r="J50" s="211">
        <v>99403792.984054849</v>
      </c>
      <c r="K50" s="211">
        <v>94360136.380134463</v>
      </c>
      <c r="L50" s="211">
        <v>89221047.593865678</v>
      </c>
      <c r="M50" s="87"/>
      <c r="N50" s="87"/>
      <c r="O50" s="87"/>
      <c r="P50" s="87"/>
      <c r="Q50" s="87"/>
      <c r="R50" s="87"/>
      <c r="S50" s="87"/>
      <c r="T50" s="87"/>
      <c r="U50" s="87"/>
      <c r="V50" s="87"/>
      <c r="W50" s="87"/>
      <c r="X50" s="60"/>
      <c r="Y50" s="60"/>
    </row>
    <row r="51" spans="1:26" s="59" customFormat="1" ht="12.75" x14ac:dyDescent="0.2">
      <c r="B51" s="2"/>
      <c r="C51" s="26"/>
      <c r="D51" s="2"/>
      <c r="E51" s="2"/>
      <c r="F51" s="87"/>
      <c r="G51" s="87"/>
      <c r="H51" s="87"/>
      <c r="I51" s="2"/>
      <c r="J51" s="2"/>
      <c r="K51" s="87"/>
      <c r="L51" s="2"/>
      <c r="M51" s="87"/>
      <c r="N51" s="87"/>
      <c r="O51" s="87"/>
      <c r="P51" s="87"/>
      <c r="Q51" s="87"/>
      <c r="R51" s="87"/>
      <c r="S51" s="87"/>
      <c r="T51" s="87"/>
      <c r="U51" s="87"/>
      <c r="V51" s="87"/>
      <c r="W51" s="87"/>
      <c r="X51" s="60"/>
      <c r="Y51" s="60"/>
    </row>
    <row r="52" spans="1:26" s="59" customFormat="1" ht="12.75" x14ac:dyDescent="0.2">
      <c r="B52" s="5" t="s">
        <v>90</v>
      </c>
      <c r="C52" s="3" t="s">
        <v>89</v>
      </c>
      <c r="D52" s="40">
        <f>SUM(H52:S52)</f>
        <v>0</v>
      </c>
      <c r="E52" s="87"/>
      <c r="F52" s="87"/>
      <c r="H52" s="41">
        <f>IF(ABS(H46-H47+H48-H49-H50)&lt;0.001,0,1)</f>
        <v>0</v>
      </c>
      <c r="I52" s="41">
        <f>IF(ABS(I46-I47+I48-I49-I50)&lt;0.001,0,1)</f>
        <v>0</v>
      </c>
      <c r="J52" s="41">
        <f>IF(ABS(J46-J47+J48-J49-J50)&lt;0.001,0,1)</f>
        <v>0</v>
      </c>
      <c r="K52" s="41">
        <f>IF(ABS(K46-K47+K48-K49-K50)&lt;0.001,0,1)</f>
        <v>0</v>
      </c>
      <c r="L52" s="41">
        <f>IF(ABS(L46-L47+L48-L49-L50)&lt;0.001,0,1)</f>
        <v>0</v>
      </c>
      <c r="M52" s="87"/>
      <c r="N52" s="87"/>
      <c r="O52" s="87"/>
      <c r="P52" s="87"/>
      <c r="Q52" s="87"/>
      <c r="R52" s="87"/>
      <c r="S52" s="87"/>
      <c r="T52" s="87"/>
      <c r="U52" s="87"/>
      <c r="V52" s="87"/>
      <c r="W52" s="87"/>
      <c r="X52" s="60"/>
      <c r="Y52" s="60"/>
    </row>
    <row r="53" spans="1:26" s="59" customFormat="1" ht="12.75" x14ac:dyDescent="0.2">
      <c r="B53" s="2"/>
      <c r="C53" s="26"/>
      <c r="D53" s="2"/>
      <c r="E53" s="2"/>
      <c r="F53" s="87"/>
      <c r="G53" s="87"/>
      <c r="H53" s="87"/>
      <c r="I53" s="2"/>
      <c r="J53" s="2"/>
      <c r="K53" s="87"/>
      <c r="L53" s="2"/>
      <c r="M53" s="87"/>
      <c r="N53" s="87"/>
      <c r="O53" s="87"/>
      <c r="P53" s="87"/>
      <c r="Q53" s="87"/>
      <c r="R53" s="87"/>
      <c r="S53" s="87"/>
      <c r="T53" s="87"/>
      <c r="U53" s="87"/>
      <c r="V53" s="87"/>
      <c r="W53" s="87"/>
      <c r="X53" s="60"/>
      <c r="Y53" s="60"/>
    </row>
    <row r="54" spans="1:26" s="59" customFormat="1" ht="13.35" customHeight="1" x14ac:dyDescent="0.2">
      <c r="B54" s="37" t="s">
        <v>373</v>
      </c>
      <c r="C54" s="26"/>
      <c r="D54" s="2"/>
      <c r="E54" s="2"/>
      <c r="F54" s="87"/>
      <c r="G54" s="87"/>
      <c r="H54" s="90"/>
      <c r="I54" s="87"/>
      <c r="J54" s="87"/>
      <c r="K54" s="87"/>
      <c r="L54" s="87"/>
      <c r="M54" s="87"/>
      <c r="N54" s="87"/>
      <c r="O54" s="87"/>
      <c r="P54" s="87"/>
      <c r="Q54" s="87"/>
      <c r="R54" s="87"/>
      <c r="S54" s="87"/>
      <c r="T54" s="87"/>
      <c r="U54" s="87"/>
      <c r="V54" s="87"/>
      <c r="W54" s="87"/>
      <c r="X54" s="60"/>
      <c r="Y54" s="60"/>
      <c r="Z54" s="60"/>
    </row>
    <row r="55" spans="1:26" s="59" customFormat="1" ht="13.35" customHeight="1" x14ac:dyDescent="0.2">
      <c r="B55" s="27"/>
      <c r="C55" s="26"/>
      <c r="D55" s="2"/>
      <c r="E55" s="2"/>
      <c r="F55" s="87"/>
      <c r="G55" s="87"/>
      <c r="H55" s="87"/>
      <c r="I55" s="87"/>
      <c r="J55" s="87"/>
      <c r="K55" s="87"/>
      <c r="L55" s="87"/>
      <c r="M55" s="87"/>
      <c r="N55" s="87"/>
      <c r="O55" s="87"/>
      <c r="P55" s="87"/>
      <c r="Q55" s="87"/>
      <c r="R55" s="87"/>
      <c r="S55" s="87"/>
      <c r="T55" s="87"/>
      <c r="U55" s="87"/>
      <c r="V55" s="87"/>
      <c r="W55" s="87"/>
      <c r="X55" s="60"/>
      <c r="Y55" s="60"/>
      <c r="Z55" s="60"/>
    </row>
    <row r="56" spans="1:26" s="96" customFormat="1" ht="13.35" customHeight="1" x14ac:dyDescent="0.2">
      <c r="A56" s="59"/>
      <c r="B56" s="12" t="s">
        <v>126</v>
      </c>
      <c r="C56" s="26" t="s">
        <v>0</v>
      </c>
      <c r="D56" s="6"/>
      <c r="E56" s="2" t="s">
        <v>234</v>
      </c>
      <c r="F56" s="53"/>
      <c r="G56" s="53"/>
      <c r="H56" s="53"/>
      <c r="I56" s="53"/>
      <c r="J56" s="53"/>
      <c r="K56" s="53"/>
      <c r="L56" s="53"/>
      <c r="M56" s="210">
        <v>0</v>
      </c>
      <c r="N56" s="210">
        <v>0</v>
      </c>
      <c r="O56" s="210">
        <v>0</v>
      </c>
      <c r="P56" s="210">
        <v>0</v>
      </c>
      <c r="Q56" s="210">
        <v>0</v>
      </c>
      <c r="R56" s="210">
        <v>0</v>
      </c>
      <c r="S56" s="210">
        <v>0</v>
      </c>
      <c r="T56" s="53"/>
      <c r="U56" s="53"/>
      <c r="V56" s="53"/>
      <c r="W56" s="53"/>
      <c r="X56" s="99"/>
      <c r="Y56" s="99"/>
    </row>
    <row r="57" spans="1:26" s="96" customFormat="1" ht="13.35" customHeight="1" x14ac:dyDescent="0.2">
      <c r="A57" s="59"/>
      <c r="B57" s="12" t="s">
        <v>127</v>
      </c>
      <c r="C57" s="26" t="s">
        <v>0</v>
      </c>
      <c r="D57" s="6"/>
      <c r="E57" s="2" t="s">
        <v>234</v>
      </c>
      <c r="F57" s="53"/>
      <c r="G57" s="53"/>
      <c r="H57" s="53"/>
      <c r="I57" s="53"/>
      <c r="J57" s="53"/>
      <c r="K57" s="53"/>
      <c r="L57" s="53"/>
      <c r="M57" s="89">
        <f>-(RAB!M$39/RAB!M$35)*Other!$L$50</f>
        <v>-152842.53802462705</v>
      </c>
      <c r="N57" s="89">
        <f>-(RAB!N$39/RAB!N$35)*Other!$L$50</f>
        <v>-121627.50977655606</v>
      </c>
      <c r="O57" s="89">
        <f>-(RAB!O$39/RAB!O$35)*Other!$L$50</f>
        <v>-94134.875356744917</v>
      </c>
      <c r="P57" s="89">
        <f>-(RAB!P$39/RAB!P$35)*Other!$L$50</f>
        <v>-71040.716387663444</v>
      </c>
      <c r="Q57" s="89">
        <f>-(RAB!Q$39/RAB!Q$35)*Other!$L$50</f>
        <v>-56389.030702085089</v>
      </c>
      <c r="R57" s="89">
        <f>-(RAB!R$39/RAB!R$35)*Other!$L$50</f>
        <v>-52832.729761362578</v>
      </c>
      <c r="S57" s="89">
        <f>-(RAB!S$39/RAB!S$35)*Other!$L$50</f>
        <v>-50021.798299608789</v>
      </c>
      <c r="T57" s="53"/>
      <c r="U57" s="53"/>
      <c r="V57" s="53"/>
      <c r="W57" s="53"/>
      <c r="X57" s="99"/>
      <c r="Y57" s="99"/>
    </row>
    <row r="58" spans="1:26" s="59" customFormat="1" ht="13.35" customHeight="1" x14ac:dyDescent="0.2">
      <c r="B58" s="2"/>
      <c r="C58" s="26"/>
      <c r="D58" s="2"/>
      <c r="E58" s="2"/>
      <c r="F58" s="87"/>
      <c r="G58" s="87"/>
      <c r="H58" s="87"/>
      <c r="I58" s="87"/>
      <c r="J58" s="87"/>
      <c r="K58" s="87"/>
      <c r="L58" s="87"/>
      <c r="M58" s="87"/>
      <c r="N58" s="87"/>
      <c r="O58" s="87"/>
      <c r="P58" s="87"/>
      <c r="Q58" s="87"/>
      <c r="R58" s="87"/>
      <c r="S58" s="87"/>
      <c r="T58" s="87"/>
      <c r="U58" s="87"/>
      <c r="V58" s="87"/>
      <c r="W58" s="87"/>
      <c r="X58" s="60"/>
      <c r="Y58" s="60"/>
    </row>
    <row r="59" spans="1:26" ht="12.75" x14ac:dyDescent="0.2">
      <c r="B59" s="38" t="s">
        <v>112</v>
      </c>
      <c r="C59" s="39" t="s">
        <v>10</v>
      </c>
      <c r="D59" s="120" t="s">
        <v>9</v>
      </c>
      <c r="E59" s="39" t="s">
        <v>173</v>
      </c>
      <c r="I59" s="15"/>
      <c r="L59" s="87"/>
      <c r="M59" s="87"/>
      <c r="N59" s="87"/>
      <c r="O59" s="87"/>
      <c r="P59" s="87"/>
      <c r="Q59" s="87"/>
      <c r="R59" s="87"/>
      <c r="S59" s="87"/>
      <c r="T59" s="87"/>
      <c r="U59" s="87"/>
      <c r="V59" s="87"/>
      <c r="W59" s="87"/>
    </row>
    <row r="60" spans="1:26" ht="12.75" x14ac:dyDescent="0.2">
      <c r="C60" s="2"/>
      <c r="I60" s="15"/>
      <c r="L60" s="87"/>
      <c r="M60" s="87"/>
      <c r="N60" s="87"/>
      <c r="O60" s="87"/>
      <c r="P60" s="87"/>
      <c r="Q60" s="87"/>
      <c r="R60" s="87"/>
      <c r="S60" s="87"/>
      <c r="T60" s="87"/>
      <c r="U60" s="87"/>
      <c r="V60" s="87"/>
      <c r="W60" s="87"/>
    </row>
    <row r="61" spans="1:26" s="59" customFormat="1" ht="13.35" customHeight="1" x14ac:dyDescent="0.2">
      <c r="B61" s="37" t="s">
        <v>95</v>
      </c>
      <c r="C61" s="26"/>
      <c r="D61" s="2"/>
      <c r="E61" s="2"/>
      <c r="F61" s="87"/>
      <c r="G61" s="87"/>
      <c r="H61" s="90"/>
      <c r="I61" s="87"/>
      <c r="J61" s="87"/>
      <c r="K61" s="87"/>
      <c r="L61" s="87"/>
      <c r="M61" s="87"/>
      <c r="N61" s="87"/>
      <c r="O61" s="87"/>
      <c r="P61" s="87"/>
      <c r="Q61" s="87"/>
      <c r="R61" s="87"/>
      <c r="S61" s="87"/>
      <c r="T61" s="87"/>
      <c r="U61" s="87"/>
      <c r="V61" s="87"/>
      <c r="W61" s="87"/>
      <c r="X61" s="60"/>
      <c r="Y61" s="60"/>
      <c r="Z61" s="60"/>
    </row>
    <row r="62" spans="1:26" s="59" customFormat="1" ht="13.35" customHeight="1" x14ac:dyDescent="0.2">
      <c r="B62" s="27"/>
      <c r="C62" s="26"/>
      <c r="D62" s="2"/>
      <c r="E62" s="2"/>
      <c r="F62" s="87"/>
      <c r="G62" s="87"/>
      <c r="H62" s="87"/>
      <c r="I62" s="87"/>
      <c r="J62" s="87"/>
      <c r="K62" s="87"/>
      <c r="L62" s="87"/>
      <c r="M62" s="87"/>
      <c r="N62" s="87"/>
      <c r="O62" s="87"/>
      <c r="P62" s="87"/>
      <c r="Q62" s="87"/>
      <c r="R62" s="87"/>
      <c r="S62" s="87"/>
      <c r="T62" s="87"/>
      <c r="U62" s="87"/>
      <c r="V62" s="87"/>
      <c r="W62" s="87"/>
      <c r="X62" s="60"/>
      <c r="Y62" s="60"/>
      <c r="Z62" s="60"/>
    </row>
    <row r="63" spans="1:26" s="59" customFormat="1" ht="13.35" customHeight="1" x14ac:dyDescent="0.2">
      <c r="B63" s="2" t="s">
        <v>227</v>
      </c>
      <c r="C63" s="26" t="s">
        <v>3</v>
      </c>
      <c r="D63" s="220">
        <v>7.5000000000000002E-4</v>
      </c>
      <c r="E63" s="2" t="s">
        <v>209</v>
      </c>
      <c r="F63" s="87"/>
      <c r="G63" s="87"/>
      <c r="H63" s="87"/>
      <c r="I63" s="87"/>
      <c r="J63" s="87"/>
      <c r="K63" s="87"/>
      <c r="L63" s="87"/>
      <c r="M63" s="87"/>
      <c r="N63" s="87"/>
      <c r="O63" s="87"/>
      <c r="P63" s="87"/>
      <c r="Q63" s="87"/>
      <c r="R63" s="87"/>
      <c r="S63" s="87"/>
      <c r="T63" s="87"/>
      <c r="U63" s="87"/>
      <c r="V63" s="87"/>
      <c r="W63" s="87"/>
      <c r="X63" s="60"/>
      <c r="Y63" s="60"/>
      <c r="Z63" s="60"/>
    </row>
    <row r="64" spans="1:26" s="59" customFormat="1" ht="13.35" customHeight="1" x14ac:dyDescent="0.2">
      <c r="B64" s="2" t="s">
        <v>138</v>
      </c>
      <c r="C64" s="26" t="s">
        <v>79</v>
      </c>
      <c r="D64" s="221">
        <v>5</v>
      </c>
      <c r="E64" s="2" t="s">
        <v>209</v>
      </c>
      <c r="F64" s="87"/>
      <c r="G64" s="87"/>
      <c r="H64" s="87"/>
      <c r="I64" s="87"/>
      <c r="J64" s="87"/>
      <c r="K64" s="87"/>
      <c r="L64" s="87"/>
      <c r="M64" s="87"/>
      <c r="N64" s="87"/>
      <c r="O64" s="87"/>
      <c r="P64" s="87"/>
      <c r="Q64" s="87"/>
      <c r="R64" s="87"/>
      <c r="S64" s="87"/>
      <c r="T64" s="87"/>
      <c r="U64" s="87"/>
      <c r="V64" s="87"/>
      <c r="W64" s="87"/>
      <c r="X64" s="60"/>
      <c r="Y64" s="60"/>
      <c r="Z64" s="60"/>
    </row>
    <row r="65" spans="2:26" s="59" customFormat="1" ht="13.35" customHeight="1" x14ac:dyDescent="0.2">
      <c r="B65" s="87" t="s">
        <v>228</v>
      </c>
      <c r="C65" s="26" t="s">
        <v>3</v>
      </c>
      <c r="D65" s="220">
        <v>0.01</v>
      </c>
      <c r="E65" s="87" t="s">
        <v>226</v>
      </c>
      <c r="F65" s="87"/>
      <c r="G65" s="87"/>
      <c r="H65" s="87"/>
      <c r="I65" s="87"/>
      <c r="J65" s="87"/>
      <c r="K65" s="87"/>
      <c r="L65" s="87"/>
      <c r="M65" s="87"/>
      <c r="N65" s="87"/>
      <c r="O65" s="87"/>
      <c r="P65" s="87"/>
      <c r="Q65" s="87"/>
      <c r="R65" s="87"/>
      <c r="S65" s="87"/>
      <c r="T65" s="87"/>
      <c r="U65" s="87"/>
      <c r="V65" s="87"/>
      <c r="W65" s="87"/>
      <c r="X65" s="60"/>
      <c r="Y65" s="60"/>
      <c r="Z65" s="60"/>
    </row>
    <row r="66" spans="2:26" s="59" customFormat="1" ht="13.35" customHeight="1" x14ac:dyDescent="0.2">
      <c r="B66" s="87" t="s">
        <v>229</v>
      </c>
      <c r="C66" s="26" t="s">
        <v>3</v>
      </c>
      <c r="D66" s="220">
        <v>2E-3</v>
      </c>
      <c r="E66" s="87" t="s">
        <v>226</v>
      </c>
      <c r="F66" s="87"/>
      <c r="G66" s="87"/>
      <c r="H66" s="87"/>
      <c r="I66" s="87"/>
      <c r="J66" s="87"/>
      <c r="K66" s="87"/>
      <c r="L66" s="87"/>
      <c r="M66" s="87"/>
      <c r="N66" s="87"/>
      <c r="O66" s="87"/>
      <c r="P66" s="87"/>
      <c r="Q66" s="87"/>
      <c r="R66" s="87"/>
      <c r="S66" s="87"/>
      <c r="T66" s="87"/>
      <c r="U66" s="87"/>
      <c r="V66" s="87"/>
      <c r="W66" s="87"/>
      <c r="X66" s="60"/>
      <c r="Y66" s="60"/>
      <c r="Z66" s="60"/>
    </row>
    <row r="67" spans="2:26" s="59" customFormat="1" ht="13.35" customHeight="1" x14ac:dyDescent="0.2">
      <c r="L67" s="87"/>
      <c r="M67" s="60"/>
      <c r="N67" s="60"/>
      <c r="O67" s="60"/>
      <c r="P67" s="60"/>
      <c r="Q67" s="60"/>
      <c r="R67" s="60"/>
      <c r="S67" s="60"/>
      <c r="T67" s="60"/>
      <c r="U67" s="60"/>
      <c r="V67" s="60"/>
      <c r="W67" s="60"/>
    </row>
    <row r="68" spans="2:26" s="59" customFormat="1" ht="13.35" customHeight="1" x14ac:dyDescent="0.2">
      <c r="B68" s="53" t="s">
        <v>136</v>
      </c>
      <c r="C68" s="26"/>
      <c r="D68" s="2"/>
      <c r="E68" s="2" t="s">
        <v>209</v>
      </c>
      <c r="F68" s="87"/>
      <c r="G68" s="87"/>
      <c r="H68" s="87"/>
      <c r="I68" s="87"/>
      <c r="J68" s="87"/>
      <c r="K68" s="87"/>
      <c r="L68" s="87"/>
      <c r="M68" s="87"/>
      <c r="N68" s="87"/>
      <c r="O68" s="87"/>
      <c r="P68" s="87"/>
      <c r="Q68" s="87"/>
      <c r="R68" s="87"/>
      <c r="S68" s="87"/>
      <c r="T68" s="87"/>
      <c r="U68" s="87"/>
      <c r="V68" s="87"/>
      <c r="W68" s="87"/>
      <c r="X68" s="60"/>
      <c r="Y68" s="60"/>
      <c r="Z68" s="60"/>
    </row>
    <row r="69" spans="2:26" s="59" customFormat="1" ht="13.35" customHeight="1" x14ac:dyDescent="0.2">
      <c r="B69" s="93" t="s">
        <v>120</v>
      </c>
      <c r="C69" s="26" t="s">
        <v>5</v>
      </c>
      <c r="D69" s="2"/>
      <c r="E69" s="2"/>
      <c r="F69" s="87"/>
      <c r="G69" s="87"/>
      <c r="H69" s="87"/>
      <c r="I69" s="87"/>
      <c r="J69" s="87"/>
      <c r="K69" s="87"/>
      <c r="L69" s="87"/>
      <c r="M69" s="210">
        <v>0</v>
      </c>
      <c r="N69" s="210">
        <v>0</v>
      </c>
      <c r="O69" s="210">
        <v>0</v>
      </c>
      <c r="P69" s="210">
        <v>0</v>
      </c>
      <c r="Q69" s="210">
        <v>0</v>
      </c>
      <c r="R69" s="210">
        <v>0</v>
      </c>
      <c r="S69" s="210">
        <v>0</v>
      </c>
      <c r="T69" s="87"/>
      <c r="U69" s="87"/>
      <c r="V69" s="87"/>
      <c r="W69" s="87"/>
      <c r="X69" s="60"/>
      <c r="Y69" s="60"/>
      <c r="Z69" s="60"/>
    </row>
    <row r="70" spans="2:26" s="59" customFormat="1" ht="13.35" customHeight="1" x14ac:dyDescent="0.2">
      <c r="B70" s="92" t="s">
        <v>121</v>
      </c>
      <c r="C70" s="26" t="s">
        <v>5</v>
      </c>
      <c r="D70" s="2"/>
      <c r="E70" s="2"/>
      <c r="F70" s="87"/>
      <c r="G70" s="87"/>
      <c r="H70" s="87"/>
      <c r="I70" s="87"/>
      <c r="J70" s="87"/>
      <c r="K70" s="87"/>
      <c r="L70" s="87"/>
      <c r="M70" s="210">
        <v>0</v>
      </c>
      <c r="N70" s="210">
        <v>0</v>
      </c>
      <c r="O70" s="210">
        <v>0</v>
      </c>
      <c r="P70" s="210">
        <v>0</v>
      </c>
      <c r="Q70" s="210">
        <v>0</v>
      </c>
      <c r="R70" s="210">
        <v>0</v>
      </c>
      <c r="S70" s="210">
        <v>0</v>
      </c>
      <c r="T70" s="87"/>
      <c r="U70" s="87"/>
      <c r="V70" s="87"/>
      <c r="W70" s="87"/>
      <c r="X70" s="60"/>
      <c r="Y70" s="60"/>
      <c r="Z70" s="60"/>
    </row>
    <row r="71" spans="2:26" s="59" customFormat="1" ht="13.35" customHeight="1" x14ac:dyDescent="0.2">
      <c r="B71" s="92" t="s">
        <v>122</v>
      </c>
      <c r="C71" s="26" t="s">
        <v>5</v>
      </c>
      <c r="D71" s="2"/>
      <c r="E71" s="2"/>
      <c r="F71" s="87"/>
      <c r="G71" s="87"/>
      <c r="H71" s="87"/>
      <c r="I71" s="87"/>
      <c r="J71" s="87"/>
      <c r="K71" s="87"/>
      <c r="L71" s="87"/>
      <c r="M71" s="210">
        <v>0</v>
      </c>
      <c r="N71" s="210">
        <v>0</v>
      </c>
      <c r="O71" s="210">
        <v>0</v>
      </c>
      <c r="P71" s="210">
        <v>0</v>
      </c>
      <c r="Q71" s="210">
        <v>0</v>
      </c>
      <c r="R71" s="210">
        <v>0</v>
      </c>
      <c r="S71" s="210">
        <v>0</v>
      </c>
      <c r="T71" s="87"/>
      <c r="U71" s="87"/>
      <c r="V71" s="87"/>
      <c r="W71" s="87"/>
      <c r="X71" s="60"/>
      <c r="Y71" s="60"/>
      <c r="Z71" s="60"/>
    </row>
    <row r="72" spans="2:26" s="59" customFormat="1" ht="13.35" customHeight="1" x14ac:dyDescent="0.2">
      <c r="B72" s="92" t="s">
        <v>123</v>
      </c>
      <c r="C72" s="26" t="s">
        <v>5</v>
      </c>
      <c r="D72" s="2"/>
      <c r="E72" s="2"/>
      <c r="F72" s="87"/>
      <c r="G72" s="87"/>
      <c r="H72" s="87"/>
      <c r="I72" s="87"/>
      <c r="J72" s="87"/>
      <c r="K72" s="87"/>
      <c r="L72" s="87"/>
      <c r="M72" s="210">
        <v>0</v>
      </c>
      <c r="N72" s="210">
        <v>0</v>
      </c>
      <c r="O72" s="210">
        <v>0</v>
      </c>
      <c r="P72" s="210">
        <v>0</v>
      </c>
      <c r="Q72" s="210">
        <v>0</v>
      </c>
      <c r="R72" s="210">
        <v>0</v>
      </c>
      <c r="S72" s="210">
        <v>0</v>
      </c>
      <c r="T72" s="87"/>
      <c r="U72" s="87"/>
      <c r="V72" s="87"/>
      <c r="W72" s="87"/>
      <c r="X72" s="60"/>
      <c r="Y72" s="60"/>
      <c r="Z72" s="60"/>
    </row>
    <row r="73" spans="2:26" s="59" customFormat="1" ht="13.35" customHeight="1" x14ac:dyDescent="0.2">
      <c r="B73" s="92" t="s">
        <v>124</v>
      </c>
      <c r="C73" s="26" t="s">
        <v>5</v>
      </c>
      <c r="D73" s="2"/>
      <c r="E73" s="2"/>
      <c r="F73" s="87"/>
      <c r="G73" s="87"/>
      <c r="H73" s="87"/>
      <c r="I73" s="87"/>
      <c r="J73" s="87"/>
      <c r="K73" s="87"/>
      <c r="L73" s="87"/>
      <c r="M73" s="210">
        <v>0</v>
      </c>
      <c r="N73" s="210">
        <v>0</v>
      </c>
      <c r="O73" s="210">
        <v>0</v>
      </c>
      <c r="P73" s="210">
        <v>0</v>
      </c>
      <c r="Q73" s="210">
        <v>0</v>
      </c>
      <c r="R73" s="210">
        <v>0</v>
      </c>
      <c r="S73" s="210">
        <v>0</v>
      </c>
      <c r="T73" s="87"/>
      <c r="U73" s="87"/>
      <c r="V73" s="87"/>
      <c r="W73" s="87"/>
      <c r="X73" s="60"/>
      <c r="Y73" s="60"/>
      <c r="Z73" s="60"/>
    </row>
    <row r="74" spans="2:26" s="59" customFormat="1" ht="13.35" customHeight="1" x14ac:dyDescent="0.2">
      <c r="E74" s="2"/>
      <c r="L74" s="87"/>
      <c r="M74" s="60"/>
      <c r="N74" s="60"/>
      <c r="O74" s="60"/>
      <c r="P74" s="60"/>
      <c r="Q74" s="60"/>
      <c r="R74" s="60"/>
      <c r="S74" s="60"/>
      <c r="T74" s="60"/>
      <c r="U74" s="60"/>
      <c r="V74" s="60"/>
      <c r="W74" s="60"/>
    </row>
    <row r="75" spans="2:26" s="59" customFormat="1" ht="13.35" customHeight="1" x14ac:dyDescent="0.2">
      <c r="B75" s="53" t="s">
        <v>220</v>
      </c>
      <c r="C75" s="26"/>
      <c r="D75" s="2"/>
      <c r="E75" s="2" t="s">
        <v>212</v>
      </c>
      <c r="F75" s="87"/>
      <c r="G75" s="87"/>
      <c r="H75" s="87"/>
      <c r="I75" s="87"/>
      <c r="J75" s="87"/>
      <c r="K75" s="87"/>
      <c r="L75" s="87"/>
      <c r="M75" s="87"/>
      <c r="N75" s="87"/>
      <c r="O75" s="87"/>
      <c r="P75" s="87"/>
      <c r="Q75" s="87"/>
      <c r="R75" s="87"/>
      <c r="S75" s="87"/>
      <c r="T75" s="87"/>
      <c r="U75" s="87"/>
      <c r="V75" s="87"/>
      <c r="W75" s="87"/>
      <c r="X75" s="60"/>
      <c r="Y75" s="60"/>
      <c r="Z75" s="60"/>
    </row>
    <row r="76" spans="2:26" s="59" customFormat="1" ht="13.35" customHeight="1" x14ac:dyDescent="0.2">
      <c r="B76" s="2" t="str">
        <f>B69</f>
        <v>Spare 1</v>
      </c>
      <c r="C76" s="26" t="s">
        <v>0</v>
      </c>
      <c r="D76" s="2"/>
      <c r="E76" s="2"/>
      <c r="F76" s="87"/>
      <c r="G76" s="87"/>
      <c r="H76" s="87"/>
      <c r="I76" s="87"/>
      <c r="J76" s="87"/>
      <c r="K76" s="87"/>
      <c r="L76" s="87"/>
      <c r="M76" s="210">
        <v>0</v>
      </c>
      <c r="N76" s="210">
        <v>0</v>
      </c>
      <c r="O76" s="210">
        <v>0</v>
      </c>
      <c r="P76" s="210">
        <v>0</v>
      </c>
      <c r="Q76" s="210">
        <v>0</v>
      </c>
      <c r="R76" s="210">
        <v>0</v>
      </c>
      <c r="S76" s="210">
        <v>0</v>
      </c>
      <c r="T76" s="87"/>
      <c r="U76" s="87"/>
      <c r="V76" s="87"/>
      <c r="W76" s="87"/>
      <c r="X76" s="60"/>
      <c r="Y76" s="60"/>
      <c r="Z76" s="60"/>
    </row>
    <row r="77" spans="2:26" s="59" customFormat="1" ht="13.35" customHeight="1" x14ac:dyDescent="0.2">
      <c r="B77" s="2" t="str">
        <f>B70</f>
        <v>Spare 2</v>
      </c>
      <c r="C77" s="26" t="s">
        <v>0</v>
      </c>
      <c r="D77" s="2"/>
      <c r="E77" s="2"/>
      <c r="F77" s="87"/>
      <c r="G77" s="87"/>
      <c r="H77" s="87"/>
      <c r="I77" s="87"/>
      <c r="J77" s="87"/>
      <c r="K77" s="87"/>
      <c r="L77" s="87"/>
      <c r="M77" s="210">
        <v>0</v>
      </c>
      <c r="N77" s="210">
        <v>0</v>
      </c>
      <c r="O77" s="210">
        <v>0</v>
      </c>
      <c r="P77" s="210">
        <v>0</v>
      </c>
      <c r="Q77" s="210">
        <v>0</v>
      </c>
      <c r="R77" s="210">
        <v>0</v>
      </c>
      <c r="S77" s="210">
        <v>0</v>
      </c>
      <c r="T77" s="87"/>
      <c r="U77" s="87"/>
      <c r="V77" s="87"/>
      <c r="W77" s="87"/>
      <c r="X77" s="60"/>
      <c r="Y77" s="60"/>
      <c r="Z77" s="60"/>
    </row>
    <row r="78" spans="2:26" s="59" customFormat="1" ht="13.35" customHeight="1" x14ac:dyDescent="0.2">
      <c r="B78" s="2" t="str">
        <f>B71</f>
        <v>Spare 3</v>
      </c>
      <c r="C78" s="26" t="s">
        <v>0</v>
      </c>
      <c r="D78" s="2"/>
      <c r="E78" s="2"/>
      <c r="F78" s="87"/>
      <c r="G78" s="87"/>
      <c r="H78" s="87"/>
      <c r="I78" s="87"/>
      <c r="J78" s="87"/>
      <c r="K78" s="87"/>
      <c r="L78" s="87"/>
      <c r="M78" s="210">
        <v>0</v>
      </c>
      <c r="N78" s="210">
        <v>0</v>
      </c>
      <c r="O78" s="210">
        <v>0</v>
      </c>
      <c r="P78" s="210">
        <v>0</v>
      </c>
      <c r="Q78" s="210">
        <v>0</v>
      </c>
      <c r="R78" s="210">
        <v>0</v>
      </c>
      <c r="S78" s="210">
        <v>0</v>
      </c>
      <c r="T78" s="87"/>
      <c r="U78" s="87"/>
      <c r="V78" s="87"/>
      <c r="W78" s="87"/>
      <c r="X78" s="60"/>
      <c r="Y78" s="60"/>
      <c r="Z78" s="60"/>
    </row>
    <row r="79" spans="2:26" s="59" customFormat="1" ht="13.35" customHeight="1" x14ac:dyDescent="0.2">
      <c r="B79" s="2" t="str">
        <f>B72</f>
        <v>Spare 4</v>
      </c>
      <c r="C79" s="26" t="s">
        <v>0</v>
      </c>
      <c r="D79" s="2"/>
      <c r="E79" s="2"/>
      <c r="F79" s="87"/>
      <c r="G79" s="87"/>
      <c r="H79" s="87"/>
      <c r="I79" s="87"/>
      <c r="J79" s="87"/>
      <c r="K79" s="87"/>
      <c r="L79" s="87"/>
      <c r="M79" s="210">
        <v>0</v>
      </c>
      <c r="N79" s="210">
        <v>0</v>
      </c>
      <c r="O79" s="210">
        <v>0</v>
      </c>
      <c r="P79" s="210">
        <v>0</v>
      </c>
      <c r="Q79" s="210">
        <v>0</v>
      </c>
      <c r="R79" s="210">
        <v>0</v>
      </c>
      <c r="S79" s="210">
        <v>0</v>
      </c>
      <c r="T79" s="87"/>
      <c r="U79" s="87"/>
      <c r="V79" s="87"/>
      <c r="W79" s="87"/>
      <c r="X79" s="60"/>
      <c r="Y79" s="60"/>
      <c r="Z79" s="60"/>
    </row>
    <row r="80" spans="2:26" s="59" customFormat="1" ht="13.35" customHeight="1" x14ac:dyDescent="0.2">
      <c r="B80" s="2" t="str">
        <f>B73</f>
        <v>Spare 5</v>
      </c>
      <c r="C80" s="26" t="s">
        <v>0</v>
      </c>
      <c r="D80" s="2"/>
      <c r="E80" s="2"/>
      <c r="F80" s="87"/>
      <c r="G80" s="87"/>
      <c r="H80" s="87"/>
      <c r="I80" s="87"/>
      <c r="J80" s="87"/>
      <c r="K80" s="87"/>
      <c r="L80" s="87"/>
      <c r="M80" s="210">
        <v>0</v>
      </c>
      <c r="N80" s="210">
        <v>0</v>
      </c>
      <c r="O80" s="210">
        <v>0</v>
      </c>
      <c r="P80" s="210">
        <v>0</v>
      </c>
      <c r="Q80" s="210">
        <v>0</v>
      </c>
      <c r="R80" s="210">
        <v>0</v>
      </c>
      <c r="S80" s="210">
        <v>0</v>
      </c>
      <c r="T80" s="87"/>
      <c r="U80" s="87"/>
      <c r="V80" s="87"/>
      <c r="W80" s="87"/>
      <c r="X80" s="60"/>
      <c r="Y80" s="60"/>
      <c r="Z80" s="60"/>
    </row>
    <row r="81" spans="2:26" s="96" customFormat="1" ht="13.35" customHeight="1" x14ac:dyDescent="0.2">
      <c r="B81" s="6" t="s">
        <v>1</v>
      </c>
      <c r="C81" s="28" t="s">
        <v>0</v>
      </c>
      <c r="D81" s="6"/>
      <c r="E81" s="6"/>
      <c r="F81" s="53"/>
      <c r="G81" s="53"/>
      <c r="H81" s="53"/>
      <c r="I81" s="53"/>
      <c r="J81" s="53"/>
      <c r="K81" s="53"/>
      <c r="L81" s="87"/>
      <c r="M81" s="84">
        <f t="shared" ref="M81:S81" si="3">SUM(M76:M80)</f>
        <v>0</v>
      </c>
      <c r="N81" s="84">
        <f t="shared" si="3"/>
        <v>0</v>
      </c>
      <c r="O81" s="84">
        <f t="shared" si="3"/>
        <v>0</v>
      </c>
      <c r="P81" s="84">
        <f t="shared" si="3"/>
        <v>0</v>
      </c>
      <c r="Q81" s="84">
        <f t="shared" si="3"/>
        <v>0</v>
      </c>
      <c r="R81" s="84">
        <f t="shared" si="3"/>
        <v>0</v>
      </c>
      <c r="S81" s="84">
        <f t="shared" si="3"/>
        <v>0</v>
      </c>
      <c r="T81" s="53"/>
      <c r="U81" s="53"/>
      <c r="V81" s="53"/>
      <c r="W81" s="53"/>
      <c r="X81" s="99"/>
      <c r="Y81" s="99"/>
    </row>
    <row r="82" spans="2:26" s="59" customFormat="1" ht="12.75" x14ac:dyDescent="0.2">
      <c r="B82" s="2"/>
      <c r="C82" s="26"/>
      <c r="D82" s="2"/>
      <c r="E82" s="2"/>
      <c r="F82" s="87"/>
      <c r="G82" s="87"/>
      <c r="H82" s="87"/>
      <c r="I82" s="2"/>
      <c r="J82" s="2"/>
      <c r="K82" s="87"/>
      <c r="L82" s="87"/>
      <c r="M82" s="87"/>
      <c r="N82" s="87"/>
      <c r="O82" s="87"/>
      <c r="P82" s="87"/>
      <c r="Q82" s="87"/>
      <c r="R82" s="87"/>
      <c r="S82" s="87"/>
      <c r="T82" s="87"/>
      <c r="U82" s="87"/>
      <c r="V82" s="87"/>
      <c r="W82" s="87"/>
      <c r="X82" s="60"/>
      <c r="Y82" s="60"/>
    </row>
    <row r="83" spans="2:26" s="59" customFormat="1" ht="13.35" customHeight="1" x14ac:dyDescent="0.2">
      <c r="B83" s="53" t="s">
        <v>221</v>
      </c>
      <c r="C83" s="26"/>
      <c r="D83" s="2"/>
      <c r="E83" s="2" t="s">
        <v>218</v>
      </c>
      <c r="F83" s="87"/>
      <c r="G83" s="87"/>
      <c r="H83" s="87"/>
      <c r="I83" s="87"/>
      <c r="J83" s="87"/>
      <c r="K83" s="87"/>
      <c r="L83" s="87"/>
      <c r="M83" s="87"/>
      <c r="N83" s="87"/>
      <c r="O83" s="87"/>
      <c r="P83" s="87"/>
      <c r="Q83" s="87"/>
      <c r="R83" s="87"/>
      <c r="S83" s="87"/>
      <c r="T83" s="87"/>
      <c r="U83" s="87"/>
      <c r="V83" s="87"/>
      <c r="W83" s="87"/>
      <c r="X83" s="60"/>
      <c r="Y83" s="60"/>
      <c r="Z83" s="60"/>
    </row>
    <row r="84" spans="2:26" s="59" customFormat="1" ht="13.35" customHeight="1" x14ac:dyDescent="0.2">
      <c r="B84" s="2" t="str">
        <f>B76</f>
        <v>Spare 1</v>
      </c>
      <c r="C84" s="26" t="s">
        <v>0</v>
      </c>
      <c r="D84" s="2"/>
      <c r="E84" s="2"/>
      <c r="F84" s="87"/>
      <c r="G84" s="87"/>
      <c r="H84" s="87"/>
      <c r="I84" s="87"/>
      <c r="J84" s="87"/>
      <c r="K84" s="87"/>
      <c r="L84" s="87"/>
      <c r="M84" s="210">
        <v>0</v>
      </c>
      <c r="N84" s="210">
        <v>0</v>
      </c>
      <c r="O84" s="210">
        <v>0</v>
      </c>
      <c r="P84" s="210">
        <v>0</v>
      </c>
      <c r="Q84" s="210">
        <v>0</v>
      </c>
      <c r="R84" s="210">
        <v>0</v>
      </c>
      <c r="S84" s="210">
        <v>0</v>
      </c>
      <c r="T84" s="87"/>
      <c r="U84" s="87"/>
      <c r="V84" s="87"/>
      <c r="W84" s="87"/>
      <c r="X84" s="60"/>
      <c r="Y84" s="60"/>
      <c r="Z84" s="60"/>
    </row>
    <row r="85" spans="2:26" s="59" customFormat="1" ht="13.35" customHeight="1" x14ac:dyDescent="0.2">
      <c r="B85" s="2" t="str">
        <f>B77</f>
        <v>Spare 2</v>
      </c>
      <c r="C85" s="26" t="s">
        <v>0</v>
      </c>
      <c r="D85" s="2"/>
      <c r="E85" s="2"/>
      <c r="F85" s="87"/>
      <c r="G85" s="87"/>
      <c r="H85" s="87"/>
      <c r="I85" s="87"/>
      <c r="J85" s="87"/>
      <c r="K85" s="87"/>
      <c r="L85" s="87"/>
      <c r="M85" s="210">
        <v>0</v>
      </c>
      <c r="N85" s="210">
        <v>0</v>
      </c>
      <c r="O85" s="210">
        <v>0</v>
      </c>
      <c r="P85" s="210">
        <v>0</v>
      </c>
      <c r="Q85" s="210">
        <v>0</v>
      </c>
      <c r="R85" s="210">
        <v>0</v>
      </c>
      <c r="S85" s="210">
        <v>0</v>
      </c>
      <c r="T85" s="87"/>
      <c r="U85" s="87"/>
      <c r="V85" s="87"/>
      <c r="W85" s="87"/>
      <c r="X85" s="60"/>
      <c r="Y85" s="60"/>
      <c r="Z85" s="60"/>
    </row>
    <row r="86" spans="2:26" s="59" customFormat="1" ht="13.35" customHeight="1" x14ac:dyDescent="0.2">
      <c r="B86" s="2" t="str">
        <f>B78</f>
        <v>Spare 3</v>
      </c>
      <c r="C86" s="26" t="s">
        <v>0</v>
      </c>
      <c r="D86" s="2"/>
      <c r="E86" s="2"/>
      <c r="F86" s="87"/>
      <c r="G86" s="87"/>
      <c r="H86" s="87"/>
      <c r="I86" s="87"/>
      <c r="J86" s="87"/>
      <c r="K86" s="87"/>
      <c r="L86" s="87"/>
      <c r="M86" s="210">
        <v>0</v>
      </c>
      <c r="N86" s="210">
        <v>0</v>
      </c>
      <c r="O86" s="210">
        <v>0</v>
      </c>
      <c r="P86" s="210">
        <v>0</v>
      </c>
      <c r="Q86" s="210">
        <v>0</v>
      </c>
      <c r="R86" s="210">
        <v>0</v>
      </c>
      <c r="S86" s="210">
        <v>0</v>
      </c>
      <c r="T86" s="87"/>
      <c r="U86" s="87"/>
      <c r="V86" s="87"/>
      <c r="W86" s="87"/>
      <c r="X86" s="60"/>
      <c r="Y86" s="60"/>
      <c r="Z86" s="60"/>
    </row>
    <row r="87" spans="2:26" s="59" customFormat="1" ht="13.35" customHeight="1" x14ac:dyDescent="0.2">
      <c r="B87" s="2" t="str">
        <f>B79</f>
        <v>Spare 4</v>
      </c>
      <c r="C87" s="26" t="s">
        <v>0</v>
      </c>
      <c r="D87" s="2"/>
      <c r="E87" s="2"/>
      <c r="F87" s="87"/>
      <c r="G87" s="87"/>
      <c r="H87" s="87"/>
      <c r="I87" s="87"/>
      <c r="J87" s="87"/>
      <c r="K87" s="87"/>
      <c r="L87" s="87"/>
      <c r="M87" s="210">
        <v>0</v>
      </c>
      <c r="N87" s="210">
        <v>0</v>
      </c>
      <c r="O87" s="210">
        <v>0</v>
      </c>
      <c r="P87" s="210">
        <v>0</v>
      </c>
      <c r="Q87" s="210">
        <v>0</v>
      </c>
      <c r="R87" s="210">
        <v>0</v>
      </c>
      <c r="S87" s="210">
        <v>0</v>
      </c>
      <c r="T87" s="87"/>
      <c r="U87" s="87"/>
      <c r="V87" s="87"/>
      <c r="W87" s="87"/>
      <c r="X87" s="60"/>
      <c r="Y87" s="60"/>
      <c r="Z87" s="60"/>
    </row>
    <row r="88" spans="2:26" s="59" customFormat="1" ht="13.35" customHeight="1" x14ac:dyDescent="0.2">
      <c r="B88" s="2" t="str">
        <f>B80</f>
        <v>Spare 5</v>
      </c>
      <c r="C88" s="26" t="s">
        <v>0</v>
      </c>
      <c r="D88" s="2"/>
      <c r="E88" s="2"/>
      <c r="F88" s="87"/>
      <c r="G88" s="87"/>
      <c r="H88" s="87"/>
      <c r="I88" s="87"/>
      <c r="J88" s="87"/>
      <c r="K88" s="87"/>
      <c r="L88" s="87"/>
      <c r="M88" s="210">
        <v>0</v>
      </c>
      <c r="N88" s="210">
        <v>0</v>
      </c>
      <c r="O88" s="210">
        <v>0</v>
      </c>
      <c r="P88" s="210">
        <v>0</v>
      </c>
      <c r="Q88" s="210">
        <v>0</v>
      </c>
      <c r="R88" s="210">
        <v>0</v>
      </c>
      <c r="S88" s="210">
        <v>0</v>
      </c>
      <c r="T88" s="87"/>
      <c r="U88" s="87"/>
      <c r="V88" s="87"/>
      <c r="W88" s="87"/>
      <c r="X88" s="60"/>
      <c r="Y88" s="60"/>
      <c r="Z88" s="60"/>
    </row>
    <row r="89" spans="2:26" s="96" customFormat="1" ht="13.35" customHeight="1" x14ac:dyDescent="0.2">
      <c r="B89" s="6" t="s">
        <v>1</v>
      </c>
      <c r="C89" s="28" t="s">
        <v>0</v>
      </c>
      <c r="D89" s="6"/>
      <c r="E89" s="6"/>
      <c r="F89" s="53"/>
      <c r="G89" s="53"/>
      <c r="H89" s="53"/>
      <c r="I89" s="53"/>
      <c r="J89" s="53"/>
      <c r="K89" s="53"/>
      <c r="L89" s="87"/>
      <c r="M89" s="84">
        <f t="shared" ref="M89:S89" si="4">SUM(M84:M88)</f>
        <v>0</v>
      </c>
      <c r="N89" s="84">
        <f t="shared" si="4"/>
        <v>0</v>
      </c>
      <c r="O89" s="84">
        <f t="shared" si="4"/>
        <v>0</v>
      </c>
      <c r="P89" s="84">
        <f t="shared" si="4"/>
        <v>0</v>
      </c>
      <c r="Q89" s="84">
        <f t="shared" si="4"/>
        <v>0</v>
      </c>
      <c r="R89" s="84">
        <f t="shared" si="4"/>
        <v>0</v>
      </c>
      <c r="S89" s="84">
        <f t="shared" si="4"/>
        <v>0</v>
      </c>
      <c r="T89" s="53"/>
      <c r="U89" s="53"/>
      <c r="V89" s="53"/>
      <c r="W89" s="53"/>
      <c r="X89" s="99"/>
      <c r="Y89" s="99"/>
    </row>
    <row r="90" spans="2:26" s="59" customFormat="1" ht="13.35" customHeight="1" x14ac:dyDescent="0.2">
      <c r="B90" s="2"/>
      <c r="C90" s="26"/>
      <c r="D90" s="2"/>
      <c r="E90" s="2"/>
      <c r="F90" s="87"/>
      <c r="G90" s="87"/>
      <c r="H90" s="87"/>
      <c r="I90" s="87"/>
      <c r="J90" s="87"/>
      <c r="K90" s="87"/>
      <c r="L90" s="87"/>
      <c r="M90" s="87"/>
      <c r="N90" s="87"/>
      <c r="O90" s="87"/>
      <c r="P90" s="87"/>
      <c r="Q90" s="87"/>
      <c r="R90" s="87"/>
      <c r="S90" s="87"/>
      <c r="T90" s="87"/>
      <c r="U90" s="87"/>
      <c r="V90" s="87"/>
      <c r="W90" s="87"/>
      <c r="X90" s="60"/>
      <c r="Y90" s="60"/>
    </row>
    <row r="91" spans="2:26" s="59" customFormat="1" ht="13.35" customHeight="1" x14ac:dyDescent="0.2">
      <c r="B91" s="26"/>
      <c r="C91" s="26"/>
      <c r="D91" s="2"/>
      <c r="E91" s="2"/>
      <c r="F91" s="87"/>
      <c r="G91" s="87"/>
      <c r="H91" s="87"/>
      <c r="I91" s="2"/>
      <c r="J91" s="2"/>
      <c r="K91" s="87"/>
      <c r="L91" s="87"/>
      <c r="M91" s="87"/>
      <c r="N91" s="87"/>
      <c r="O91" s="87"/>
      <c r="P91" s="87"/>
      <c r="Q91" s="87"/>
      <c r="R91" s="87"/>
      <c r="S91" s="87"/>
      <c r="T91" s="87"/>
      <c r="U91" s="87"/>
      <c r="V91" s="87"/>
      <c r="W91" s="87"/>
      <c r="X91" s="60"/>
      <c r="Y91" s="60"/>
    </row>
    <row r="92" spans="2:26" s="59" customFormat="1" ht="12.75" x14ac:dyDescent="0.2">
      <c r="B92" s="2"/>
      <c r="C92" s="26"/>
      <c r="D92" s="2"/>
      <c r="E92" s="2"/>
      <c r="F92" s="87"/>
      <c r="G92" s="87"/>
      <c r="H92" s="87"/>
      <c r="I92" s="2"/>
      <c r="J92" s="2"/>
      <c r="K92" s="87"/>
      <c r="L92" s="87"/>
      <c r="M92" s="87"/>
      <c r="N92" s="87"/>
      <c r="O92" s="87"/>
      <c r="P92" s="87"/>
      <c r="Q92" s="87"/>
      <c r="R92" s="87"/>
      <c r="S92" s="87"/>
      <c r="T92" s="87"/>
      <c r="U92" s="87"/>
      <c r="V92" s="87"/>
      <c r="W92" s="87"/>
      <c r="X92" s="60"/>
      <c r="Y92" s="60"/>
    </row>
    <row r="93" spans="2:26" ht="12" customHeight="1" x14ac:dyDescent="0.2">
      <c r="L93" s="87"/>
    </row>
  </sheetData>
  <sheetProtection algorithmName="SHA-512" hashValue="Qvijj55Rc/hNVbxjtPpeuQDFRD3VTwYasji4UMk2R59zL7NRpv46c2O3dPg/InK4qdulD6pB4F/hSitJGEoRaQ==" saltValue="P6cG6qCseHEjZKiGHbIyuA==" spinCount="100000" sheet="1" objects="1" scenarios="1"/>
  <conditionalFormatting sqref="C2">
    <cfRule type="expression" dxfId="302" priority="5">
      <formula>Model_check&lt;&gt;0</formula>
    </cfRule>
    <cfRule type="expression" dxfId="301" priority="6">
      <formula>Model_check=0</formula>
    </cfRule>
  </conditionalFormatting>
  <conditionalFormatting sqref="D52">
    <cfRule type="cellIs" dxfId="300" priority="3" stopIfTrue="1" operator="equal">
      <formula>0</formula>
    </cfRule>
    <cfRule type="cellIs" dxfId="299" priority="4" stopIfTrue="1" operator="notEqual">
      <formula>0</formula>
    </cfRule>
  </conditionalFormatting>
  <conditionalFormatting sqref="H52:L52">
    <cfRule type="cellIs" dxfId="298" priority="1" stopIfTrue="1" operator="equal">
      <formula>0</formula>
    </cfRule>
    <cfRule type="cellIs" dxfId="297" priority="2" stopIfTrue="1" operator="notEqual">
      <formula>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1" manualBreakCount="1">
    <brk id="74" min="1" max="18" man="1"/>
  </rowBreaks>
  <extLst>
    <ext xmlns:x14="http://schemas.microsoft.com/office/spreadsheetml/2009/9/main" uri="{78C0D931-6437-407d-A8EE-F0AAD7539E65}">
      <x14:conditionalFormattings>
        <x14:conditionalFormatting xmlns:xm="http://schemas.microsoft.com/office/excel/2006/main">
          <x14:cfRule type="expression" priority="9" id="{B8E7F477-D6B6-40AA-AE08-6239B9B8E2F7}">
            <xm:f>'Global inputs'!$A1="MODEL ERROR"</xm:f>
            <x14:dxf>
              <fill>
                <patternFill>
                  <bgColor theme="1"/>
                </patternFill>
              </fill>
            </x14:dxf>
          </x14:cfRule>
          <xm:sqref>A1:XFD1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7941E"/>
  </sheetPr>
  <dimension ref="B2"/>
  <sheetViews>
    <sheetView showGridLines="0" zoomScale="85" zoomScaleNormal="85" workbookViewId="0"/>
  </sheetViews>
  <sheetFormatPr defaultColWidth="8.75" defaultRowHeight="12.75" x14ac:dyDescent="0.2"/>
  <cols>
    <col min="1" max="1" width="2.625" style="14" customWidth="1"/>
    <col min="2" max="16384" width="8.75" style="14"/>
  </cols>
  <sheetData>
    <row r="2" spans="2:2" x14ac:dyDescent="0.2">
      <c r="B2" s="13" t="s">
        <v>61</v>
      </c>
    </row>
  </sheetData>
  <sheetProtection algorithmName="SHA-512" hashValue="yAUYwBZHe/z8C7+gxAItwRjRtFbswMkRwfgCr3b6hluOT08LNV8RElSnTEHH3FRCHlAQ55lTwady4RuYAGTx6w==" saltValue="KriITLfQfTyWUp7DEss1iQ==" spinCount="100000" sheet="1" objects="1" scenarios="1"/>
  <pageMargins left="0.70866141732283472" right="0.70866141732283472" top="0.74803149606299213" bottom="0.74803149606299213" header="0.31496062992125984" footer="0.31496062992125984"/>
  <pageSetup paperSize="9" scale="75"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2"/>
  <dimension ref="A1:AA1131"/>
  <sheetViews>
    <sheetView showGridLines="0" zoomScale="85" zoomScaleNormal="85" workbookViewId="0">
      <pane xSplit="6" ySplit="7" topLeftCell="G8" activePane="bottomRight" state="frozen"/>
      <selection activeCell="H154" sqref="H154"/>
      <selection pane="topRight" activeCell="H154" sqref="H154"/>
      <selection pane="bottomLeft" activeCell="H154" sqref="H154"/>
      <selection pane="bottomRight" activeCell="G8" sqref="G8"/>
    </sheetView>
  </sheetViews>
  <sheetFormatPr defaultColWidth="0" defaultRowHeight="12.75" outlineLevelRow="1" x14ac:dyDescent="0.2"/>
  <cols>
    <col min="1" max="1" width="2.75" style="229" customWidth="1"/>
    <col min="2" max="2" width="50.625" style="229" customWidth="1"/>
    <col min="3" max="5" width="15.75" style="229" customWidth="1"/>
    <col min="6" max="7" width="2.75" style="229" customWidth="1"/>
    <col min="8" max="8" width="10.75" style="229" customWidth="1"/>
    <col min="9" max="9" width="10.75" style="252" customWidth="1"/>
    <col min="10" max="19" width="10.75" style="229" customWidth="1"/>
    <col min="20" max="20" width="2.75" style="229" customWidth="1"/>
    <col min="21" max="22" width="8.25" style="229" hidden="1" customWidth="1"/>
    <col min="23" max="23" width="10.75" style="229" hidden="1" customWidth="1"/>
    <col min="24" max="24" width="2.75" style="229" hidden="1" customWidth="1"/>
    <col min="25" max="27" width="8.25" style="229" hidden="1" customWidth="1"/>
    <col min="28" max="16384" width="0" style="229" hidden="1"/>
  </cols>
  <sheetData>
    <row r="1" spans="1:22" s="2" customFormat="1" ht="12" customHeight="1" x14ac:dyDescent="0.2">
      <c r="A1" s="227"/>
      <c r="B1" s="227"/>
      <c r="C1" s="228"/>
      <c r="D1" s="227"/>
      <c r="E1" s="227"/>
      <c r="F1" s="227"/>
      <c r="G1" s="227"/>
      <c r="H1" s="227"/>
      <c r="I1" s="227"/>
      <c r="J1" s="227"/>
      <c r="K1" s="227"/>
      <c r="L1" s="227"/>
      <c r="M1" s="227"/>
      <c r="N1" s="227"/>
      <c r="O1" s="227"/>
      <c r="P1" s="227"/>
      <c r="Q1" s="227"/>
      <c r="R1" s="227"/>
      <c r="S1" s="227"/>
      <c r="T1" s="229"/>
    </row>
    <row r="2" spans="1:22" s="87" customFormat="1" ht="15" customHeight="1" x14ac:dyDescent="0.25">
      <c r="A2" s="227"/>
      <c r="B2" s="222" t="str">
        <f ca="1">MID(CELL("filename",B2),FIND("]",CELL("filename",B2))+1,255)</f>
        <v>RAB</v>
      </c>
      <c r="C2" s="230" t="str">
        <f>'Global inputs'!$C$2</f>
        <v>Model: Ok</v>
      </c>
      <c r="D2" s="231"/>
      <c r="E2" s="231"/>
      <c r="F2" s="232"/>
      <c r="G2" s="232"/>
      <c r="H2" s="232"/>
      <c r="I2" s="232"/>
      <c r="J2" s="232"/>
      <c r="K2" s="232"/>
      <c r="L2" s="232"/>
      <c r="M2" s="232"/>
      <c r="N2" s="232"/>
      <c r="O2" s="232"/>
      <c r="P2" s="232"/>
      <c r="Q2" s="232"/>
      <c r="R2" s="232"/>
      <c r="S2" s="232"/>
      <c r="T2" s="227"/>
    </row>
    <row r="3" spans="1:22" s="6" customFormat="1" ht="12" customHeight="1" x14ac:dyDescent="0.2">
      <c r="A3" s="233"/>
      <c r="B3" s="234" t="s">
        <v>62</v>
      </c>
      <c r="C3" s="235"/>
      <c r="D3" s="236"/>
      <c r="E3" s="236"/>
      <c r="F3" s="234"/>
      <c r="G3" s="237"/>
      <c r="H3" s="223">
        <f>'Global inputs'!H3</f>
        <v>41730</v>
      </c>
      <c r="I3" s="223">
        <f>'Global inputs'!I3</f>
        <v>42095</v>
      </c>
      <c r="J3" s="223">
        <f>'Global inputs'!J3</f>
        <v>42461</v>
      </c>
      <c r="K3" s="223">
        <f>'Global inputs'!K3</f>
        <v>42826</v>
      </c>
      <c r="L3" s="223">
        <f>'Global inputs'!L3</f>
        <v>43191</v>
      </c>
      <c r="M3" s="223">
        <f>'Global inputs'!M3</f>
        <v>43556</v>
      </c>
      <c r="N3" s="223">
        <f>'Global inputs'!N3</f>
        <v>43922</v>
      </c>
      <c r="O3" s="223">
        <f>'Global inputs'!O3</f>
        <v>44287</v>
      </c>
      <c r="P3" s="223">
        <f>'Global inputs'!P3</f>
        <v>44652</v>
      </c>
      <c r="Q3" s="223">
        <f>'Global inputs'!Q3</f>
        <v>45017</v>
      </c>
      <c r="R3" s="223">
        <f>'Global inputs'!R3</f>
        <v>45383</v>
      </c>
      <c r="S3" s="223">
        <f>'Global inputs'!S3</f>
        <v>45748</v>
      </c>
      <c r="T3" s="233"/>
    </row>
    <row r="4" spans="1:22" s="6" customFormat="1" ht="12" customHeight="1" x14ac:dyDescent="0.2">
      <c r="A4" s="233"/>
      <c r="B4" s="234" t="s">
        <v>63</v>
      </c>
      <c r="C4" s="235"/>
      <c r="D4" s="238"/>
      <c r="E4" s="238"/>
      <c r="F4" s="234"/>
      <c r="G4" s="237"/>
      <c r="H4" s="223">
        <f>'Global inputs'!H4</f>
        <v>42094</v>
      </c>
      <c r="I4" s="223">
        <f>'Global inputs'!I4</f>
        <v>42460</v>
      </c>
      <c r="J4" s="223">
        <f>'Global inputs'!J4</f>
        <v>42825</v>
      </c>
      <c r="K4" s="223">
        <f>'Global inputs'!K4</f>
        <v>43190</v>
      </c>
      <c r="L4" s="223">
        <f>'Global inputs'!L4</f>
        <v>43555</v>
      </c>
      <c r="M4" s="223">
        <f>'Global inputs'!M4</f>
        <v>43921</v>
      </c>
      <c r="N4" s="223">
        <f>'Global inputs'!N4</f>
        <v>44286</v>
      </c>
      <c r="O4" s="223">
        <f>'Global inputs'!O4</f>
        <v>44651</v>
      </c>
      <c r="P4" s="223">
        <f>'Global inputs'!P4</f>
        <v>45016</v>
      </c>
      <c r="Q4" s="223">
        <f>'Global inputs'!Q4</f>
        <v>45382</v>
      </c>
      <c r="R4" s="223">
        <f>'Global inputs'!R4</f>
        <v>45747</v>
      </c>
      <c r="S4" s="223">
        <f>'Global inputs'!S4</f>
        <v>46112</v>
      </c>
      <c r="T4" s="233"/>
    </row>
    <row r="5" spans="1:22" s="6" customFormat="1" ht="12" customHeight="1" x14ac:dyDescent="0.2">
      <c r="A5" s="233"/>
      <c r="B5" s="234" t="s">
        <v>64</v>
      </c>
      <c r="C5" s="235"/>
      <c r="D5" s="238"/>
      <c r="E5" s="238"/>
      <c r="F5" s="234"/>
      <c r="G5" s="237"/>
      <c r="H5" s="224" t="str">
        <f>'Global inputs'!H5</f>
        <v>RY15</v>
      </c>
      <c r="I5" s="224" t="str">
        <f>'Global inputs'!I5</f>
        <v>RY16</v>
      </c>
      <c r="J5" s="224" t="str">
        <f>'Global inputs'!J5</f>
        <v>RY17</v>
      </c>
      <c r="K5" s="224" t="str">
        <f>'Global inputs'!K5</f>
        <v>RY18</v>
      </c>
      <c r="L5" s="224" t="str">
        <f>'Global inputs'!L5</f>
        <v>RY19</v>
      </c>
      <c r="M5" s="224" t="str">
        <f>'Global inputs'!M5</f>
        <v>RY20</v>
      </c>
      <c r="N5" s="224" t="str">
        <f>'Global inputs'!N5</f>
        <v>RY21</v>
      </c>
      <c r="O5" s="224" t="str">
        <f>'Global inputs'!O5</f>
        <v>RY22</v>
      </c>
      <c r="P5" s="224" t="str">
        <f>'Global inputs'!P5</f>
        <v>RY23</v>
      </c>
      <c r="Q5" s="224" t="str">
        <f>'Global inputs'!Q5</f>
        <v>RY24</v>
      </c>
      <c r="R5" s="224" t="str">
        <f>'Global inputs'!R5</f>
        <v>RY25</v>
      </c>
      <c r="S5" s="224" t="str">
        <f>'Global inputs'!S5</f>
        <v>RY26</v>
      </c>
      <c r="T5" s="233"/>
    </row>
    <row r="6" spans="1:22" s="6" customFormat="1" ht="12" customHeight="1" x14ac:dyDescent="0.2">
      <c r="A6" s="233"/>
      <c r="B6" s="234" t="s">
        <v>65</v>
      </c>
      <c r="C6" s="235"/>
      <c r="D6" s="238"/>
      <c r="E6" s="238"/>
      <c r="F6" s="234"/>
      <c r="G6" s="237"/>
      <c r="H6" s="225" t="s">
        <v>66</v>
      </c>
      <c r="I6" s="226"/>
      <c r="J6" s="226"/>
      <c r="K6" s="226"/>
      <c r="L6" s="226"/>
      <c r="M6" s="225" t="s">
        <v>67</v>
      </c>
      <c r="N6" s="226"/>
      <c r="O6" s="225" t="s">
        <v>68</v>
      </c>
      <c r="P6" s="226"/>
      <c r="Q6" s="226"/>
      <c r="R6" s="226"/>
      <c r="S6" s="226"/>
      <c r="T6" s="233"/>
    </row>
    <row r="7" spans="1:22" s="2" customFormat="1" ht="12" customHeight="1" x14ac:dyDescent="0.2">
      <c r="A7" s="229"/>
      <c r="B7" s="232"/>
      <c r="C7" s="239"/>
      <c r="D7" s="240"/>
      <c r="E7" s="240"/>
      <c r="F7" s="232"/>
      <c r="G7" s="232"/>
      <c r="H7" s="232"/>
      <c r="I7" s="232"/>
      <c r="J7" s="232"/>
      <c r="K7" s="232"/>
      <c r="L7" s="232"/>
      <c r="M7" s="232"/>
      <c r="N7" s="232"/>
      <c r="O7" s="232"/>
      <c r="P7" s="232"/>
      <c r="Q7" s="232"/>
      <c r="R7" s="232"/>
      <c r="S7" s="232"/>
      <c r="T7" s="229"/>
    </row>
    <row r="8" spans="1:22" s="2" customFormat="1" ht="12" customHeight="1" x14ac:dyDescent="0.2">
      <c r="A8" s="229"/>
      <c r="B8" s="232"/>
      <c r="C8" s="239"/>
      <c r="D8" s="240"/>
      <c r="E8" s="240"/>
      <c r="F8" s="232"/>
      <c r="G8" s="232"/>
      <c r="H8" s="232"/>
      <c r="I8" s="232"/>
      <c r="J8" s="232"/>
      <c r="K8" s="232"/>
      <c r="L8" s="232"/>
      <c r="M8" s="232"/>
      <c r="N8" s="232"/>
      <c r="O8" s="232"/>
      <c r="P8" s="232"/>
      <c r="Q8" s="232"/>
      <c r="R8" s="232"/>
      <c r="S8" s="232"/>
      <c r="T8" s="229"/>
    </row>
    <row r="9" spans="1:22" s="87" customFormat="1" ht="12" customHeight="1" x14ac:dyDescent="0.2">
      <c r="A9" s="229"/>
      <c r="B9" s="241" t="s">
        <v>95</v>
      </c>
      <c r="C9" s="242" t="s">
        <v>10</v>
      </c>
      <c r="D9" s="243" t="s">
        <v>9</v>
      </c>
      <c r="E9" s="244" t="s">
        <v>173</v>
      </c>
      <c r="F9" s="232"/>
      <c r="G9" s="245"/>
      <c r="H9" s="245"/>
      <c r="I9" s="245"/>
      <c r="J9" s="245"/>
      <c r="K9" s="232"/>
      <c r="L9" s="232"/>
      <c r="M9" s="232"/>
      <c r="N9" s="232"/>
      <c r="O9" s="232"/>
      <c r="P9" s="232"/>
      <c r="Q9" s="232"/>
      <c r="R9" s="232"/>
      <c r="S9" s="232"/>
      <c r="T9" s="227"/>
    </row>
    <row r="10" spans="1:22" s="2" customFormat="1" x14ac:dyDescent="0.2">
      <c r="A10" s="229"/>
      <c r="B10" s="229"/>
      <c r="C10" s="229"/>
      <c r="D10" s="229"/>
      <c r="E10" s="229"/>
      <c r="F10" s="229"/>
      <c r="G10" s="229"/>
      <c r="H10" s="227"/>
      <c r="I10" s="246"/>
      <c r="J10" s="227"/>
      <c r="K10" s="247"/>
      <c r="L10" s="247"/>
      <c r="M10" s="247"/>
      <c r="N10" s="248"/>
      <c r="O10" s="248"/>
      <c r="P10" s="248"/>
      <c r="Q10" s="248"/>
      <c r="R10" s="248"/>
      <c r="S10" s="248"/>
      <c r="T10" s="229"/>
    </row>
    <row r="11" spans="1:22" s="2" customFormat="1" x14ac:dyDescent="0.2">
      <c r="A11" s="229"/>
      <c r="B11" s="249" t="s">
        <v>54</v>
      </c>
      <c r="C11" s="229"/>
      <c r="D11" s="229"/>
      <c r="E11" s="229"/>
      <c r="F11" s="229"/>
      <c r="G11" s="229"/>
      <c r="H11" s="227"/>
      <c r="I11" s="246"/>
      <c r="J11" s="227"/>
      <c r="K11" s="227"/>
      <c r="L11" s="250"/>
      <c r="M11" s="250"/>
      <c r="N11" s="251"/>
      <c r="O11" s="251"/>
      <c r="P11" s="251"/>
      <c r="Q11" s="251"/>
      <c r="R11" s="251"/>
      <c r="S11" s="251"/>
      <c r="T11" s="229"/>
    </row>
    <row r="12" spans="1:22" s="2" customFormat="1" x14ac:dyDescent="0.2">
      <c r="A12" s="229"/>
      <c r="B12" s="229"/>
      <c r="C12" s="229"/>
      <c r="D12" s="229"/>
      <c r="E12" s="229"/>
      <c r="F12" s="229"/>
      <c r="G12" s="229"/>
      <c r="H12" s="229"/>
      <c r="I12" s="252"/>
      <c r="J12" s="229"/>
      <c r="K12" s="229"/>
      <c r="L12" s="248"/>
      <c r="M12" s="253"/>
      <c r="N12" s="253"/>
      <c r="O12" s="253"/>
      <c r="P12" s="253"/>
      <c r="Q12" s="253"/>
      <c r="R12" s="253"/>
      <c r="S12" s="253"/>
      <c r="T12" s="229"/>
    </row>
    <row r="13" spans="1:22" s="2" customFormat="1" x14ac:dyDescent="0.2">
      <c r="A13" s="229"/>
      <c r="B13" s="229" t="s">
        <v>54</v>
      </c>
      <c r="C13" s="254" t="s">
        <v>3</v>
      </c>
      <c r="D13" s="229"/>
      <c r="E13" s="229" t="s">
        <v>267</v>
      </c>
      <c r="F13" s="229"/>
      <c r="G13" s="229"/>
      <c r="H13" s="255"/>
      <c r="I13" s="256"/>
      <c r="J13" s="227"/>
      <c r="K13" s="229"/>
      <c r="L13" s="248"/>
      <c r="M13" s="23">
        <f>Other!M11</f>
        <v>1.6999999999999904E-2</v>
      </c>
      <c r="N13" s="23">
        <f>Other!N11</f>
        <v>1.8999999999999906E-2</v>
      </c>
      <c r="O13" s="23">
        <f>Other!O11</f>
        <v>2.0000000000000018E-2</v>
      </c>
      <c r="P13" s="23">
        <f>Other!P11</f>
        <v>2.0000000000000018E-2</v>
      </c>
      <c r="Q13" s="23">
        <f>Other!Q11</f>
        <v>2.0000000000000018E-2</v>
      </c>
      <c r="R13" s="23">
        <f>Other!R11</f>
        <v>2.0000000000000018E-2</v>
      </c>
      <c r="S13" s="23">
        <f>Other!S11</f>
        <v>2.0000000000000018E-2</v>
      </c>
      <c r="T13" s="227"/>
      <c r="U13" s="87"/>
      <c r="V13" s="87"/>
    </row>
    <row r="14" spans="1:22" x14ac:dyDescent="0.2">
      <c r="L14" s="248"/>
      <c r="M14" s="253"/>
      <c r="N14" s="253"/>
      <c r="O14" s="253"/>
      <c r="P14" s="253"/>
      <c r="Q14" s="253"/>
      <c r="R14" s="253"/>
      <c r="S14" s="253"/>
      <c r="T14" s="227"/>
      <c r="U14" s="227"/>
    </row>
    <row r="15" spans="1:22" x14ac:dyDescent="0.2">
      <c r="B15" s="249" t="s">
        <v>144</v>
      </c>
      <c r="L15" s="251"/>
      <c r="M15" s="250"/>
      <c r="N15" s="250"/>
      <c r="O15" s="250"/>
      <c r="P15" s="250"/>
      <c r="Q15" s="250"/>
      <c r="R15" s="250"/>
      <c r="S15" s="250"/>
      <c r="T15" s="227"/>
      <c r="U15" s="227"/>
    </row>
    <row r="16" spans="1:22" x14ac:dyDescent="0.2">
      <c r="L16" s="251"/>
      <c r="M16" s="253"/>
      <c r="N16" s="253"/>
      <c r="O16" s="253"/>
      <c r="P16" s="253"/>
      <c r="Q16" s="253"/>
      <c r="R16" s="253"/>
      <c r="S16" s="253"/>
      <c r="T16" s="227"/>
      <c r="U16" s="227"/>
    </row>
    <row r="17" spans="1:22" s="2" customFormat="1" x14ac:dyDescent="0.2">
      <c r="A17" s="229"/>
      <c r="B17" s="257" t="s">
        <v>29</v>
      </c>
      <c r="C17" s="239" t="s">
        <v>0</v>
      </c>
      <c r="D17" s="66">
        <f>Assets!D594</f>
        <v>55</v>
      </c>
      <c r="E17" s="229" t="s">
        <v>268</v>
      </c>
      <c r="F17" s="227"/>
      <c r="G17" s="227"/>
      <c r="H17" s="227"/>
      <c r="I17" s="227"/>
      <c r="J17" s="227"/>
      <c r="K17" s="227"/>
      <c r="L17" s="250"/>
      <c r="M17" s="67">
        <f>Assets!M561</f>
        <v>1042399.4894063649</v>
      </c>
      <c r="N17" s="67">
        <f>Assets!N561</f>
        <v>7038132.3661190597</v>
      </c>
      <c r="O17" s="67">
        <f>Assets!O561</f>
        <v>7048271.847877969</v>
      </c>
      <c r="P17" s="67">
        <f>Assets!P561</f>
        <v>8094396.2125189947</v>
      </c>
      <c r="Q17" s="67">
        <f>Assets!Q561</f>
        <v>1616026.6499209735</v>
      </c>
      <c r="R17" s="67">
        <f>Assets!R561</f>
        <v>479867.97255867155</v>
      </c>
      <c r="S17" s="67">
        <f>Assets!S561</f>
        <v>509327.92951859569</v>
      </c>
      <c r="T17" s="227"/>
      <c r="U17" s="87"/>
      <c r="V17" s="87"/>
    </row>
    <row r="18" spans="1:22" s="2" customFormat="1" x14ac:dyDescent="0.2">
      <c r="A18" s="229"/>
      <c r="B18" s="257" t="s">
        <v>28</v>
      </c>
      <c r="C18" s="239" t="s">
        <v>0</v>
      </c>
      <c r="D18" s="66">
        <f>Assets!D595</f>
        <v>55</v>
      </c>
      <c r="E18" s="256"/>
      <c r="F18" s="227"/>
      <c r="G18" s="227"/>
      <c r="H18" s="227"/>
      <c r="I18" s="227"/>
      <c r="J18" s="227"/>
      <c r="K18" s="227"/>
      <c r="L18" s="250"/>
      <c r="M18" s="67">
        <f>Assets!M562</f>
        <v>46084.956475972111</v>
      </c>
      <c r="N18" s="67">
        <f>Assets!N562</f>
        <v>6827326.9512986513</v>
      </c>
      <c r="O18" s="67">
        <f>Assets!O562</f>
        <v>542090.29699175723</v>
      </c>
      <c r="P18" s="67">
        <f>Assets!P562</f>
        <v>343448.16571380745</v>
      </c>
      <c r="Q18" s="67">
        <f>Assets!Q562</f>
        <v>2651643.3560275319</v>
      </c>
      <c r="R18" s="67">
        <f>Assets!R562</f>
        <v>378279.71284800104</v>
      </c>
      <c r="S18" s="67">
        <f>Assets!S562</f>
        <v>6592977.1287385672</v>
      </c>
      <c r="T18" s="227"/>
      <c r="U18" s="87"/>
      <c r="V18" s="87"/>
    </row>
    <row r="19" spans="1:22" s="2" customFormat="1" x14ac:dyDescent="0.2">
      <c r="A19" s="229"/>
      <c r="B19" s="257" t="s">
        <v>27</v>
      </c>
      <c r="C19" s="239" t="s">
        <v>0</v>
      </c>
      <c r="D19" s="66">
        <f>Assets!D596</f>
        <v>45</v>
      </c>
      <c r="E19" s="256"/>
      <c r="F19" s="227"/>
      <c r="G19" s="227"/>
      <c r="H19" s="227"/>
      <c r="I19" s="227"/>
      <c r="J19" s="227"/>
      <c r="K19" s="227"/>
      <c r="L19" s="250"/>
      <c r="M19" s="67">
        <f>Assets!M563</f>
        <v>7269303.9341696938</v>
      </c>
      <c r="N19" s="67">
        <f>Assets!N563</f>
        <v>12484371.951886911</v>
      </c>
      <c r="O19" s="67">
        <f>Assets!O563</f>
        <v>16022293.585000418</v>
      </c>
      <c r="P19" s="67">
        <f>Assets!P563</f>
        <v>7739021.0099818856</v>
      </c>
      <c r="Q19" s="67">
        <f>Assets!Q563</f>
        <v>14372296.933541708</v>
      </c>
      <c r="R19" s="67">
        <f>Assets!R563</f>
        <v>14983100.447833791</v>
      </c>
      <c r="S19" s="67">
        <f>Assets!S563</f>
        <v>6637116.2029965306</v>
      </c>
      <c r="T19" s="227"/>
      <c r="U19" s="87"/>
      <c r="V19" s="87"/>
    </row>
    <row r="20" spans="1:22" s="2" customFormat="1" x14ac:dyDescent="0.2">
      <c r="A20" s="229"/>
      <c r="B20" s="257" t="s">
        <v>26</v>
      </c>
      <c r="C20" s="239" t="s">
        <v>0</v>
      </c>
      <c r="D20" s="66">
        <f>Assets!D597</f>
        <v>60</v>
      </c>
      <c r="E20" s="256"/>
      <c r="F20" s="227"/>
      <c r="G20" s="227"/>
      <c r="H20" s="227"/>
      <c r="I20" s="227"/>
      <c r="J20" s="227"/>
      <c r="K20" s="227"/>
      <c r="L20" s="250"/>
      <c r="M20" s="67">
        <f>Assets!M564</f>
        <v>23024095.249756038</v>
      </c>
      <c r="N20" s="67">
        <f>Assets!N564</f>
        <v>25664806.990201958</v>
      </c>
      <c r="O20" s="67">
        <f>Assets!O564</f>
        <v>29242009.546937533</v>
      </c>
      <c r="P20" s="67">
        <f>Assets!P564</f>
        <v>31153287.06881123</v>
      </c>
      <c r="Q20" s="67">
        <f>Assets!Q564</f>
        <v>30707486.028760564</v>
      </c>
      <c r="R20" s="67">
        <f>Assets!R564</f>
        <v>28480730.698377073</v>
      </c>
      <c r="S20" s="67">
        <f>Assets!S564</f>
        <v>28109153.7391643</v>
      </c>
      <c r="T20" s="227"/>
      <c r="U20" s="87"/>
      <c r="V20" s="87"/>
    </row>
    <row r="21" spans="1:22" s="2" customFormat="1" x14ac:dyDescent="0.2">
      <c r="A21" s="229"/>
      <c r="B21" s="257" t="s">
        <v>25</v>
      </c>
      <c r="C21" s="239" t="s">
        <v>0</v>
      </c>
      <c r="D21" s="66">
        <f>Assets!D598</f>
        <v>55</v>
      </c>
      <c r="E21" s="256"/>
      <c r="F21" s="227"/>
      <c r="G21" s="227"/>
      <c r="H21" s="227"/>
      <c r="I21" s="227"/>
      <c r="J21" s="227"/>
      <c r="K21" s="227"/>
      <c r="L21" s="250"/>
      <c r="M21" s="67">
        <f>Assets!M565</f>
        <v>3965373.1121869283</v>
      </c>
      <c r="N21" s="67">
        <f>Assets!N565</f>
        <v>4619216.8687629486</v>
      </c>
      <c r="O21" s="67">
        <f>Assets!O565</f>
        <v>5173008.0858924361</v>
      </c>
      <c r="P21" s="67">
        <f>Assets!P565</f>
        <v>4678736.2358364342</v>
      </c>
      <c r="Q21" s="67">
        <f>Assets!Q565</f>
        <v>5256745.7340931473</v>
      </c>
      <c r="R21" s="67">
        <f>Assets!R565</f>
        <v>6014777.1672850884</v>
      </c>
      <c r="S21" s="67">
        <f>Assets!S565</f>
        <v>5956723.5038831122</v>
      </c>
      <c r="T21" s="227"/>
      <c r="U21" s="87"/>
      <c r="V21" s="87"/>
    </row>
    <row r="22" spans="1:22" s="2" customFormat="1" x14ac:dyDescent="0.2">
      <c r="A22" s="229"/>
      <c r="B22" s="257" t="s">
        <v>24</v>
      </c>
      <c r="C22" s="239" t="s">
        <v>0</v>
      </c>
      <c r="D22" s="66">
        <f>Assets!D599</f>
        <v>45</v>
      </c>
      <c r="E22" s="256"/>
      <c r="F22" s="227"/>
      <c r="G22" s="227"/>
      <c r="H22" s="227"/>
      <c r="I22" s="227"/>
      <c r="J22" s="227"/>
      <c r="K22" s="227"/>
      <c r="L22" s="250"/>
      <c r="M22" s="67">
        <f>Assets!M566</f>
        <v>5348627.303303279</v>
      </c>
      <c r="N22" s="67">
        <f>Assets!N566</f>
        <v>4961121.1142285559</v>
      </c>
      <c r="O22" s="67">
        <f>Assets!O566</f>
        <v>5434214.1822820399</v>
      </c>
      <c r="P22" s="67">
        <f>Assets!P566</f>
        <v>6881733.6633304963</v>
      </c>
      <c r="Q22" s="67">
        <f>Assets!Q566</f>
        <v>8651425.8710586261</v>
      </c>
      <c r="R22" s="67">
        <f>Assets!R566</f>
        <v>9968759.2261246052</v>
      </c>
      <c r="S22" s="67">
        <f>Assets!S566</f>
        <v>9908169.5882995818</v>
      </c>
      <c r="T22" s="227"/>
      <c r="U22" s="87"/>
      <c r="V22" s="87"/>
    </row>
    <row r="23" spans="1:22" s="2" customFormat="1" x14ac:dyDescent="0.2">
      <c r="A23" s="229"/>
      <c r="B23" s="257" t="s">
        <v>23</v>
      </c>
      <c r="C23" s="239" t="s">
        <v>0</v>
      </c>
      <c r="D23" s="66">
        <f>Assets!D600</f>
        <v>40</v>
      </c>
      <c r="E23" s="256"/>
      <c r="F23" s="227"/>
      <c r="G23" s="227"/>
      <c r="H23" s="227"/>
      <c r="I23" s="227"/>
      <c r="J23" s="227"/>
      <c r="K23" s="227"/>
      <c r="L23" s="250"/>
      <c r="M23" s="67">
        <f>Assets!M567</f>
        <v>3829110.215184629</v>
      </c>
      <c r="N23" s="67">
        <f>Assets!N567</f>
        <v>5027250.0505451625</v>
      </c>
      <c r="O23" s="67">
        <f>Assets!O567</f>
        <v>5292915.6396526555</v>
      </c>
      <c r="P23" s="67">
        <f>Assets!P567</f>
        <v>4938507.4857026702</v>
      </c>
      <c r="Q23" s="67">
        <f>Assets!Q567</f>
        <v>5115330.8601328488</v>
      </c>
      <c r="R23" s="67">
        <f>Assets!R567</f>
        <v>6467023.4685311057</v>
      </c>
      <c r="S23" s="67">
        <f>Assets!S567</f>
        <v>5200280.4734186437</v>
      </c>
      <c r="T23" s="227"/>
      <c r="U23" s="87"/>
      <c r="V23" s="87"/>
    </row>
    <row r="24" spans="1:22" s="2" customFormat="1" x14ac:dyDescent="0.2">
      <c r="A24" s="229"/>
      <c r="B24" s="257" t="s">
        <v>22</v>
      </c>
      <c r="C24" s="239" t="s">
        <v>0</v>
      </c>
      <c r="D24" s="66">
        <f>Assets!D601</f>
        <v>25</v>
      </c>
      <c r="E24" s="256"/>
      <c r="F24" s="227"/>
      <c r="G24" s="227"/>
      <c r="H24" s="227"/>
      <c r="I24" s="227"/>
      <c r="J24" s="227"/>
      <c r="K24" s="227"/>
      <c r="L24" s="250"/>
      <c r="M24" s="67">
        <f>Assets!M568</f>
        <v>7858741.8907693792</v>
      </c>
      <c r="N24" s="67">
        <f>Assets!N568</f>
        <v>368935.82725983835</v>
      </c>
      <c r="O24" s="67">
        <f>Assets!O568</f>
        <v>904233.22196245776</v>
      </c>
      <c r="P24" s="67">
        <f>Assets!P568</f>
        <v>568391.81496076239</v>
      </c>
      <c r="Q24" s="67">
        <f>Assets!Q568</f>
        <v>895964.542054752</v>
      </c>
      <c r="R24" s="67">
        <f>Assets!R568</f>
        <v>660772.95377654815</v>
      </c>
      <c r="S24" s="67">
        <f>Assets!S568</f>
        <v>366672.09822443803</v>
      </c>
      <c r="T24" s="227"/>
      <c r="U24" s="87"/>
      <c r="V24" s="87"/>
    </row>
    <row r="25" spans="1:22" s="2" customFormat="1" x14ac:dyDescent="0.2">
      <c r="A25" s="229"/>
      <c r="B25" s="257" t="s">
        <v>21</v>
      </c>
      <c r="C25" s="239" t="s">
        <v>0</v>
      </c>
      <c r="D25" s="66">
        <f>Assets!D602</f>
        <v>15</v>
      </c>
      <c r="E25" s="256"/>
      <c r="F25" s="227"/>
      <c r="G25" s="227"/>
      <c r="H25" s="227"/>
      <c r="I25" s="227"/>
      <c r="J25" s="227"/>
      <c r="K25" s="227"/>
      <c r="L25" s="250"/>
      <c r="M25" s="67">
        <f>Assets!M569</f>
        <v>8309232.051727837</v>
      </c>
      <c r="N25" s="67">
        <f>Assets!N569</f>
        <v>4604823.0016299654</v>
      </c>
      <c r="O25" s="67">
        <f>Assets!O569</f>
        <v>9015299.1464892384</v>
      </c>
      <c r="P25" s="67">
        <f>Assets!P569</f>
        <v>3122829.4104769411</v>
      </c>
      <c r="Q25" s="67">
        <f>Assets!Q569</f>
        <v>2919899.6186841843</v>
      </c>
      <c r="R25" s="67">
        <f>Assets!R569</f>
        <v>2504828.8550408101</v>
      </c>
      <c r="S25" s="67">
        <f>Assets!S569</f>
        <v>2387358.8946668576</v>
      </c>
      <c r="T25" s="227"/>
      <c r="U25" s="87"/>
      <c r="V25" s="87"/>
    </row>
    <row r="26" spans="1:22" s="6" customFormat="1" x14ac:dyDescent="0.2">
      <c r="A26" s="233"/>
      <c r="B26" s="258" t="s">
        <v>1</v>
      </c>
      <c r="C26" s="259" t="s">
        <v>0</v>
      </c>
      <c r="D26" s="258"/>
      <c r="E26" s="258"/>
      <c r="F26" s="258"/>
      <c r="G26" s="258"/>
      <c r="H26" s="258"/>
      <c r="I26" s="258"/>
      <c r="J26" s="258"/>
      <c r="K26" s="258"/>
      <c r="L26" s="260"/>
      <c r="M26" s="261">
        <f t="shared" ref="M26:S26" si="0">SUM(M17:M25)</f>
        <v>60692968.202980123</v>
      </c>
      <c r="N26" s="261">
        <f t="shared" si="0"/>
        <v>71595985.121933058</v>
      </c>
      <c r="O26" s="261">
        <f t="shared" si="0"/>
        <v>78674335.553086504</v>
      </c>
      <c r="P26" s="261">
        <f t="shared" si="0"/>
        <v>67520351.067333221</v>
      </c>
      <c r="Q26" s="261">
        <f t="shared" si="0"/>
        <v>72186819.594274342</v>
      </c>
      <c r="R26" s="261">
        <f t="shared" si="0"/>
        <v>69938140.502375692</v>
      </c>
      <c r="S26" s="261">
        <f t="shared" si="0"/>
        <v>65667779.558910623</v>
      </c>
      <c r="T26" s="258"/>
      <c r="U26" s="53"/>
      <c r="V26" s="53"/>
    </row>
    <row r="27" spans="1:22" s="2" customFormat="1" x14ac:dyDescent="0.2">
      <c r="A27" s="229"/>
      <c r="B27" s="229"/>
      <c r="C27" s="229"/>
      <c r="D27" s="229"/>
      <c r="E27" s="229"/>
      <c r="F27" s="229"/>
      <c r="G27" s="229"/>
      <c r="H27" s="229"/>
      <c r="I27" s="252"/>
      <c r="J27" s="229"/>
      <c r="K27" s="229"/>
      <c r="L27" s="251"/>
      <c r="M27" s="253"/>
      <c r="N27" s="253"/>
      <c r="O27" s="253"/>
      <c r="P27" s="253"/>
      <c r="Q27" s="253"/>
      <c r="R27" s="253"/>
      <c r="S27" s="253"/>
      <c r="T27" s="227"/>
      <c r="U27" s="87"/>
    </row>
    <row r="28" spans="1:22" s="2" customFormat="1" x14ac:dyDescent="0.2">
      <c r="A28" s="229"/>
      <c r="B28" s="257" t="s">
        <v>374</v>
      </c>
      <c r="C28" s="239" t="s">
        <v>0</v>
      </c>
      <c r="D28" s="66">
        <f>Assets!D605</f>
        <v>0</v>
      </c>
      <c r="E28" s="229" t="s">
        <v>268</v>
      </c>
      <c r="F28" s="227"/>
      <c r="G28" s="227"/>
      <c r="H28" s="227"/>
      <c r="I28" s="227"/>
      <c r="J28" s="227"/>
      <c r="K28" s="227"/>
      <c r="L28" s="250"/>
      <c r="M28" s="262">
        <f>Assets!M585</f>
        <v>0</v>
      </c>
      <c r="N28" s="262">
        <f>Assets!N585</f>
        <v>0</v>
      </c>
      <c r="O28" s="262">
        <f>Assets!O585</f>
        <v>0</v>
      </c>
      <c r="P28" s="262">
        <f>Assets!P585</f>
        <v>0</v>
      </c>
      <c r="Q28" s="262">
        <f>Assets!Q585</f>
        <v>0</v>
      </c>
      <c r="R28" s="262">
        <f>Assets!R585</f>
        <v>0</v>
      </c>
      <c r="S28" s="262">
        <f>Assets!S585</f>
        <v>0</v>
      </c>
      <c r="T28" s="227"/>
      <c r="U28" s="87"/>
      <c r="V28" s="87"/>
    </row>
    <row r="29" spans="1:22" x14ac:dyDescent="0.2">
      <c r="B29" s="227"/>
      <c r="C29" s="227"/>
      <c r="D29" s="227"/>
      <c r="E29" s="227"/>
      <c r="F29" s="227"/>
      <c r="G29" s="227"/>
      <c r="H29" s="227"/>
      <c r="I29" s="246"/>
      <c r="J29" s="227"/>
      <c r="K29" s="227"/>
      <c r="L29" s="250"/>
      <c r="M29" s="253"/>
      <c r="N29" s="253"/>
      <c r="O29" s="253"/>
      <c r="P29" s="253"/>
      <c r="Q29" s="253"/>
      <c r="R29" s="253"/>
      <c r="S29" s="253"/>
      <c r="T29" s="227"/>
      <c r="U29" s="227"/>
    </row>
    <row r="30" spans="1:22" s="227" customFormat="1" ht="12" customHeight="1" x14ac:dyDescent="0.2">
      <c r="A30" s="229"/>
      <c r="B30" s="241" t="s">
        <v>19</v>
      </c>
      <c r="C30" s="242" t="s">
        <v>10</v>
      </c>
      <c r="D30" s="243" t="s">
        <v>9</v>
      </c>
      <c r="E30" s="244" t="s">
        <v>173</v>
      </c>
      <c r="F30" s="232"/>
      <c r="G30" s="245"/>
      <c r="H30" s="245"/>
      <c r="I30" s="245"/>
      <c r="J30" s="245"/>
      <c r="K30" s="232"/>
      <c r="L30" s="232"/>
      <c r="M30" s="232"/>
      <c r="N30" s="232"/>
      <c r="O30" s="232"/>
      <c r="P30" s="232"/>
      <c r="Q30" s="232"/>
      <c r="R30" s="232"/>
      <c r="S30" s="232"/>
    </row>
    <row r="31" spans="1:22" x14ac:dyDescent="0.2">
      <c r="K31" s="248"/>
      <c r="L31" s="248"/>
      <c r="M31" s="247"/>
      <c r="N31" s="247"/>
      <c r="O31" s="247"/>
      <c r="P31" s="247"/>
      <c r="Q31" s="247"/>
      <c r="R31" s="247"/>
      <c r="S31" s="247"/>
      <c r="T31" s="227"/>
      <c r="U31" s="227"/>
    </row>
    <row r="32" spans="1:22" x14ac:dyDescent="0.2">
      <c r="B32" s="249" t="s">
        <v>317</v>
      </c>
      <c r="L32" s="251"/>
      <c r="M32" s="250"/>
      <c r="N32" s="250"/>
      <c r="O32" s="250"/>
      <c r="P32" s="250"/>
      <c r="Q32" s="250"/>
      <c r="R32" s="250"/>
      <c r="S32" s="250"/>
      <c r="T32" s="227"/>
      <c r="U32" s="227"/>
    </row>
    <row r="33" spans="2:22" x14ac:dyDescent="0.2">
      <c r="L33" s="248"/>
      <c r="M33" s="253"/>
      <c r="N33" s="253"/>
      <c r="O33" s="253"/>
      <c r="P33" s="253"/>
      <c r="Q33" s="253"/>
      <c r="R33" s="253"/>
      <c r="S33" s="253"/>
      <c r="T33" s="227"/>
      <c r="U33" s="227"/>
    </row>
    <row r="34" spans="2:22" x14ac:dyDescent="0.2">
      <c r="B34" s="227" t="s">
        <v>20</v>
      </c>
      <c r="C34" s="254" t="s">
        <v>5</v>
      </c>
      <c r="D34" s="227"/>
      <c r="E34" s="229" t="s">
        <v>271</v>
      </c>
      <c r="F34" s="227"/>
      <c r="G34" s="247"/>
      <c r="H34" s="253">
        <f t="shared" ref="H34:S34" si="1">IF(H36=0,0,H35/H36)</f>
        <v>27.509188128259339</v>
      </c>
      <c r="I34" s="253">
        <f t="shared" si="1"/>
        <v>27.072112101611221</v>
      </c>
      <c r="J34" s="253">
        <f t="shared" si="1"/>
        <v>26.721045308496826</v>
      </c>
      <c r="K34" s="253">
        <f t="shared" si="1"/>
        <v>25.836140698352793</v>
      </c>
      <c r="L34" s="253">
        <f t="shared" si="1"/>
        <v>26.175759033309774</v>
      </c>
      <c r="M34" s="253">
        <f t="shared" si="1"/>
        <v>26.562129624839294</v>
      </c>
      <c r="N34" s="253">
        <f t="shared" si="1"/>
        <v>26.494426897348987</v>
      </c>
      <c r="O34" s="253">
        <f t="shared" si="1"/>
        <v>27.01980775041153</v>
      </c>
      <c r="P34" s="253">
        <f t="shared" si="1"/>
        <v>27.334314513128394</v>
      </c>
      <c r="Q34" s="253">
        <f t="shared" si="1"/>
        <v>27.671888583796399</v>
      </c>
      <c r="R34" s="253">
        <f t="shared" si="1"/>
        <v>27.844581982540475</v>
      </c>
      <c r="S34" s="253">
        <f t="shared" si="1"/>
        <v>27.943057930351014</v>
      </c>
      <c r="T34" s="227"/>
      <c r="U34" s="227"/>
      <c r="V34" s="227"/>
    </row>
    <row r="35" spans="2:22" x14ac:dyDescent="0.2">
      <c r="B35" s="229" t="s">
        <v>16</v>
      </c>
      <c r="C35" s="254" t="s">
        <v>0</v>
      </c>
      <c r="E35" s="229" t="s">
        <v>264</v>
      </c>
      <c r="H35" s="247">
        <f t="shared" ref="H35:L40" si="2">H162+H851</f>
        <v>325114397.68051416</v>
      </c>
      <c r="I35" s="247">
        <f t="shared" si="2"/>
        <v>330865742.50379717</v>
      </c>
      <c r="J35" s="247">
        <f t="shared" si="2"/>
        <v>341024719.98341054</v>
      </c>
      <c r="K35" s="247">
        <f t="shared" si="2"/>
        <v>354221938.77788699</v>
      </c>
      <c r="L35" s="247">
        <f t="shared" si="2"/>
        <v>394155203.06001866</v>
      </c>
      <c r="M35" s="247">
        <f t="shared" ref="M35:S40" si="3">M162+M851</f>
        <v>447072181.50474483</v>
      </c>
      <c r="N35" s="247">
        <f t="shared" si="3"/>
        <v>497735451.08273137</v>
      </c>
      <c r="O35" s="247">
        <f t="shared" si="3"/>
        <v>559288391.86815655</v>
      </c>
      <c r="P35" s="247">
        <f t="shared" si="3"/>
        <v>627822597.11690855</v>
      </c>
      <c r="Q35" s="247">
        <f t="shared" si="3"/>
        <v>684395869.01037669</v>
      </c>
      <c r="R35" s="247">
        <f t="shared" si="3"/>
        <v>745073522.43976212</v>
      </c>
      <c r="S35" s="247">
        <f t="shared" si="3"/>
        <v>802681126.8196373</v>
      </c>
      <c r="T35" s="227"/>
      <c r="U35" s="227"/>
      <c r="V35" s="227"/>
    </row>
    <row r="36" spans="2:22" x14ac:dyDescent="0.2">
      <c r="B36" s="229" t="s">
        <v>15</v>
      </c>
      <c r="C36" s="254" t="s">
        <v>0</v>
      </c>
      <c r="E36" s="229" t="s">
        <v>265</v>
      </c>
      <c r="H36" s="247">
        <f t="shared" si="2"/>
        <v>11818393.046159519</v>
      </c>
      <c r="I36" s="247">
        <f t="shared" si="2"/>
        <v>12221644.962976694</v>
      </c>
      <c r="J36" s="247">
        <f t="shared" si="2"/>
        <v>12762401.921266554</v>
      </c>
      <c r="K36" s="247">
        <f t="shared" si="2"/>
        <v>13710327.053624954</v>
      </c>
      <c r="L36" s="247">
        <f t="shared" si="2"/>
        <v>15058023.821140748</v>
      </c>
      <c r="M36" s="247">
        <f t="shared" si="3"/>
        <v>16831187.401731148</v>
      </c>
      <c r="N36" s="247">
        <f t="shared" si="3"/>
        <v>18786420.744678739</v>
      </c>
      <c r="O36" s="247">
        <f t="shared" si="3"/>
        <v>20699199.529265273</v>
      </c>
      <c r="P36" s="247">
        <f t="shared" si="3"/>
        <v>22968294.917927124</v>
      </c>
      <c r="Q36" s="247">
        <f t="shared" si="3"/>
        <v>24732531.967880674</v>
      </c>
      <c r="R36" s="247">
        <f t="shared" si="3"/>
        <v>26758294.410989873</v>
      </c>
      <c r="S36" s="247">
        <f t="shared" si="3"/>
        <v>28725600.785008796</v>
      </c>
      <c r="T36" s="227"/>
      <c r="U36" s="227"/>
      <c r="V36" s="227"/>
    </row>
    <row r="37" spans="2:22" x14ac:dyDescent="0.2">
      <c r="B37" s="229" t="s">
        <v>14</v>
      </c>
      <c r="C37" s="254" t="s">
        <v>0</v>
      </c>
      <c r="E37" s="229" t="s">
        <v>266</v>
      </c>
      <c r="H37" s="247">
        <f t="shared" si="2"/>
        <v>271812.89441837743</v>
      </c>
      <c r="I37" s="247">
        <f t="shared" si="2"/>
        <v>1934853.3487702387</v>
      </c>
      <c r="J37" s="247">
        <f t="shared" si="2"/>
        <v>7365304.0184405632</v>
      </c>
      <c r="K37" s="247">
        <f t="shared" si="2"/>
        <v>3878207.0907567553</v>
      </c>
      <c r="L37" s="247">
        <f t="shared" si="2"/>
        <v>5823715.3801189717</v>
      </c>
      <c r="M37" s="247">
        <f t="shared" si="3"/>
        <v>7567357.9157376187</v>
      </c>
      <c r="N37" s="247">
        <f t="shared" si="3"/>
        <v>9421897.0608116724</v>
      </c>
      <c r="O37" s="247">
        <f t="shared" si="3"/>
        <v>11149160.290624645</v>
      </c>
      <c r="P37" s="247">
        <f t="shared" si="3"/>
        <v>12521108.631069832</v>
      </c>
      <c r="Q37" s="247">
        <f t="shared" si="3"/>
        <v>13655914.183791548</v>
      </c>
      <c r="R37" s="247">
        <f t="shared" si="3"/>
        <v>14868957.636905598</v>
      </c>
      <c r="S37" s="247">
        <f t="shared" si="3"/>
        <v>16018054.114734156</v>
      </c>
      <c r="T37" s="227"/>
      <c r="U37" s="227"/>
      <c r="V37" s="227"/>
    </row>
    <row r="38" spans="2:22" x14ac:dyDescent="0.2">
      <c r="B38" s="229" t="s">
        <v>144</v>
      </c>
      <c r="C38" s="254" t="s">
        <v>0</v>
      </c>
      <c r="E38" s="229" t="s">
        <v>268</v>
      </c>
      <c r="H38" s="247">
        <f t="shared" si="2"/>
        <v>17297924.975024145</v>
      </c>
      <c r="I38" s="247">
        <f t="shared" si="2"/>
        <v>20445769.093819804</v>
      </c>
      <c r="J38" s="247">
        <f t="shared" si="2"/>
        <v>18594316.697302327</v>
      </c>
      <c r="K38" s="247">
        <f t="shared" si="2"/>
        <v>50335430.605000004</v>
      </c>
      <c r="L38" s="247">
        <f t="shared" si="2"/>
        <v>63004353.885747947</v>
      </c>
      <c r="M38" s="247">
        <f t="shared" si="3"/>
        <v>60692968.202980123</v>
      </c>
      <c r="N38" s="247">
        <f t="shared" si="3"/>
        <v>71595985.121933058</v>
      </c>
      <c r="O38" s="247">
        <f t="shared" si="3"/>
        <v>78674335.553086504</v>
      </c>
      <c r="P38" s="247">
        <f t="shared" si="3"/>
        <v>67520351.067333221</v>
      </c>
      <c r="Q38" s="247">
        <f t="shared" si="3"/>
        <v>72186819.594274342</v>
      </c>
      <c r="R38" s="247">
        <f t="shared" si="3"/>
        <v>69938140.502375692</v>
      </c>
      <c r="S38" s="247">
        <f t="shared" si="3"/>
        <v>65667779.558910623</v>
      </c>
      <c r="T38" s="227"/>
      <c r="U38" s="227"/>
      <c r="V38" s="227"/>
    </row>
    <row r="39" spans="2:22" x14ac:dyDescent="0.2">
      <c r="B39" s="229" t="s">
        <v>12</v>
      </c>
      <c r="C39" s="254" t="s">
        <v>0</v>
      </c>
      <c r="E39" s="229" t="s">
        <v>270</v>
      </c>
      <c r="H39" s="247">
        <f t="shared" si="2"/>
        <v>0</v>
      </c>
      <c r="I39" s="247">
        <f t="shared" si="2"/>
        <v>0</v>
      </c>
      <c r="J39" s="247">
        <f t="shared" si="2"/>
        <v>0</v>
      </c>
      <c r="K39" s="247">
        <f t="shared" si="2"/>
        <v>570046.36</v>
      </c>
      <c r="L39" s="247">
        <f t="shared" si="2"/>
        <v>853067</v>
      </c>
      <c r="M39" s="247">
        <f t="shared" si="3"/>
        <v>765869.13899999997</v>
      </c>
      <c r="N39" s="247">
        <f t="shared" si="3"/>
        <v>678520.65264099988</v>
      </c>
      <c r="O39" s="247">
        <f t="shared" si="3"/>
        <v>590091.0656938199</v>
      </c>
      <c r="P39" s="247">
        <f t="shared" si="3"/>
        <v>499892.88700769632</v>
      </c>
      <c r="Q39" s="247">
        <f t="shared" si="3"/>
        <v>432548.38080000004</v>
      </c>
      <c r="R39" s="247">
        <f t="shared" si="3"/>
        <v>441199.34841600008</v>
      </c>
      <c r="S39" s="247">
        <f t="shared" si="3"/>
        <v>450023.33538432006</v>
      </c>
      <c r="T39" s="227"/>
      <c r="U39" s="227"/>
      <c r="V39" s="227"/>
    </row>
    <row r="40" spans="2:22" s="233" customFormat="1" x14ac:dyDescent="0.2">
      <c r="B40" s="233" t="s">
        <v>11</v>
      </c>
      <c r="C40" s="263" t="s">
        <v>0</v>
      </c>
      <c r="E40" s="233" t="s">
        <v>269</v>
      </c>
      <c r="H40" s="261">
        <f t="shared" si="2"/>
        <v>330865742.50379717</v>
      </c>
      <c r="I40" s="261">
        <f t="shared" si="2"/>
        <v>341024719.98341054</v>
      </c>
      <c r="J40" s="261">
        <f t="shared" si="2"/>
        <v>354221938.77788699</v>
      </c>
      <c r="K40" s="261">
        <f t="shared" si="2"/>
        <v>394155203.06001866</v>
      </c>
      <c r="L40" s="261">
        <f t="shared" si="2"/>
        <v>447072181.50474483</v>
      </c>
      <c r="M40" s="261">
        <f t="shared" si="3"/>
        <v>497735451.08273137</v>
      </c>
      <c r="N40" s="261">
        <f t="shared" si="3"/>
        <v>559288391.86815655</v>
      </c>
      <c r="O40" s="261">
        <f t="shared" si="3"/>
        <v>627822597.11690855</v>
      </c>
      <c r="P40" s="261">
        <f t="shared" si="3"/>
        <v>684395869.01037669</v>
      </c>
      <c r="Q40" s="261">
        <f t="shared" si="3"/>
        <v>745073522.43976212</v>
      </c>
      <c r="R40" s="261">
        <f t="shared" si="3"/>
        <v>802681126.8196373</v>
      </c>
      <c r="S40" s="261">
        <f t="shared" si="3"/>
        <v>855191336.37288904</v>
      </c>
      <c r="T40" s="258"/>
      <c r="U40" s="258"/>
      <c r="V40" s="258"/>
    </row>
    <row r="41" spans="2:22" x14ac:dyDescent="0.2">
      <c r="H41" s="227"/>
      <c r="I41" s="227"/>
      <c r="J41" s="227"/>
      <c r="K41" s="227"/>
      <c r="L41" s="227"/>
      <c r="M41" s="227"/>
      <c r="N41" s="227"/>
      <c r="O41" s="227"/>
      <c r="P41" s="227"/>
      <c r="Q41" s="227"/>
      <c r="R41" s="227"/>
      <c r="S41" s="227"/>
      <c r="T41" s="227"/>
      <c r="U41" s="227"/>
      <c r="V41" s="227"/>
    </row>
    <row r="42" spans="2:22" x14ac:dyDescent="0.2">
      <c r="B42" s="232" t="s">
        <v>90</v>
      </c>
      <c r="C42" s="239" t="s">
        <v>89</v>
      </c>
      <c r="D42" s="264">
        <f>SUM(H42:S42)</f>
        <v>0</v>
      </c>
      <c r="E42" s="265"/>
      <c r="F42" s="227"/>
      <c r="G42" s="227"/>
      <c r="H42" s="266">
        <f>IF(ABS(H35-H36+H37+H38-H39-H40)&lt;0.001,0,1)</f>
        <v>0</v>
      </c>
      <c r="I42" s="266">
        <f t="shared" ref="I42:S42" si="4">IF(ABS(I35-I36+I37+I38-I39-I40)&lt;0.001,0,1)</f>
        <v>0</v>
      </c>
      <c r="J42" s="266">
        <f t="shared" si="4"/>
        <v>0</v>
      </c>
      <c r="K42" s="266">
        <f t="shared" si="4"/>
        <v>0</v>
      </c>
      <c r="L42" s="266">
        <f t="shared" si="4"/>
        <v>0</v>
      </c>
      <c r="M42" s="266">
        <f t="shared" si="4"/>
        <v>0</v>
      </c>
      <c r="N42" s="266">
        <f t="shared" si="4"/>
        <v>0</v>
      </c>
      <c r="O42" s="266">
        <f t="shared" si="4"/>
        <v>0</v>
      </c>
      <c r="P42" s="266">
        <f t="shared" si="4"/>
        <v>0</v>
      </c>
      <c r="Q42" s="266">
        <f t="shared" si="4"/>
        <v>0</v>
      </c>
      <c r="R42" s="266">
        <f t="shared" si="4"/>
        <v>0</v>
      </c>
      <c r="S42" s="266">
        <f t="shared" si="4"/>
        <v>0</v>
      </c>
      <c r="T42" s="227"/>
      <c r="U42" s="227"/>
      <c r="V42" s="227"/>
    </row>
    <row r="43" spans="2:22" x14ac:dyDescent="0.2">
      <c r="B43" s="232" t="s">
        <v>91</v>
      </c>
      <c r="C43" s="239" t="s">
        <v>89</v>
      </c>
      <c r="D43" s="264">
        <f>SUM(H43:S43)</f>
        <v>0</v>
      </c>
      <c r="E43" s="265"/>
      <c r="F43" s="227"/>
      <c r="G43" s="227"/>
      <c r="H43" s="266"/>
      <c r="I43" s="266"/>
      <c r="J43" s="266"/>
      <c r="K43" s="266"/>
      <c r="L43" s="266"/>
      <c r="M43" s="266">
        <f>IF(ABS(M38-Assets!M570)&lt;0.001,0,1)</f>
        <v>0</v>
      </c>
      <c r="N43" s="266">
        <f>IF(ABS(N38-Assets!N570)&lt;0.001,0,1)</f>
        <v>0</v>
      </c>
      <c r="O43" s="266">
        <f>IF(ABS(O38-Assets!O570)&lt;0.001,0,1)</f>
        <v>0</v>
      </c>
      <c r="P43" s="266">
        <f>IF(ABS(P38-Assets!P570)&lt;0.001,0,1)</f>
        <v>0</v>
      </c>
      <c r="Q43" s="266">
        <f>IF(ABS(Q38-Assets!Q570)&lt;0.001,0,1)</f>
        <v>0</v>
      </c>
      <c r="R43" s="266">
        <f>IF(ABS(R38-Assets!R570)&lt;0.001,0,1)</f>
        <v>0</v>
      </c>
      <c r="S43" s="266">
        <f>IF(ABS(S38-Assets!S570)&lt;0.001,0,1)</f>
        <v>0</v>
      </c>
      <c r="T43" s="227"/>
      <c r="U43" s="227"/>
      <c r="V43" s="227"/>
    </row>
    <row r="44" spans="2:22" x14ac:dyDescent="0.2">
      <c r="C44" s="227"/>
      <c r="D44" s="227"/>
      <c r="E44" s="227"/>
      <c r="F44" s="227"/>
      <c r="G44" s="227"/>
      <c r="H44" s="227"/>
      <c r="I44" s="227"/>
      <c r="J44" s="227"/>
      <c r="K44" s="227"/>
      <c r="L44" s="227"/>
      <c r="M44" s="227"/>
      <c r="N44" s="227"/>
      <c r="O44" s="227"/>
      <c r="P44" s="227"/>
      <c r="Q44" s="227"/>
      <c r="R44" s="227"/>
      <c r="S44" s="227"/>
      <c r="T44" s="227"/>
      <c r="U44" s="227"/>
      <c r="V44" s="227"/>
    </row>
    <row r="45" spans="2:22" x14ac:dyDescent="0.2">
      <c r="B45" s="267" t="s">
        <v>374</v>
      </c>
      <c r="L45" s="251"/>
      <c r="M45" s="250"/>
      <c r="N45" s="250"/>
      <c r="O45" s="250"/>
      <c r="P45" s="250"/>
      <c r="Q45" s="250"/>
      <c r="R45" s="250"/>
      <c r="S45" s="250"/>
      <c r="T45" s="227"/>
      <c r="U45" s="227"/>
    </row>
    <row r="46" spans="2:22" x14ac:dyDescent="0.2">
      <c r="L46" s="248"/>
      <c r="M46" s="253"/>
      <c r="N46" s="253"/>
      <c r="O46" s="253"/>
      <c r="P46" s="253"/>
      <c r="Q46" s="253"/>
      <c r="R46" s="253"/>
      <c r="S46" s="253"/>
      <c r="T46" s="227"/>
      <c r="U46" s="227"/>
    </row>
    <row r="47" spans="2:22" x14ac:dyDescent="0.2">
      <c r="B47" s="227" t="s">
        <v>20</v>
      </c>
      <c r="C47" s="254" t="s">
        <v>5</v>
      </c>
      <c r="F47" s="227"/>
      <c r="G47" s="247"/>
      <c r="H47" s="253"/>
      <c r="I47" s="253"/>
      <c r="J47" s="253"/>
      <c r="K47" s="253"/>
      <c r="L47" s="253">
        <f t="shared" ref="L47:S47" si="5">IF(L49=0,0,L48/L49)</f>
        <v>6.2406090514183266</v>
      </c>
      <c r="M47" s="253">
        <f t="shared" si="5"/>
        <v>5.2406090514183266</v>
      </c>
      <c r="N47" s="253">
        <f t="shared" si="5"/>
        <v>4.2406090514183266</v>
      </c>
      <c r="O47" s="253">
        <f t="shared" si="5"/>
        <v>3.240609051418327</v>
      </c>
      <c r="P47" s="253">
        <f t="shared" si="5"/>
        <v>2.2406090514183266</v>
      </c>
      <c r="Q47" s="253">
        <f t="shared" si="5"/>
        <v>1.2406090514183266</v>
      </c>
      <c r="R47" s="253">
        <f t="shared" si="5"/>
        <v>1</v>
      </c>
      <c r="S47" s="253">
        <f t="shared" si="5"/>
        <v>0</v>
      </c>
      <c r="T47" s="227"/>
      <c r="U47" s="227"/>
      <c r="V47" s="227"/>
    </row>
    <row r="48" spans="2:22" x14ac:dyDescent="0.2">
      <c r="B48" s="229" t="s">
        <v>16</v>
      </c>
      <c r="C48" s="254" t="s">
        <v>0</v>
      </c>
      <c r="H48" s="253"/>
      <c r="I48" s="253"/>
      <c r="J48" s="253"/>
      <c r="K48" s="253"/>
      <c r="L48" s="247">
        <f>L865</f>
        <v>59435.85163636363</v>
      </c>
      <c r="M48" s="247">
        <f t="shared" ref="M48:S48" si="6">M865</f>
        <v>50793.642562757668</v>
      </c>
      <c r="N48" s="247">
        <f t="shared" si="6"/>
        <v>41964.81779862757</v>
      </c>
      <c r="O48" s="247">
        <f t="shared" si="6"/>
        <v>32866.208143026059</v>
      </c>
      <c r="P48" s="247">
        <f t="shared" si="6"/>
        <v>23381.547382206441</v>
      </c>
      <c r="Q48" s="247">
        <f t="shared" si="6"/>
        <v>13413.824885479853</v>
      </c>
      <c r="R48" s="247">
        <f t="shared" si="6"/>
        <v>2869.8113469814321</v>
      </c>
      <c r="S48" s="247">
        <f t="shared" si="6"/>
        <v>0</v>
      </c>
      <c r="T48" s="227"/>
      <c r="U48" s="227"/>
      <c r="V48" s="227"/>
    </row>
    <row r="49" spans="2:22" x14ac:dyDescent="0.2">
      <c r="B49" s="229" t="s">
        <v>15</v>
      </c>
      <c r="C49" s="254" t="s">
        <v>0</v>
      </c>
      <c r="H49" s="253"/>
      <c r="I49" s="253"/>
      <c r="J49" s="253"/>
      <c r="K49" s="253"/>
      <c r="L49" s="247">
        <f t="shared" ref="L49:S49" si="7">L866</f>
        <v>9524.0466349763446</v>
      </c>
      <c r="M49" s="247">
        <f t="shared" si="7"/>
        <v>9692.3166876969772</v>
      </c>
      <c r="N49" s="247">
        <f t="shared" si="7"/>
        <v>9895.9411937754303</v>
      </c>
      <c r="O49" s="247">
        <f t="shared" si="7"/>
        <v>10141.984923680136</v>
      </c>
      <c r="P49" s="247">
        <f t="shared" si="7"/>
        <v>10435.353444370718</v>
      </c>
      <c r="Q49" s="247">
        <f t="shared" si="7"/>
        <v>10812.290036208018</v>
      </c>
      <c r="R49" s="247">
        <f t="shared" si="7"/>
        <v>2869.8113469814321</v>
      </c>
      <c r="S49" s="247">
        <f t="shared" si="7"/>
        <v>0</v>
      </c>
      <c r="T49" s="227"/>
      <c r="U49" s="227"/>
      <c r="V49" s="227"/>
    </row>
    <row r="50" spans="2:22" x14ac:dyDescent="0.2">
      <c r="B50" s="229" t="s">
        <v>14</v>
      </c>
      <c r="C50" s="254" t="s">
        <v>0</v>
      </c>
      <c r="H50" s="253"/>
      <c r="I50" s="253"/>
      <c r="J50" s="253"/>
      <c r="K50" s="253"/>
      <c r="L50" s="247">
        <f t="shared" ref="L50:S50" si="8">L867</f>
        <v>881.8375613703804</v>
      </c>
      <c r="M50" s="247">
        <f t="shared" si="8"/>
        <v>863.49192356687547</v>
      </c>
      <c r="N50" s="247">
        <f t="shared" si="8"/>
        <v>797.33153817391985</v>
      </c>
      <c r="O50" s="247">
        <f t="shared" si="8"/>
        <v>657.32416286052171</v>
      </c>
      <c r="P50" s="247">
        <f t="shared" si="8"/>
        <v>467.63094764412926</v>
      </c>
      <c r="Q50" s="247">
        <f t="shared" si="8"/>
        <v>268.27649770959732</v>
      </c>
      <c r="R50" s="247">
        <f t="shared" si="8"/>
        <v>0</v>
      </c>
      <c r="S50" s="247">
        <f t="shared" si="8"/>
        <v>0</v>
      </c>
      <c r="T50" s="227"/>
      <c r="U50" s="227"/>
      <c r="V50" s="227"/>
    </row>
    <row r="51" spans="2:22" x14ac:dyDescent="0.2">
      <c r="B51" s="229" t="s">
        <v>144</v>
      </c>
      <c r="C51" s="254" t="s">
        <v>0</v>
      </c>
      <c r="H51" s="253"/>
      <c r="I51" s="253"/>
      <c r="J51" s="253"/>
      <c r="K51" s="253"/>
      <c r="L51" s="247">
        <f t="shared" ref="L51:S51" si="9">L868</f>
        <v>0</v>
      </c>
      <c r="M51" s="247">
        <f t="shared" si="9"/>
        <v>0</v>
      </c>
      <c r="N51" s="247">
        <f t="shared" si="9"/>
        <v>0</v>
      </c>
      <c r="O51" s="247">
        <f t="shared" si="9"/>
        <v>0</v>
      </c>
      <c r="P51" s="247">
        <f t="shared" si="9"/>
        <v>0</v>
      </c>
      <c r="Q51" s="247">
        <f t="shared" si="9"/>
        <v>0</v>
      </c>
      <c r="R51" s="247">
        <f t="shared" si="9"/>
        <v>0</v>
      </c>
      <c r="S51" s="247">
        <f t="shared" si="9"/>
        <v>0</v>
      </c>
      <c r="T51" s="227"/>
      <c r="U51" s="227"/>
      <c r="V51" s="227"/>
    </row>
    <row r="52" spans="2:22" x14ac:dyDescent="0.2">
      <c r="B52" s="229" t="s">
        <v>12</v>
      </c>
      <c r="C52" s="254" t="s">
        <v>0</v>
      </c>
      <c r="H52" s="253"/>
      <c r="I52" s="253"/>
      <c r="J52" s="253"/>
      <c r="K52" s="253"/>
      <c r="L52" s="247">
        <f t="shared" ref="L52:S52" si="10">L869</f>
        <v>0</v>
      </c>
      <c r="M52" s="247">
        <f t="shared" si="10"/>
        <v>0</v>
      </c>
      <c r="N52" s="247">
        <f t="shared" si="10"/>
        <v>0</v>
      </c>
      <c r="O52" s="247">
        <f t="shared" si="10"/>
        <v>0</v>
      </c>
      <c r="P52" s="247">
        <f t="shared" si="10"/>
        <v>0</v>
      </c>
      <c r="Q52" s="247">
        <f t="shared" si="10"/>
        <v>0</v>
      </c>
      <c r="R52" s="247">
        <f t="shared" si="10"/>
        <v>0</v>
      </c>
      <c r="S52" s="247">
        <f t="shared" si="10"/>
        <v>0</v>
      </c>
      <c r="T52" s="227"/>
      <c r="U52" s="227"/>
      <c r="V52" s="227"/>
    </row>
    <row r="53" spans="2:22" s="233" customFormat="1" x14ac:dyDescent="0.2">
      <c r="B53" s="233" t="s">
        <v>11</v>
      </c>
      <c r="C53" s="263" t="s">
        <v>0</v>
      </c>
      <c r="D53" s="229"/>
      <c r="E53" s="229"/>
      <c r="H53" s="253"/>
      <c r="I53" s="253"/>
      <c r="J53" s="253"/>
      <c r="K53" s="253"/>
      <c r="L53" s="261">
        <f t="shared" ref="L53:S53" si="11">L870</f>
        <v>50793.642562757668</v>
      </c>
      <c r="M53" s="261">
        <f t="shared" si="11"/>
        <v>41964.81779862757</v>
      </c>
      <c r="N53" s="261">
        <f t="shared" si="11"/>
        <v>32866.208143026059</v>
      </c>
      <c r="O53" s="261">
        <f t="shared" si="11"/>
        <v>23381.547382206441</v>
      </c>
      <c r="P53" s="261">
        <f t="shared" si="11"/>
        <v>13413.824885479853</v>
      </c>
      <c r="Q53" s="261">
        <f t="shared" si="11"/>
        <v>2869.8113469814321</v>
      </c>
      <c r="R53" s="261">
        <f t="shared" si="11"/>
        <v>0</v>
      </c>
      <c r="S53" s="261">
        <f t="shared" si="11"/>
        <v>0</v>
      </c>
      <c r="T53" s="258"/>
      <c r="U53" s="258"/>
      <c r="V53" s="258"/>
    </row>
    <row r="54" spans="2:22" x14ac:dyDescent="0.2">
      <c r="H54" s="253"/>
      <c r="I54" s="253"/>
      <c r="J54" s="253"/>
      <c r="K54" s="253"/>
      <c r="L54" s="227"/>
      <c r="M54" s="227"/>
      <c r="N54" s="227"/>
      <c r="O54" s="227"/>
      <c r="P54" s="227"/>
      <c r="Q54" s="227"/>
      <c r="R54" s="227"/>
      <c r="S54" s="227"/>
      <c r="T54" s="227"/>
      <c r="U54" s="227"/>
      <c r="V54" s="227"/>
    </row>
    <row r="55" spans="2:22" x14ac:dyDescent="0.2">
      <c r="B55" s="249" t="s">
        <v>272</v>
      </c>
      <c r="L55" s="251"/>
      <c r="M55" s="250"/>
      <c r="N55" s="250"/>
      <c r="O55" s="250"/>
      <c r="P55" s="250"/>
      <c r="Q55" s="250"/>
      <c r="R55" s="250"/>
      <c r="S55" s="250"/>
      <c r="T55" s="227"/>
      <c r="U55" s="227"/>
    </row>
    <row r="56" spans="2:22" x14ac:dyDescent="0.2">
      <c r="L56" s="248"/>
      <c r="M56" s="253"/>
      <c r="N56" s="253"/>
      <c r="O56" s="253"/>
      <c r="P56" s="253"/>
      <c r="Q56" s="253"/>
      <c r="R56" s="253"/>
      <c r="S56" s="253"/>
      <c r="T56" s="227"/>
      <c r="U56" s="227"/>
    </row>
    <row r="57" spans="2:22" x14ac:dyDescent="0.2">
      <c r="B57" s="229" t="s">
        <v>235</v>
      </c>
      <c r="C57" s="229" t="s">
        <v>3</v>
      </c>
      <c r="L57" s="250">
        <f>L35/L60</f>
        <v>0.99984922971962575</v>
      </c>
      <c r="M57" s="250">
        <f t="shared" ref="M57:S57" si="12">M35/M60</f>
        <v>0.99988639894305142</v>
      </c>
      <c r="N57" s="250">
        <f t="shared" si="12"/>
        <v>0.99991569561724147</v>
      </c>
      <c r="O57" s="250">
        <f t="shared" si="12"/>
        <v>0.9999412391221173</v>
      </c>
      <c r="P57" s="250">
        <f t="shared" si="12"/>
        <v>0.99996275910306542</v>
      </c>
      <c r="Q57" s="250">
        <f t="shared" si="12"/>
        <v>0.99998040087236995</v>
      </c>
      <c r="R57" s="250">
        <f t="shared" si="12"/>
        <v>0.99999614829918537</v>
      </c>
      <c r="S57" s="250">
        <f t="shared" si="12"/>
        <v>1</v>
      </c>
    </row>
    <row r="58" spans="2:22" x14ac:dyDescent="0.2">
      <c r="L58" s="248"/>
      <c r="M58" s="253"/>
      <c r="N58" s="253"/>
      <c r="O58" s="253"/>
      <c r="P58" s="253"/>
      <c r="Q58" s="253"/>
      <c r="R58" s="253"/>
      <c r="S58" s="253"/>
    </row>
    <row r="59" spans="2:22" x14ac:dyDescent="0.2">
      <c r="B59" s="227" t="s">
        <v>20</v>
      </c>
      <c r="C59" s="254" t="s">
        <v>5</v>
      </c>
      <c r="F59" s="227"/>
      <c r="G59" s="247"/>
      <c r="H59" s="253"/>
      <c r="I59" s="253"/>
      <c r="J59" s="253"/>
      <c r="K59" s="253"/>
      <c r="L59" s="253">
        <f t="shared" ref="L59:S59" si="13">IF(L61=0,0,L60/L61)</f>
        <v>26.163158223956525</v>
      </c>
      <c r="M59" s="253">
        <f t="shared" si="13"/>
        <v>26.549858595468137</v>
      </c>
      <c r="N59" s="253">
        <f t="shared" si="13"/>
        <v>26.482710640572687</v>
      </c>
      <c r="O59" s="253">
        <f t="shared" si="13"/>
        <v>27.008162364461565</v>
      </c>
      <c r="P59" s="253">
        <f t="shared" si="13"/>
        <v>27.322918683914626</v>
      </c>
      <c r="Q59" s="253">
        <f t="shared" si="13"/>
        <v>27.660338703660823</v>
      </c>
      <c r="R59" s="253">
        <f t="shared" si="13"/>
        <v>27.841703225647151</v>
      </c>
      <c r="S59" s="253">
        <f t="shared" si="13"/>
        <v>27.943057930351014</v>
      </c>
      <c r="T59" s="227"/>
      <c r="U59" s="227"/>
      <c r="V59" s="227"/>
    </row>
    <row r="60" spans="2:22" x14ac:dyDescent="0.2">
      <c r="B60" s="229" t="s">
        <v>16</v>
      </c>
      <c r="C60" s="254" t="s">
        <v>0</v>
      </c>
      <c r="H60" s="253"/>
      <c r="I60" s="253"/>
      <c r="J60" s="253"/>
      <c r="K60" s="253"/>
      <c r="L60" s="247">
        <f>L35+L48</f>
        <v>394214638.91165501</v>
      </c>
      <c r="M60" s="247">
        <f t="shared" ref="M60:S60" si="14">M35+M48</f>
        <v>447122975.14730757</v>
      </c>
      <c r="N60" s="247">
        <f t="shared" si="14"/>
        <v>497777415.90052998</v>
      </c>
      <c r="O60" s="247">
        <f t="shared" si="14"/>
        <v>559321258.07629955</v>
      </c>
      <c r="P60" s="247">
        <f t="shared" si="14"/>
        <v>627845978.66429079</v>
      </c>
      <c r="Q60" s="247">
        <f t="shared" si="14"/>
        <v>684409282.83526218</v>
      </c>
      <c r="R60" s="247">
        <f t="shared" si="14"/>
        <v>745076392.25110912</v>
      </c>
      <c r="S60" s="247">
        <f t="shared" si="14"/>
        <v>802681126.8196373</v>
      </c>
      <c r="T60" s="227"/>
      <c r="U60" s="227"/>
      <c r="V60" s="227"/>
    </row>
    <row r="61" spans="2:22" x14ac:dyDescent="0.2">
      <c r="B61" s="229" t="s">
        <v>15</v>
      </c>
      <c r="C61" s="254" t="s">
        <v>0</v>
      </c>
      <c r="H61" s="253"/>
      <c r="I61" s="253"/>
      <c r="J61" s="253"/>
      <c r="K61" s="253"/>
      <c r="L61" s="247">
        <f t="shared" ref="L61:S61" si="15">L36+L49</f>
        <v>15067547.867775723</v>
      </c>
      <c r="M61" s="247">
        <f t="shared" si="15"/>
        <v>16840879.718418844</v>
      </c>
      <c r="N61" s="247">
        <f t="shared" si="15"/>
        <v>18796316.685872514</v>
      </c>
      <c r="O61" s="247">
        <f t="shared" si="15"/>
        <v>20709341.514188953</v>
      </c>
      <c r="P61" s="247">
        <f t="shared" si="15"/>
        <v>22978730.271371495</v>
      </c>
      <c r="Q61" s="247">
        <f t="shared" si="15"/>
        <v>24743344.257916883</v>
      </c>
      <c r="R61" s="247">
        <f t="shared" si="15"/>
        <v>26761164.222336855</v>
      </c>
      <c r="S61" s="247">
        <f t="shared" si="15"/>
        <v>28725600.785008796</v>
      </c>
      <c r="T61" s="227"/>
      <c r="U61" s="227"/>
      <c r="V61" s="227"/>
    </row>
    <row r="62" spans="2:22" x14ac:dyDescent="0.2">
      <c r="B62" s="229" t="s">
        <v>14</v>
      </c>
      <c r="C62" s="254" t="s">
        <v>0</v>
      </c>
      <c r="H62" s="253"/>
      <c r="I62" s="253"/>
      <c r="J62" s="253"/>
      <c r="K62" s="253"/>
      <c r="L62" s="247">
        <f t="shared" ref="L62:S62" si="16">L37+L50</f>
        <v>5824597.2176803425</v>
      </c>
      <c r="M62" s="247">
        <f t="shared" si="16"/>
        <v>7568221.4076611856</v>
      </c>
      <c r="N62" s="247">
        <f t="shared" si="16"/>
        <v>9422694.3923498467</v>
      </c>
      <c r="O62" s="247">
        <f t="shared" si="16"/>
        <v>11149817.614787506</v>
      </c>
      <c r="P62" s="247">
        <f t="shared" si="16"/>
        <v>12521576.262017475</v>
      </c>
      <c r="Q62" s="247">
        <f t="shared" si="16"/>
        <v>13656182.460289259</v>
      </c>
      <c r="R62" s="247">
        <f t="shared" si="16"/>
        <v>14868957.636905598</v>
      </c>
      <c r="S62" s="247">
        <f t="shared" si="16"/>
        <v>16018054.114734156</v>
      </c>
      <c r="T62" s="227"/>
      <c r="U62" s="227"/>
      <c r="V62" s="227"/>
    </row>
    <row r="63" spans="2:22" x14ac:dyDescent="0.2">
      <c r="B63" s="229" t="s">
        <v>144</v>
      </c>
      <c r="C63" s="254" t="s">
        <v>0</v>
      </c>
      <c r="H63" s="253"/>
      <c r="I63" s="253"/>
      <c r="J63" s="253"/>
      <c r="K63" s="253"/>
      <c r="L63" s="247">
        <f t="shared" ref="L63:S63" si="17">L38+L51</f>
        <v>63004353.885747947</v>
      </c>
      <c r="M63" s="247">
        <f t="shared" si="17"/>
        <v>60692968.202980123</v>
      </c>
      <c r="N63" s="247">
        <f t="shared" si="17"/>
        <v>71595985.121933058</v>
      </c>
      <c r="O63" s="247">
        <f t="shared" si="17"/>
        <v>78674335.553086504</v>
      </c>
      <c r="P63" s="247">
        <f t="shared" si="17"/>
        <v>67520351.067333221</v>
      </c>
      <c r="Q63" s="247">
        <f t="shared" si="17"/>
        <v>72186819.594274342</v>
      </c>
      <c r="R63" s="247">
        <f t="shared" si="17"/>
        <v>69938140.502375692</v>
      </c>
      <c r="S63" s="247">
        <f t="shared" si="17"/>
        <v>65667779.558910623</v>
      </c>
      <c r="T63" s="227"/>
      <c r="U63" s="227"/>
      <c r="V63" s="227"/>
    </row>
    <row r="64" spans="2:22" x14ac:dyDescent="0.2">
      <c r="B64" s="229" t="s">
        <v>12</v>
      </c>
      <c r="C64" s="254" t="s">
        <v>0</v>
      </c>
      <c r="H64" s="253"/>
      <c r="I64" s="253"/>
      <c r="J64" s="253"/>
      <c r="K64" s="253"/>
      <c r="L64" s="247">
        <f t="shared" ref="L64:S64" si="18">L39+L52</f>
        <v>853067</v>
      </c>
      <c r="M64" s="247">
        <f t="shared" si="18"/>
        <v>765869.13899999997</v>
      </c>
      <c r="N64" s="247">
        <f t="shared" si="18"/>
        <v>678520.65264099988</v>
      </c>
      <c r="O64" s="247">
        <f t="shared" si="18"/>
        <v>590091.0656938199</v>
      </c>
      <c r="P64" s="247">
        <f t="shared" si="18"/>
        <v>499892.88700769632</v>
      </c>
      <c r="Q64" s="247">
        <f t="shared" si="18"/>
        <v>432548.38080000004</v>
      </c>
      <c r="R64" s="247">
        <f t="shared" si="18"/>
        <v>441199.34841600008</v>
      </c>
      <c r="S64" s="247">
        <f t="shared" si="18"/>
        <v>450023.33538432006</v>
      </c>
      <c r="T64" s="227"/>
      <c r="U64" s="227"/>
      <c r="V64" s="227"/>
    </row>
    <row r="65" spans="2:22" s="233" customFormat="1" x14ac:dyDescent="0.2">
      <c r="B65" s="233" t="s">
        <v>11</v>
      </c>
      <c r="C65" s="263" t="s">
        <v>0</v>
      </c>
      <c r="D65" s="229"/>
      <c r="E65" s="229"/>
      <c r="H65" s="253"/>
      <c r="I65" s="253"/>
      <c r="J65" s="253"/>
      <c r="K65" s="253"/>
      <c r="L65" s="261">
        <f t="shared" ref="L65:S65" si="19">L40+L53</f>
        <v>447122975.14730757</v>
      </c>
      <c r="M65" s="261">
        <f t="shared" si="19"/>
        <v>497777415.90052998</v>
      </c>
      <c r="N65" s="261">
        <f t="shared" si="19"/>
        <v>559321258.07629955</v>
      </c>
      <c r="O65" s="261">
        <f t="shared" si="19"/>
        <v>627845978.66429079</v>
      </c>
      <c r="P65" s="261">
        <f t="shared" si="19"/>
        <v>684409282.83526218</v>
      </c>
      <c r="Q65" s="261">
        <f t="shared" si="19"/>
        <v>745076392.25110912</v>
      </c>
      <c r="R65" s="261">
        <f t="shared" si="19"/>
        <v>802681126.8196373</v>
      </c>
      <c r="S65" s="261">
        <f t="shared" si="19"/>
        <v>855191336.37288904</v>
      </c>
      <c r="T65" s="258"/>
      <c r="U65" s="258"/>
      <c r="V65" s="258"/>
    </row>
    <row r="66" spans="2:22" x14ac:dyDescent="0.2">
      <c r="H66" s="253"/>
      <c r="I66" s="253"/>
      <c r="J66" s="253"/>
      <c r="K66" s="253"/>
      <c r="L66" s="227"/>
      <c r="M66" s="227"/>
      <c r="N66" s="227"/>
      <c r="O66" s="227"/>
      <c r="P66" s="227"/>
      <c r="Q66" s="227"/>
      <c r="R66" s="227"/>
      <c r="S66" s="227"/>
      <c r="T66" s="227"/>
      <c r="U66" s="227"/>
      <c r="V66" s="227"/>
    </row>
    <row r="67" spans="2:22" x14ac:dyDescent="0.2">
      <c r="B67" s="268" t="s">
        <v>30</v>
      </c>
      <c r="C67" s="244" t="s">
        <v>10</v>
      </c>
      <c r="D67" s="269" t="s">
        <v>9</v>
      </c>
      <c r="E67" s="244" t="s">
        <v>173</v>
      </c>
      <c r="H67" s="227"/>
      <c r="I67" s="227"/>
      <c r="J67" s="227"/>
      <c r="K67" s="227"/>
      <c r="L67" s="227"/>
      <c r="M67" s="227"/>
      <c r="N67" s="227"/>
      <c r="O67" s="227"/>
      <c r="P67" s="227"/>
      <c r="Q67" s="227"/>
      <c r="R67" s="227"/>
      <c r="S67" s="227"/>
      <c r="T67" s="227"/>
      <c r="U67" s="227"/>
    </row>
    <row r="68" spans="2:22" x14ac:dyDescent="0.2">
      <c r="H68" s="247"/>
      <c r="I68" s="247"/>
      <c r="J68" s="247"/>
      <c r="K68" s="247"/>
      <c r="L68" s="247"/>
      <c r="M68" s="247"/>
      <c r="N68" s="247"/>
      <c r="O68" s="247"/>
      <c r="P68" s="247"/>
      <c r="Q68" s="247"/>
      <c r="R68" s="247"/>
      <c r="S68" s="247"/>
      <c r="T68" s="227"/>
      <c r="U68" s="227"/>
    </row>
    <row r="69" spans="2:22" x14ac:dyDescent="0.2">
      <c r="B69" s="267" t="s">
        <v>29</v>
      </c>
      <c r="C69" s="254"/>
      <c r="D69" s="227"/>
      <c r="E69" s="227"/>
      <c r="F69" s="227"/>
      <c r="G69" s="247"/>
      <c r="H69" s="247"/>
      <c r="I69" s="247"/>
      <c r="J69" s="247"/>
      <c r="K69" s="247"/>
      <c r="L69" s="247"/>
      <c r="M69" s="247"/>
      <c r="N69" s="247"/>
      <c r="O69" s="247"/>
      <c r="P69" s="247"/>
      <c r="Q69" s="247"/>
      <c r="R69" s="247"/>
      <c r="S69" s="247"/>
      <c r="T69" s="227"/>
      <c r="U69" s="227"/>
      <c r="V69" s="227"/>
    </row>
    <row r="70" spans="2:22" x14ac:dyDescent="0.2">
      <c r="B70" s="270"/>
      <c r="C70" s="254"/>
      <c r="D70" s="227"/>
      <c r="E70" s="227"/>
      <c r="F70" s="227"/>
      <c r="G70" s="247"/>
      <c r="H70" s="247"/>
      <c r="I70" s="247"/>
      <c r="J70" s="247"/>
      <c r="K70" s="247"/>
      <c r="L70" s="247"/>
      <c r="M70" s="247"/>
      <c r="N70" s="247"/>
      <c r="O70" s="247"/>
      <c r="P70" s="247"/>
      <c r="Q70" s="247"/>
      <c r="R70" s="247"/>
      <c r="S70" s="247"/>
      <c r="T70" s="227"/>
      <c r="U70" s="227"/>
      <c r="V70" s="227"/>
    </row>
    <row r="71" spans="2:22" x14ac:dyDescent="0.2">
      <c r="B71" s="227" t="s">
        <v>20</v>
      </c>
      <c r="C71" s="254" t="s">
        <v>5</v>
      </c>
      <c r="D71" s="227"/>
      <c r="E71" s="229" t="s">
        <v>271</v>
      </c>
      <c r="F71" s="227"/>
      <c r="G71" s="247"/>
      <c r="H71" s="253">
        <f>IF(H73=0,0,H72/H73)</f>
        <v>24.124893558026873</v>
      </c>
      <c r="I71" s="253">
        <f t="shared" ref="I71:S71" si="20">IF(I73=0,0,I72/I73)</f>
        <v>23.853046845148555</v>
      </c>
      <c r="J71" s="253">
        <f t="shared" si="20"/>
        <v>23.11941760462889</v>
      </c>
      <c r="K71" s="253">
        <f t="shared" si="20"/>
        <v>23.856812501918562</v>
      </c>
      <c r="L71" s="253">
        <f t="shared" si="20"/>
        <v>23.902427656768236</v>
      </c>
      <c r="M71" s="253">
        <f t="shared" si="20"/>
        <v>23.424882772230312</v>
      </c>
      <c r="N71" s="253">
        <f t="shared" si="20"/>
        <v>22.419747320911963</v>
      </c>
      <c r="O71" s="253">
        <f t="shared" si="20"/>
        <v>21.413422064045509</v>
      </c>
      <c r="P71" s="253">
        <f t="shared" si="20"/>
        <v>20.406026173377821</v>
      </c>
      <c r="Q71" s="253">
        <f t="shared" si="20"/>
        <v>19.397735445015762</v>
      </c>
      <c r="R71" s="253">
        <f t="shared" si="20"/>
        <v>18.388351528210123</v>
      </c>
      <c r="S71" s="253">
        <f t="shared" si="20"/>
        <v>17.37760547756606</v>
      </c>
      <c r="T71" s="227"/>
      <c r="U71" s="227"/>
      <c r="V71" s="227"/>
    </row>
    <row r="72" spans="2:22" x14ac:dyDescent="0.2">
      <c r="B72" s="227" t="s">
        <v>16</v>
      </c>
      <c r="C72" s="254" t="s">
        <v>0</v>
      </c>
      <c r="D72" s="227"/>
      <c r="E72" s="229" t="s">
        <v>264</v>
      </c>
      <c r="F72" s="227"/>
      <c r="G72" s="247"/>
      <c r="H72" s="247">
        <f>Assets!H14</f>
        <v>12475328.133457404</v>
      </c>
      <c r="I72" s="247">
        <f>Assets!I14</f>
        <v>12594318.263156043</v>
      </c>
      <c r="J72" s="247">
        <f>Assets!J14</f>
        <v>12380470.240949394</v>
      </c>
      <c r="K72" s="247">
        <f>Assets!K14</f>
        <v>14119399.635635879</v>
      </c>
      <c r="L72" s="247">
        <f>Assets!L14</f>
        <v>14823989.073843889</v>
      </c>
      <c r="M72" s="247">
        <f>Assets!M14</f>
        <v>15821744.013699017</v>
      </c>
      <c r="N72" s="247">
        <f>Assets!N14</f>
        <v>15415288.979232725</v>
      </c>
      <c r="O72" s="247">
        <f>Assets!O14</f>
        <v>15020603.07753625</v>
      </c>
      <c r="P72" s="247">
        <f>Assets!P14</f>
        <v>14619557.75256505</v>
      </c>
      <c r="Q72" s="247">
        <f>Assets!Q14</f>
        <v>14195515.554627806</v>
      </c>
      <c r="R72" s="247">
        <f>Assets!R14</f>
        <v>13747612.835541353</v>
      </c>
      <c r="S72" s="247">
        <f>Assets!S14</f>
        <v>13274938.921714231</v>
      </c>
      <c r="T72" s="227"/>
      <c r="U72" s="227"/>
      <c r="V72" s="227"/>
    </row>
    <row r="73" spans="2:22" x14ac:dyDescent="0.2">
      <c r="B73" s="227" t="s">
        <v>15</v>
      </c>
      <c r="C73" s="254" t="s">
        <v>0</v>
      </c>
      <c r="D73" s="227"/>
      <c r="E73" s="229" t="s">
        <v>265</v>
      </c>
      <c r="F73" s="227"/>
      <c r="G73" s="247"/>
      <c r="H73" s="247">
        <f>Assets!H15</f>
        <v>517114.32854411879</v>
      </c>
      <c r="I73" s="247">
        <f>Assets!I15</f>
        <v>527996.20714775007</v>
      </c>
      <c r="J73" s="247">
        <f>Assets!J15</f>
        <v>535500.95649773721</v>
      </c>
      <c r="K73" s="247">
        <f>Assets!K15</f>
        <v>591839.31778398308</v>
      </c>
      <c r="L73" s="247">
        <f>Assets!L15</f>
        <v>620187.59293875797</v>
      </c>
      <c r="M73" s="247">
        <f>Assets!M15</f>
        <v>675424.6826991745</v>
      </c>
      <c r="N73" s="247">
        <f>Assets!N15</f>
        <v>687576.39230189507</v>
      </c>
      <c r="O73" s="247">
        <f>Assets!O15</f>
        <v>701457.38652192324</v>
      </c>
      <c r="P73" s="247">
        <f>Assets!P15</f>
        <v>716433.35298854357</v>
      </c>
      <c r="Q73" s="247">
        <f>Assets!Q15</f>
        <v>731813.03017901175</v>
      </c>
      <c r="R73" s="247">
        <f>Assets!R15</f>
        <v>747626.17053794768</v>
      </c>
      <c r="S73" s="247">
        <f>Assets!S15</f>
        <v>763910.70903593465</v>
      </c>
      <c r="T73" s="227"/>
      <c r="U73" s="227"/>
      <c r="V73" s="227"/>
    </row>
    <row r="74" spans="2:22" x14ac:dyDescent="0.2">
      <c r="B74" s="227" t="s">
        <v>14</v>
      </c>
      <c r="C74" s="254" t="s">
        <v>0</v>
      </c>
      <c r="D74" s="227"/>
      <c r="E74" s="229" t="s">
        <v>266</v>
      </c>
      <c r="F74" s="227"/>
      <c r="G74" s="247"/>
      <c r="H74" s="247">
        <f>Assets!H16</f>
        <v>10465.879306591782</v>
      </c>
      <c r="I74" s="247">
        <f>Assets!I16</f>
        <v>73897.927780462967</v>
      </c>
      <c r="J74" s="247">
        <f>Assets!J16</f>
        <v>268243.52188723686</v>
      </c>
      <c r="K74" s="247">
        <f>Assets!K16</f>
        <v>155313.39599199468</v>
      </c>
      <c r="L74" s="247">
        <f>Assets!L16</f>
        <v>219940.49070984995</v>
      </c>
      <c r="M74" s="247">
        <f>Assets!M16</f>
        <v>268969.64823288179</v>
      </c>
      <c r="N74" s="247">
        <f>Assets!N16</f>
        <v>292890.49060542032</v>
      </c>
      <c r="O74" s="247">
        <f>Assets!O16</f>
        <v>300412.06155072525</v>
      </c>
      <c r="P74" s="247">
        <f>Assets!P16</f>
        <v>292391.15505130129</v>
      </c>
      <c r="Q74" s="247">
        <f>Assets!Q16</f>
        <v>283910.3110925564</v>
      </c>
      <c r="R74" s="247">
        <f>Assets!R16</f>
        <v>274952.25671082729</v>
      </c>
      <c r="S74" s="247">
        <f>Assets!S16</f>
        <v>265498.77843428485</v>
      </c>
      <c r="T74" s="227"/>
      <c r="U74" s="227"/>
      <c r="V74" s="227"/>
    </row>
    <row r="75" spans="2:22" x14ac:dyDescent="0.2">
      <c r="B75" s="227" t="s">
        <v>144</v>
      </c>
      <c r="C75" s="254" t="s">
        <v>0</v>
      </c>
      <c r="D75" s="227"/>
      <c r="E75" s="229" t="s">
        <v>268</v>
      </c>
      <c r="F75" s="227"/>
      <c r="G75" s="247"/>
      <c r="H75" s="247">
        <f>Assets!H17</f>
        <v>625638.57893616741</v>
      </c>
      <c r="I75" s="247">
        <f>Assets!I17</f>
        <v>240250.25716063747</v>
      </c>
      <c r="J75" s="247">
        <f>Assets!J17</f>
        <v>2006186.8292969852</v>
      </c>
      <c r="K75" s="247">
        <f>Assets!K17</f>
        <v>1141115.3599999999</v>
      </c>
      <c r="L75" s="247">
        <f>Assets!L17</f>
        <v>1398002.042084035</v>
      </c>
      <c r="M75" s="247">
        <f>Assets!M17</f>
        <v>0</v>
      </c>
      <c r="N75" s="247">
        <f>Assets!N17</f>
        <v>0</v>
      </c>
      <c r="O75" s="247">
        <f>Assets!O17</f>
        <v>0</v>
      </c>
      <c r="P75" s="247">
        <f>Assets!P17</f>
        <v>0</v>
      </c>
      <c r="Q75" s="247">
        <f>Assets!Q17</f>
        <v>0</v>
      </c>
      <c r="R75" s="247">
        <f>Assets!R17</f>
        <v>0</v>
      </c>
      <c r="S75" s="247">
        <f>Assets!S17</f>
        <v>0</v>
      </c>
      <c r="T75" s="227"/>
      <c r="U75" s="227"/>
      <c r="V75" s="227"/>
    </row>
    <row r="76" spans="2:22" x14ac:dyDescent="0.2">
      <c r="B76" s="227" t="s">
        <v>12</v>
      </c>
      <c r="C76" s="254" t="s">
        <v>0</v>
      </c>
      <c r="D76" s="227"/>
      <c r="E76" s="229" t="s">
        <v>270</v>
      </c>
      <c r="F76" s="227"/>
      <c r="G76" s="247"/>
      <c r="H76" s="247">
        <f>Assets!H18</f>
        <v>0</v>
      </c>
      <c r="I76" s="247">
        <f>Assets!I18</f>
        <v>0</v>
      </c>
      <c r="J76" s="247">
        <f>Assets!J18</f>
        <v>0</v>
      </c>
      <c r="K76" s="247">
        <f>Assets!K18</f>
        <v>0</v>
      </c>
      <c r="L76" s="247">
        <f>Assets!L18</f>
        <v>0</v>
      </c>
      <c r="M76" s="247">
        <f>Assets!M18</f>
        <v>0</v>
      </c>
      <c r="N76" s="247">
        <f>Assets!N18</f>
        <v>0</v>
      </c>
      <c r="O76" s="247">
        <f>Assets!O18</f>
        <v>0</v>
      </c>
      <c r="P76" s="247">
        <f>Assets!P18</f>
        <v>0</v>
      </c>
      <c r="Q76" s="247">
        <f>Assets!Q18</f>
        <v>0</v>
      </c>
      <c r="R76" s="247">
        <f>Assets!R18</f>
        <v>0</v>
      </c>
      <c r="S76" s="247">
        <f>Assets!S18</f>
        <v>0</v>
      </c>
      <c r="T76" s="227"/>
      <c r="U76" s="227"/>
      <c r="V76" s="227"/>
    </row>
    <row r="77" spans="2:22" s="233" customFormat="1" x14ac:dyDescent="0.2">
      <c r="B77" s="258" t="s">
        <v>11</v>
      </c>
      <c r="C77" s="263" t="s">
        <v>0</v>
      </c>
      <c r="D77" s="258"/>
      <c r="E77" s="233" t="s">
        <v>269</v>
      </c>
      <c r="F77" s="258"/>
      <c r="G77" s="271"/>
      <c r="H77" s="261">
        <f>Assets!H19</f>
        <v>12594318.263156043</v>
      </c>
      <c r="I77" s="261">
        <f>Assets!I19</f>
        <v>12380470.240949394</v>
      </c>
      <c r="J77" s="261">
        <f>Assets!J19</f>
        <v>14119399.635635879</v>
      </c>
      <c r="K77" s="261">
        <f>Assets!K19</f>
        <v>14823989.073843889</v>
      </c>
      <c r="L77" s="261">
        <f>Assets!L19</f>
        <v>15821744.013699017</v>
      </c>
      <c r="M77" s="261">
        <f>Assets!M19</f>
        <v>15415288.979232725</v>
      </c>
      <c r="N77" s="261">
        <f>Assets!N19</f>
        <v>15020603.07753625</v>
      </c>
      <c r="O77" s="261">
        <f>Assets!O19</f>
        <v>14619557.75256505</v>
      </c>
      <c r="P77" s="261">
        <f>Assets!P19</f>
        <v>14195515.554627806</v>
      </c>
      <c r="Q77" s="261">
        <f>Assets!Q19</f>
        <v>13747612.835541353</v>
      </c>
      <c r="R77" s="261">
        <f>Assets!R19</f>
        <v>13274938.921714231</v>
      </c>
      <c r="S77" s="261">
        <f>Assets!S19</f>
        <v>12776526.991112584</v>
      </c>
      <c r="T77" s="258"/>
      <c r="U77" s="258"/>
      <c r="V77" s="258"/>
    </row>
    <row r="78" spans="2:22" x14ac:dyDescent="0.2">
      <c r="B78" s="227"/>
      <c r="C78" s="254"/>
      <c r="D78" s="227"/>
      <c r="E78" s="227"/>
      <c r="F78" s="227"/>
      <c r="G78" s="247"/>
      <c r="H78" s="247"/>
      <c r="I78" s="247"/>
      <c r="J78" s="247"/>
      <c r="K78" s="247"/>
      <c r="L78" s="247"/>
      <c r="M78" s="247"/>
      <c r="N78" s="247"/>
      <c r="O78" s="247"/>
      <c r="P78" s="247"/>
      <c r="Q78" s="247"/>
      <c r="R78" s="247"/>
      <c r="S78" s="247"/>
      <c r="T78" s="227"/>
      <c r="U78" s="227"/>
      <c r="V78" s="227"/>
    </row>
    <row r="79" spans="2:22" x14ac:dyDescent="0.2">
      <c r="B79" s="267" t="s">
        <v>28</v>
      </c>
      <c r="C79" s="254"/>
      <c r="D79" s="227"/>
      <c r="E79" s="227"/>
      <c r="F79" s="227"/>
      <c r="G79" s="247"/>
      <c r="H79" s="247"/>
      <c r="I79" s="247"/>
      <c r="J79" s="247"/>
      <c r="K79" s="247"/>
      <c r="L79" s="247"/>
      <c r="M79" s="247"/>
      <c r="N79" s="247"/>
      <c r="O79" s="247"/>
      <c r="P79" s="247"/>
      <c r="Q79" s="247"/>
      <c r="R79" s="247"/>
      <c r="S79" s="247"/>
      <c r="T79" s="227"/>
      <c r="U79" s="227"/>
      <c r="V79" s="227"/>
    </row>
    <row r="80" spans="2:22" x14ac:dyDescent="0.2">
      <c r="B80" s="270"/>
      <c r="C80" s="254"/>
      <c r="D80" s="227"/>
      <c r="E80" s="227"/>
      <c r="F80" s="227"/>
      <c r="G80" s="247"/>
      <c r="H80" s="247"/>
      <c r="I80" s="247"/>
      <c r="J80" s="247"/>
      <c r="K80" s="247"/>
      <c r="L80" s="247"/>
      <c r="M80" s="247"/>
      <c r="N80" s="247"/>
      <c r="O80" s="247"/>
      <c r="P80" s="247"/>
      <c r="Q80" s="247"/>
      <c r="R80" s="247"/>
      <c r="S80" s="247"/>
      <c r="T80" s="227"/>
      <c r="U80" s="227"/>
      <c r="V80" s="227"/>
    </row>
    <row r="81" spans="2:22" x14ac:dyDescent="0.2">
      <c r="B81" s="227" t="s">
        <v>20</v>
      </c>
      <c r="C81" s="254" t="s">
        <v>5</v>
      </c>
      <c r="D81" s="227"/>
      <c r="E81" s="229" t="s">
        <v>271</v>
      </c>
      <c r="F81" s="227"/>
      <c r="G81" s="247"/>
      <c r="H81" s="253">
        <f t="shared" ref="H81:S81" si="21">IF(H83=0,0,H82/H83)</f>
        <v>27.934295980528852</v>
      </c>
      <c r="I81" s="253">
        <f t="shared" si="21"/>
        <v>26.934123708904107</v>
      </c>
      <c r="J81" s="253">
        <f t="shared" si="21"/>
        <v>26.391822168050521</v>
      </c>
      <c r="K81" s="253">
        <f t="shared" si="21"/>
        <v>25.389651162815888</v>
      </c>
      <c r="L81" s="253">
        <f t="shared" si="21"/>
        <v>24.670875479768117</v>
      </c>
      <c r="M81" s="253">
        <f t="shared" si="21"/>
        <v>29.999861326768968</v>
      </c>
      <c r="N81" s="253">
        <f t="shared" si="21"/>
        <v>28.991976317113821</v>
      </c>
      <c r="O81" s="253">
        <f t="shared" si="21"/>
        <v>27.982292976353715</v>
      </c>
      <c r="P81" s="253">
        <f t="shared" si="21"/>
        <v>26.971005187100417</v>
      </c>
      <c r="Q81" s="253">
        <f t="shared" si="21"/>
        <v>25.9583920278648</v>
      </c>
      <c r="R81" s="253">
        <f t="shared" si="21"/>
        <v>24.944163270537864</v>
      </c>
      <c r="S81" s="253">
        <f t="shared" si="21"/>
        <v>23.927925598716318</v>
      </c>
      <c r="T81" s="227"/>
      <c r="U81" s="227"/>
      <c r="V81" s="227"/>
    </row>
    <row r="82" spans="2:22" x14ac:dyDescent="0.2">
      <c r="B82" s="227" t="s">
        <v>16</v>
      </c>
      <c r="C82" s="254" t="s">
        <v>0</v>
      </c>
      <c r="D82" s="227"/>
      <c r="E82" s="229" t="s">
        <v>264</v>
      </c>
      <c r="F82" s="227"/>
      <c r="G82" s="247"/>
      <c r="H82" s="247">
        <f>Assets!H25</f>
        <v>10600576.524925925</v>
      </c>
      <c r="I82" s="247">
        <f>Assets!I25</f>
        <v>10229987.124229809</v>
      </c>
      <c r="J82" s="247">
        <f>Assets!J25</f>
        <v>10216367.431509059</v>
      </c>
      <c r="K82" s="247">
        <f>Assets!K25</f>
        <v>10052584.442710858</v>
      </c>
      <c r="L82" s="247">
        <f>Assets!L25</f>
        <v>9973647.2340131477</v>
      </c>
      <c r="M82" s="247">
        <f>Assets!M25</f>
        <v>15438423.625188321</v>
      </c>
      <c r="N82" s="247">
        <f>Assets!N25</f>
        <v>15186260.327192485</v>
      </c>
      <c r="O82" s="247">
        <f>Assets!O25</f>
        <v>14950990.197370814</v>
      </c>
      <c r="P82" s="247">
        <f>Assets!P25</f>
        <v>14715708.176589105</v>
      </c>
      <c r="Q82" s="247">
        <f>Assets!Q25</f>
        <v>14464410.188311756</v>
      </c>
      <c r="R82" s="247">
        <f>Assets!R25</f>
        <v>14196483.208148837</v>
      </c>
      <c r="S82" s="247">
        <f>Assets!S25</f>
        <v>13911282.408636706</v>
      </c>
      <c r="T82" s="227"/>
      <c r="U82" s="227"/>
      <c r="V82" s="227"/>
    </row>
    <row r="83" spans="2:22" x14ac:dyDescent="0.2">
      <c r="B83" s="227" t="s">
        <v>15</v>
      </c>
      <c r="C83" s="254" t="s">
        <v>0</v>
      </c>
      <c r="D83" s="227"/>
      <c r="E83" s="229" t="s">
        <v>265</v>
      </c>
      <c r="F83" s="227"/>
      <c r="G83" s="247"/>
      <c r="H83" s="247">
        <f>Assets!H26</f>
        <v>379482.50180763047</v>
      </c>
      <c r="I83" s="247">
        <f>Assets!I26</f>
        <v>379815.10869974562</v>
      </c>
      <c r="J83" s="247">
        <f>Assets!J26</f>
        <v>387103.52648089663</v>
      </c>
      <c r="K83" s="247">
        <f>Assets!K26</f>
        <v>395932.35756752937</v>
      </c>
      <c r="L83" s="247">
        <f>Assets!L26</f>
        <v>404268.07075380249</v>
      </c>
      <c r="M83" s="247">
        <f>Assets!M26</f>
        <v>514616.49962403555</v>
      </c>
      <c r="N83" s="247">
        <f>Assets!N26</f>
        <v>523809.07603832823</v>
      </c>
      <c r="O83" s="247">
        <f>Assets!O26</f>
        <v>534301.82472912665</v>
      </c>
      <c r="P83" s="247">
        <f>Assets!P26</f>
        <v>545612.15180913149</v>
      </c>
      <c r="Q83" s="247">
        <f>Assets!Q26</f>
        <v>557215.18392915349</v>
      </c>
      <c r="R83" s="247">
        <f>Assets!R26</f>
        <v>569130.46367510897</v>
      </c>
      <c r="S83" s="247">
        <f>Assets!S26</f>
        <v>581382.71749653958</v>
      </c>
      <c r="T83" s="227"/>
      <c r="U83" s="227"/>
      <c r="V83" s="227"/>
    </row>
    <row r="84" spans="2:22" x14ac:dyDescent="0.2">
      <c r="B84" s="227" t="s">
        <v>14</v>
      </c>
      <c r="C84" s="254" t="s">
        <v>0</v>
      </c>
      <c r="D84" s="227"/>
      <c r="E84" s="229" t="s">
        <v>266</v>
      </c>
      <c r="F84" s="227"/>
      <c r="G84" s="247"/>
      <c r="H84" s="247">
        <f>Assets!H27</f>
        <v>8893.1011115150377</v>
      </c>
      <c r="I84" s="247">
        <f>Assets!I27</f>
        <v>60025.071139655207</v>
      </c>
      <c r="J84" s="247">
        <f>Assets!J27</f>
        <v>221354.62768269624</v>
      </c>
      <c r="K84" s="247">
        <f>Assets!K27</f>
        <v>110578.42886981941</v>
      </c>
      <c r="L84" s="247">
        <f>Assets!L27</f>
        <v>147976.96192897845</v>
      </c>
      <c r="M84" s="247">
        <f>Assets!M27</f>
        <v>262453.20162820001</v>
      </c>
      <c r="N84" s="247">
        <f>Assets!N27</f>
        <v>288538.94621665578</v>
      </c>
      <c r="O84" s="247">
        <f>Assets!O27</f>
        <v>299019.8039474166</v>
      </c>
      <c r="P84" s="247">
        <f>Assets!P27</f>
        <v>294314.16353178234</v>
      </c>
      <c r="Q84" s="247">
        <f>Assets!Q27</f>
        <v>289288.20376623538</v>
      </c>
      <c r="R84" s="247">
        <f>Assets!R27</f>
        <v>283929.66416297696</v>
      </c>
      <c r="S84" s="247">
        <f>Assets!S27</f>
        <v>278225.64817273436</v>
      </c>
      <c r="T84" s="227"/>
      <c r="U84" s="227"/>
      <c r="V84" s="227"/>
    </row>
    <row r="85" spans="2:22" x14ac:dyDescent="0.2">
      <c r="B85" s="227" t="s">
        <v>144</v>
      </c>
      <c r="C85" s="254" t="s">
        <v>0</v>
      </c>
      <c r="D85" s="227"/>
      <c r="E85" s="229" t="s">
        <v>268</v>
      </c>
      <c r="F85" s="227"/>
      <c r="G85" s="247"/>
      <c r="H85" s="247">
        <f>Assets!H28</f>
        <v>0</v>
      </c>
      <c r="I85" s="247">
        <f>Assets!I28</f>
        <v>306170.3448393385</v>
      </c>
      <c r="J85" s="247">
        <f>Assets!J28</f>
        <v>1965.9100000000801</v>
      </c>
      <c r="K85" s="247">
        <f>Assets!K28</f>
        <v>206416.71999999997</v>
      </c>
      <c r="L85" s="247">
        <f>Assets!L28</f>
        <v>5721067.5</v>
      </c>
      <c r="M85" s="247">
        <f>Assets!M28</f>
        <v>0</v>
      </c>
      <c r="N85" s="247">
        <f>Assets!N28</f>
        <v>0</v>
      </c>
      <c r="O85" s="247">
        <f>Assets!O28</f>
        <v>0</v>
      </c>
      <c r="P85" s="247">
        <f>Assets!P28</f>
        <v>0</v>
      </c>
      <c r="Q85" s="247">
        <f>Assets!Q28</f>
        <v>0</v>
      </c>
      <c r="R85" s="247">
        <f>Assets!R28</f>
        <v>0</v>
      </c>
      <c r="S85" s="247">
        <f>Assets!S28</f>
        <v>0</v>
      </c>
      <c r="T85" s="227"/>
      <c r="U85" s="227"/>
      <c r="V85" s="227"/>
    </row>
    <row r="86" spans="2:22" x14ac:dyDescent="0.2">
      <c r="B86" s="227" t="s">
        <v>12</v>
      </c>
      <c r="C86" s="254" t="s">
        <v>0</v>
      </c>
      <c r="D86" s="227"/>
      <c r="E86" s="229" t="s">
        <v>270</v>
      </c>
      <c r="F86" s="227"/>
      <c r="G86" s="247"/>
      <c r="H86" s="247">
        <f>Assets!H29</f>
        <v>0</v>
      </c>
      <c r="I86" s="247">
        <f>Assets!I29</f>
        <v>0</v>
      </c>
      <c r="J86" s="247">
        <f>Assets!J29</f>
        <v>0</v>
      </c>
      <c r="K86" s="247">
        <f>Assets!K29</f>
        <v>0</v>
      </c>
      <c r="L86" s="247">
        <f>Assets!L29</f>
        <v>0</v>
      </c>
      <c r="M86" s="247">
        <f>Assets!M29</f>
        <v>0</v>
      </c>
      <c r="N86" s="247">
        <f>Assets!N29</f>
        <v>0</v>
      </c>
      <c r="O86" s="247">
        <f>Assets!O29</f>
        <v>0</v>
      </c>
      <c r="P86" s="247">
        <f>Assets!P29</f>
        <v>0</v>
      </c>
      <c r="Q86" s="247">
        <f>Assets!Q29</f>
        <v>0</v>
      </c>
      <c r="R86" s="247">
        <f>Assets!R29</f>
        <v>0</v>
      </c>
      <c r="S86" s="247">
        <f>Assets!S29</f>
        <v>0</v>
      </c>
      <c r="T86" s="227"/>
      <c r="U86" s="227"/>
      <c r="V86" s="227"/>
    </row>
    <row r="87" spans="2:22" x14ac:dyDescent="0.2">
      <c r="B87" s="258" t="s">
        <v>11</v>
      </c>
      <c r="C87" s="263" t="s">
        <v>0</v>
      </c>
      <c r="D87" s="258"/>
      <c r="E87" s="233" t="s">
        <v>269</v>
      </c>
      <c r="F87" s="258"/>
      <c r="G87" s="271"/>
      <c r="H87" s="261">
        <f>Assets!H30</f>
        <v>10229987.124229809</v>
      </c>
      <c r="I87" s="261">
        <f>Assets!I30</f>
        <v>10216367.431509059</v>
      </c>
      <c r="J87" s="261">
        <f>Assets!J30</f>
        <v>10052584.442710858</v>
      </c>
      <c r="K87" s="261">
        <f>Assets!K30</f>
        <v>9973647.2340131477</v>
      </c>
      <c r="L87" s="261">
        <f>Assets!L30</f>
        <v>15438423.625188321</v>
      </c>
      <c r="M87" s="261">
        <f>Assets!M30</f>
        <v>15186260.327192485</v>
      </c>
      <c r="N87" s="261">
        <f>Assets!N30</f>
        <v>14950990.197370814</v>
      </c>
      <c r="O87" s="261">
        <f>Assets!O30</f>
        <v>14715708.176589105</v>
      </c>
      <c r="P87" s="261">
        <f>Assets!P30</f>
        <v>14464410.188311756</v>
      </c>
      <c r="Q87" s="261">
        <f>Assets!Q30</f>
        <v>14196483.208148837</v>
      </c>
      <c r="R87" s="261">
        <f>Assets!R30</f>
        <v>13911282.408636706</v>
      </c>
      <c r="S87" s="261">
        <f>Assets!S30</f>
        <v>13608125.339312904</v>
      </c>
      <c r="T87" s="227"/>
      <c r="U87" s="227"/>
      <c r="V87" s="227"/>
    </row>
    <row r="88" spans="2:22" x14ac:dyDescent="0.2">
      <c r="B88" s="227"/>
      <c r="C88" s="254"/>
      <c r="D88" s="227"/>
      <c r="E88" s="227"/>
      <c r="F88" s="227"/>
      <c r="G88" s="247"/>
      <c r="H88" s="247"/>
      <c r="I88" s="247"/>
      <c r="J88" s="247"/>
      <c r="K88" s="247"/>
      <c r="L88" s="247"/>
      <c r="M88" s="247"/>
      <c r="N88" s="247"/>
      <c r="O88" s="247"/>
      <c r="P88" s="247"/>
      <c r="Q88" s="247"/>
      <c r="R88" s="247"/>
      <c r="S88" s="247"/>
      <c r="T88" s="227"/>
      <c r="U88" s="227"/>
      <c r="V88" s="227"/>
    </row>
    <row r="89" spans="2:22" x14ac:dyDescent="0.2">
      <c r="B89" s="267" t="s">
        <v>27</v>
      </c>
      <c r="C89" s="254"/>
      <c r="D89" s="227"/>
      <c r="E89" s="227"/>
      <c r="F89" s="227"/>
      <c r="G89" s="247"/>
      <c r="H89" s="247"/>
      <c r="I89" s="247"/>
      <c r="J89" s="247"/>
      <c r="K89" s="247"/>
      <c r="L89" s="247"/>
      <c r="M89" s="247"/>
      <c r="N89" s="247"/>
      <c r="O89" s="247"/>
      <c r="P89" s="247"/>
      <c r="Q89" s="247"/>
      <c r="R89" s="247"/>
      <c r="S89" s="247"/>
      <c r="T89" s="227"/>
      <c r="U89" s="227"/>
      <c r="V89" s="227"/>
    </row>
    <row r="90" spans="2:22" x14ac:dyDescent="0.2">
      <c r="B90" s="270"/>
      <c r="C90" s="254"/>
      <c r="D90" s="227"/>
      <c r="E90" s="227"/>
      <c r="F90" s="227"/>
      <c r="G90" s="247"/>
      <c r="H90" s="247"/>
      <c r="I90" s="247"/>
      <c r="J90" s="247"/>
      <c r="K90" s="247"/>
      <c r="L90" s="247"/>
      <c r="M90" s="247"/>
      <c r="N90" s="247"/>
      <c r="O90" s="247"/>
      <c r="P90" s="247"/>
      <c r="Q90" s="247"/>
      <c r="R90" s="247"/>
      <c r="S90" s="247"/>
      <c r="T90" s="227"/>
      <c r="U90" s="227"/>
      <c r="V90" s="227"/>
    </row>
    <row r="91" spans="2:22" x14ac:dyDescent="0.2">
      <c r="B91" s="227" t="s">
        <v>20</v>
      </c>
      <c r="C91" s="254" t="s">
        <v>5</v>
      </c>
      <c r="D91" s="227"/>
      <c r="E91" s="229" t="s">
        <v>271</v>
      </c>
      <c r="F91" s="227"/>
      <c r="G91" s="247"/>
      <c r="H91" s="253">
        <f t="shared" ref="H91:S91" si="22">IF(H93=0,0,H92/H93)</f>
        <v>26.877822269036361</v>
      </c>
      <c r="I91" s="253">
        <f t="shared" si="22"/>
        <v>26.281595907324196</v>
      </c>
      <c r="J91" s="253">
        <f t="shared" si="22"/>
        <v>26.001494562645661</v>
      </c>
      <c r="K91" s="253">
        <f t="shared" si="22"/>
        <v>24.978958095934779</v>
      </c>
      <c r="L91" s="253">
        <f t="shared" si="22"/>
        <v>23.9903377353853</v>
      </c>
      <c r="M91" s="253">
        <f t="shared" si="22"/>
        <v>25.827036536653736</v>
      </c>
      <c r="N91" s="253">
        <f t="shared" si="22"/>
        <v>24.812588526062804</v>
      </c>
      <c r="O91" s="253">
        <f t="shared" si="22"/>
        <v>23.795501530915267</v>
      </c>
      <c r="P91" s="253">
        <f t="shared" si="22"/>
        <v>22.776233280174839</v>
      </c>
      <c r="Q91" s="253">
        <f t="shared" si="22"/>
        <v>21.755203821842915</v>
      </c>
      <c r="R91" s="253">
        <f t="shared" si="22"/>
        <v>20.731378932700224</v>
      </c>
      <c r="S91" s="253">
        <f t="shared" si="22"/>
        <v>19.787956479771026</v>
      </c>
      <c r="T91" s="227"/>
      <c r="U91" s="227"/>
      <c r="V91" s="227"/>
    </row>
    <row r="92" spans="2:22" x14ac:dyDescent="0.2">
      <c r="B92" s="227" t="s">
        <v>16</v>
      </c>
      <c r="C92" s="254" t="s">
        <v>0</v>
      </c>
      <c r="D92" s="227"/>
      <c r="E92" s="229" t="s">
        <v>264</v>
      </c>
      <c r="F92" s="227"/>
      <c r="G92" s="247"/>
      <c r="H92" s="247">
        <f>Assets!H36</f>
        <v>55827245.916293189</v>
      </c>
      <c r="I92" s="247">
        <f>Assets!I36</f>
        <v>60165239.827157348</v>
      </c>
      <c r="J92" s="247">
        <f>Assets!J36</f>
        <v>65135659.690134093</v>
      </c>
      <c r="K92" s="247">
        <f>Assets!K36</f>
        <v>64769579.731428549</v>
      </c>
      <c r="L92" s="247">
        <f>Assets!L36</f>
        <v>63359135.826018743</v>
      </c>
      <c r="M92" s="247">
        <f>Assets!M36</f>
        <v>82445916.797952428</v>
      </c>
      <c r="N92" s="247">
        <f>Assets!N36</f>
        <v>80635415.048144639</v>
      </c>
      <c r="O92" s="247">
        <f>Assets!O36</f>
        <v>78895524.884132937</v>
      </c>
      <c r="P92" s="247">
        <f>Assets!P36</f>
        <v>77134518.453459591</v>
      </c>
      <c r="Q92" s="247">
        <f>Assets!Q36</f>
        <v>75267233.463178068</v>
      </c>
      <c r="R92" s="247">
        <f>Assets!R36</f>
        <v>73289491.208460003</v>
      </c>
      <c r="S92" s="247">
        <f>Assets!S36</f>
        <v>71196440.001703352</v>
      </c>
      <c r="T92" s="227"/>
      <c r="U92" s="227"/>
      <c r="V92" s="227"/>
    </row>
    <row r="93" spans="2:22" x14ac:dyDescent="0.2">
      <c r="B93" s="227" t="s">
        <v>15</v>
      </c>
      <c r="C93" s="254" t="s">
        <v>0</v>
      </c>
      <c r="D93" s="227"/>
      <c r="E93" s="229" t="s">
        <v>265</v>
      </c>
      <c r="F93" s="227"/>
      <c r="G93" s="247"/>
      <c r="H93" s="247">
        <f>Assets!H37</f>
        <v>2077074.7480017003</v>
      </c>
      <c r="I93" s="247">
        <f>Assets!I37</f>
        <v>2289253.6678257962</v>
      </c>
      <c r="J93" s="247">
        <f>Assets!J37</f>
        <v>2505073.6807917752</v>
      </c>
      <c r="K93" s="247">
        <f>Assets!K37</f>
        <v>2592965.6266155285</v>
      </c>
      <c r="L93" s="247">
        <f>Assets!L37</f>
        <v>2641027.2554256376</v>
      </c>
      <c r="M93" s="247">
        <f>Assets!M37</f>
        <v>3192232.9408929734</v>
      </c>
      <c r="N93" s="247">
        <f>Assets!N37</f>
        <v>3249778.432566449</v>
      </c>
      <c r="O93" s="247">
        <f>Assets!O37</f>
        <v>3315564.69955598</v>
      </c>
      <c r="P93" s="247">
        <f>Assets!P37</f>
        <v>3386623.1305507366</v>
      </c>
      <c r="Q93" s="247">
        <f>Assets!Q37</f>
        <v>3459734.6951816361</v>
      </c>
      <c r="R93" s="247">
        <f>Assets!R37</f>
        <v>3535196.1606788393</v>
      </c>
      <c r="S93" s="247">
        <f>Assets!S37</f>
        <v>3597968.293213428</v>
      </c>
      <c r="T93" s="227"/>
      <c r="U93" s="227"/>
      <c r="V93" s="227"/>
    </row>
    <row r="94" spans="2:22" x14ac:dyDescent="0.2">
      <c r="B94" s="227" t="s">
        <v>14</v>
      </c>
      <c r="C94" s="254" t="s">
        <v>0</v>
      </c>
      <c r="D94" s="227"/>
      <c r="E94" s="229" t="s">
        <v>266</v>
      </c>
      <c r="F94" s="227"/>
      <c r="G94" s="247"/>
      <c r="H94" s="247">
        <f>Assets!H38</f>
        <v>45922.512144541266</v>
      </c>
      <c r="I94" s="247">
        <f>Assets!I38</f>
        <v>346641.57477795589</v>
      </c>
      <c r="J94" s="247">
        <f>Assets!J38</f>
        <v>1387707.7120862387</v>
      </c>
      <c r="K94" s="247">
        <f>Assets!K38</f>
        <v>700501.65120571398</v>
      </c>
      <c r="L94" s="247">
        <f>Assets!L38</f>
        <v>923909.85735932866</v>
      </c>
      <c r="M94" s="247">
        <f>Assets!M38</f>
        <v>1381731.1910851835</v>
      </c>
      <c r="N94" s="247">
        <f>Assets!N38</f>
        <v>1509888.2685547411</v>
      </c>
      <c r="O94" s="247">
        <f>Assets!O38</f>
        <v>1554558.26888266</v>
      </c>
      <c r="P94" s="247">
        <f>Assets!P38</f>
        <v>1519338.1402691936</v>
      </c>
      <c r="Q94" s="247">
        <f>Assets!Q38</f>
        <v>1481992.4404635627</v>
      </c>
      <c r="R94" s="247">
        <f>Assets!R38</f>
        <v>1442144.9539221807</v>
      </c>
      <c r="S94" s="247">
        <f>Assets!S38</f>
        <v>1400474.9811332074</v>
      </c>
      <c r="T94" s="227"/>
      <c r="U94" s="227"/>
      <c r="V94" s="227"/>
    </row>
    <row r="95" spans="2:22" x14ac:dyDescent="0.2">
      <c r="B95" s="227" t="s">
        <v>144</v>
      </c>
      <c r="C95" s="254" t="s">
        <v>0</v>
      </c>
      <c r="D95" s="227"/>
      <c r="E95" s="229" t="s">
        <v>268</v>
      </c>
      <c r="F95" s="227"/>
      <c r="G95" s="247"/>
      <c r="H95" s="247">
        <f>Assets!H39</f>
        <v>6369146.1467213118</v>
      </c>
      <c r="I95" s="247">
        <f>Assets!I39</f>
        <v>6913031.9560245834</v>
      </c>
      <c r="J95" s="247">
        <f>Assets!J39</f>
        <v>751286.01</v>
      </c>
      <c r="K95" s="247">
        <f>Assets!K39</f>
        <v>482020.06999999995</v>
      </c>
      <c r="L95" s="247">
        <f>Assets!L39</f>
        <v>20803898.370000001</v>
      </c>
      <c r="M95" s="247">
        <f>Assets!M39</f>
        <v>0</v>
      </c>
      <c r="N95" s="247">
        <f>Assets!N39</f>
        <v>0</v>
      </c>
      <c r="O95" s="247">
        <f>Assets!O39</f>
        <v>0</v>
      </c>
      <c r="P95" s="247">
        <f>Assets!P39</f>
        <v>0</v>
      </c>
      <c r="Q95" s="247">
        <f>Assets!Q39</f>
        <v>0</v>
      </c>
      <c r="R95" s="247">
        <f>Assets!R39</f>
        <v>0</v>
      </c>
      <c r="S95" s="247">
        <f>Assets!S39</f>
        <v>0</v>
      </c>
      <c r="T95" s="227"/>
      <c r="U95" s="227"/>
      <c r="V95" s="227"/>
    </row>
    <row r="96" spans="2:22" x14ac:dyDescent="0.2">
      <c r="B96" s="227" t="s">
        <v>12</v>
      </c>
      <c r="C96" s="254" t="s">
        <v>0</v>
      </c>
      <c r="D96" s="227"/>
      <c r="E96" s="229" t="s">
        <v>270</v>
      </c>
      <c r="F96" s="227"/>
      <c r="G96" s="247"/>
      <c r="H96" s="247">
        <f>Assets!H40</f>
        <v>0</v>
      </c>
      <c r="I96" s="247">
        <f>Assets!I40</f>
        <v>0</v>
      </c>
      <c r="J96" s="247">
        <f>Assets!J40</f>
        <v>0</v>
      </c>
      <c r="K96" s="247">
        <f>Assets!K40</f>
        <v>0</v>
      </c>
      <c r="L96" s="247">
        <f>Assets!L40</f>
        <v>0</v>
      </c>
      <c r="M96" s="247">
        <f>Assets!M40</f>
        <v>0</v>
      </c>
      <c r="N96" s="247">
        <f>Assets!N40</f>
        <v>0</v>
      </c>
      <c r="O96" s="247">
        <f>Assets!O40</f>
        <v>0</v>
      </c>
      <c r="P96" s="247">
        <f>Assets!P40</f>
        <v>0</v>
      </c>
      <c r="Q96" s="247">
        <f>Assets!Q40</f>
        <v>0</v>
      </c>
      <c r="R96" s="247">
        <f>Assets!R40</f>
        <v>0</v>
      </c>
      <c r="S96" s="247">
        <f>Assets!S40</f>
        <v>0</v>
      </c>
      <c r="T96" s="227"/>
      <c r="U96" s="227"/>
      <c r="V96" s="227"/>
    </row>
    <row r="97" spans="2:22" x14ac:dyDescent="0.2">
      <c r="B97" s="258" t="s">
        <v>11</v>
      </c>
      <c r="C97" s="263" t="s">
        <v>0</v>
      </c>
      <c r="D97" s="258"/>
      <c r="E97" s="233" t="s">
        <v>269</v>
      </c>
      <c r="F97" s="258"/>
      <c r="G97" s="271"/>
      <c r="H97" s="261">
        <f>Assets!H41</f>
        <v>60165239.827157348</v>
      </c>
      <c r="I97" s="261">
        <f>Assets!I41</f>
        <v>65135659.690134093</v>
      </c>
      <c r="J97" s="261">
        <f>Assets!J41</f>
        <v>64769579.731428549</v>
      </c>
      <c r="K97" s="261">
        <f>Assets!K41</f>
        <v>63359135.826018743</v>
      </c>
      <c r="L97" s="261">
        <f>Assets!L41</f>
        <v>82445916.797952428</v>
      </c>
      <c r="M97" s="261">
        <f>Assets!M41</f>
        <v>80635415.048144639</v>
      </c>
      <c r="N97" s="261">
        <f>Assets!N41</f>
        <v>78895524.884132937</v>
      </c>
      <c r="O97" s="261">
        <f>Assets!O41</f>
        <v>77134518.453459591</v>
      </c>
      <c r="P97" s="261">
        <f>Assets!P41</f>
        <v>75267233.463178068</v>
      </c>
      <c r="Q97" s="261">
        <f>Assets!Q41</f>
        <v>73289491.208460003</v>
      </c>
      <c r="R97" s="261">
        <f>Assets!R41</f>
        <v>71196440.001703352</v>
      </c>
      <c r="S97" s="261">
        <f>Assets!S41</f>
        <v>68998946.689623103</v>
      </c>
      <c r="T97" s="227"/>
      <c r="U97" s="227"/>
      <c r="V97" s="227"/>
    </row>
    <row r="98" spans="2:22" x14ac:dyDescent="0.2">
      <c r="B98" s="227"/>
      <c r="C98" s="254"/>
      <c r="D98" s="227"/>
      <c r="E98" s="227"/>
      <c r="F98" s="227"/>
      <c r="G98" s="247"/>
      <c r="H98" s="247"/>
      <c r="I98" s="247"/>
      <c r="J98" s="247"/>
      <c r="K98" s="247"/>
      <c r="L98" s="247"/>
      <c r="M98" s="247"/>
      <c r="N98" s="247"/>
      <c r="O98" s="247"/>
      <c r="P98" s="247"/>
      <c r="Q98" s="247"/>
      <c r="R98" s="247"/>
      <c r="S98" s="247"/>
      <c r="T98" s="227"/>
      <c r="U98" s="227"/>
      <c r="V98" s="227"/>
    </row>
    <row r="99" spans="2:22" x14ac:dyDescent="0.2">
      <c r="B99" s="267" t="s">
        <v>26</v>
      </c>
      <c r="C99" s="254"/>
      <c r="D99" s="227"/>
      <c r="E99" s="227"/>
      <c r="F99" s="227"/>
      <c r="G99" s="247"/>
      <c r="H99" s="247"/>
      <c r="I99" s="247"/>
      <c r="J99" s="247"/>
      <c r="K99" s="247"/>
      <c r="L99" s="247"/>
      <c r="M99" s="247"/>
      <c r="N99" s="247"/>
      <c r="O99" s="247"/>
      <c r="P99" s="247"/>
      <c r="Q99" s="247"/>
      <c r="R99" s="247"/>
      <c r="S99" s="247"/>
      <c r="T99" s="227"/>
      <c r="U99" s="227"/>
      <c r="V99" s="227"/>
    </row>
    <row r="100" spans="2:22" x14ac:dyDescent="0.2">
      <c r="B100" s="270"/>
      <c r="C100" s="254"/>
      <c r="D100" s="227"/>
      <c r="E100" s="227"/>
      <c r="F100" s="227"/>
      <c r="G100" s="247"/>
      <c r="H100" s="247"/>
      <c r="I100" s="247"/>
      <c r="J100" s="247"/>
      <c r="K100" s="247"/>
      <c r="L100" s="247"/>
      <c r="M100" s="247"/>
      <c r="N100" s="247"/>
      <c r="O100" s="247"/>
      <c r="P100" s="247"/>
      <c r="Q100" s="247"/>
      <c r="R100" s="247"/>
      <c r="S100" s="247"/>
      <c r="T100" s="227"/>
      <c r="U100" s="227"/>
      <c r="V100" s="227"/>
    </row>
    <row r="101" spans="2:22" x14ac:dyDescent="0.2">
      <c r="B101" s="227" t="s">
        <v>20</v>
      </c>
      <c r="C101" s="254" t="s">
        <v>5</v>
      </c>
      <c r="D101" s="227"/>
      <c r="E101" s="229" t="s">
        <v>271</v>
      </c>
      <c r="F101" s="227"/>
      <c r="G101" s="247"/>
      <c r="H101" s="253">
        <f t="shared" ref="H101:S101" si="23">IF(H103=0,0,H102/H103)</f>
        <v>21.165267095065836</v>
      </c>
      <c r="I101" s="253">
        <f t="shared" si="23"/>
        <v>21.526683696952031</v>
      </c>
      <c r="J101" s="253">
        <f t="shared" si="23"/>
        <v>21.893740724756114</v>
      </c>
      <c r="K101" s="253">
        <f t="shared" si="23"/>
        <v>22.205212538582995</v>
      </c>
      <c r="L101" s="253">
        <f t="shared" si="23"/>
        <v>27.524843294391527</v>
      </c>
      <c r="M101" s="253">
        <f t="shared" si="23"/>
        <v>28.592666499863714</v>
      </c>
      <c r="N101" s="253">
        <f t="shared" si="23"/>
        <v>27.861876972612666</v>
      </c>
      <c r="O101" s="253">
        <f t="shared" si="23"/>
        <v>27.124381963272072</v>
      </c>
      <c r="P101" s="253">
        <f t="shared" si="23"/>
        <v>26.376915283491513</v>
      </c>
      <c r="Q101" s="253">
        <f t="shared" si="23"/>
        <v>25.615308041755288</v>
      </c>
      <c r="R101" s="253">
        <f t="shared" si="23"/>
        <v>24.847859824557855</v>
      </c>
      <c r="S101" s="253">
        <f t="shared" si="23"/>
        <v>24.12423670744127</v>
      </c>
      <c r="T101" s="227"/>
      <c r="U101" s="227"/>
      <c r="V101" s="227"/>
    </row>
    <row r="102" spans="2:22" x14ac:dyDescent="0.2">
      <c r="B102" s="227" t="s">
        <v>16</v>
      </c>
      <c r="C102" s="254" t="s">
        <v>0</v>
      </c>
      <c r="D102" s="227"/>
      <c r="E102" s="229" t="s">
        <v>264</v>
      </c>
      <c r="F102" s="227"/>
      <c r="G102" s="247"/>
      <c r="H102" s="247">
        <f>Assets!H47</f>
        <v>46659890.743960597</v>
      </c>
      <c r="I102" s="247">
        <f>Assets!I47</f>
        <v>49301290.717808038</v>
      </c>
      <c r="J102" s="247">
        <f>Assets!J47</f>
        <v>52447471.473367795</v>
      </c>
      <c r="K102" s="247">
        <f>Assets!K47</f>
        <v>56582959.528601877</v>
      </c>
      <c r="L102" s="247">
        <f>Assets!L47</f>
        <v>92315694.636564478</v>
      </c>
      <c r="M102" s="247">
        <f>Assets!M47</f>
        <v>111374694.61985536</v>
      </c>
      <c r="N102" s="247">
        <f>Assets!N47</f>
        <v>108593956.62563464</v>
      </c>
      <c r="O102" s="247">
        <f>Assets!O47</f>
        <v>106068247.02494676</v>
      </c>
      <c r="P102" s="247">
        <f>Assets!P47</f>
        <v>103677279.85926725</v>
      </c>
      <c r="Q102" s="247">
        <f>Assets!Q47</f>
        <v>101310328.01471333</v>
      </c>
      <c r="R102" s="247">
        <f>Assets!R47</f>
        <v>98940265.553036675</v>
      </c>
      <c r="S102" s="247">
        <f>Assets!S47</f>
        <v>96487204.97761938</v>
      </c>
      <c r="T102" s="227"/>
      <c r="U102" s="227"/>
      <c r="V102" s="227"/>
    </row>
    <row r="103" spans="2:22" x14ac:dyDescent="0.2">
      <c r="B103" s="227" t="s">
        <v>15</v>
      </c>
      <c r="C103" s="254" t="s">
        <v>0</v>
      </c>
      <c r="D103" s="227"/>
      <c r="E103" s="229" t="s">
        <v>265</v>
      </c>
      <c r="F103" s="227"/>
      <c r="G103" s="247"/>
      <c r="H103" s="247">
        <f>Assets!H48</f>
        <v>2204550.055257191</v>
      </c>
      <c r="I103" s="247">
        <f>Assets!I48</f>
        <v>2290240.8662597956</v>
      </c>
      <c r="J103" s="247">
        <f>Assets!J48</f>
        <v>2395546.3861898836</v>
      </c>
      <c r="K103" s="247">
        <f>Assets!K48</f>
        <v>2548183.6496851952</v>
      </c>
      <c r="L103" s="247">
        <f>Assets!L48</f>
        <v>3353904.4582090233</v>
      </c>
      <c r="M103" s="247">
        <f>Assets!M48</f>
        <v>3895218.888395254</v>
      </c>
      <c r="N103" s="247">
        <f>Assets!N48</f>
        <v>3897582.231533756</v>
      </c>
      <c r="O103" s="247">
        <f>Assets!O48</f>
        <v>3910439.2191707483</v>
      </c>
      <c r="P103" s="247">
        <f>Assets!P48</f>
        <v>3930606.6969914264</v>
      </c>
      <c r="Q103" s="247">
        <f>Assets!Q48</f>
        <v>3955069.6735549015</v>
      </c>
      <c r="R103" s="247">
        <f>Assets!R48</f>
        <v>3981842.5510937227</v>
      </c>
      <c r="S103" s="247">
        <f>Assets!S48</f>
        <v>3999596.1798806801</v>
      </c>
      <c r="T103" s="227"/>
      <c r="U103" s="227"/>
      <c r="V103" s="227"/>
    </row>
    <row r="104" spans="2:22" x14ac:dyDescent="0.2">
      <c r="B104" s="227" t="s">
        <v>14</v>
      </c>
      <c r="C104" s="254" t="s">
        <v>0</v>
      </c>
      <c r="D104" s="227"/>
      <c r="E104" s="229" t="s">
        <v>266</v>
      </c>
      <c r="F104" s="227"/>
      <c r="G104" s="247"/>
      <c r="H104" s="247">
        <f>Assets!H49</f>
        <v>39144.203644262241</v>
      </c>
      <c r="I104" s="247">
        <f>Assets!I49</f>
        <v>289278.31938361801</v>
      </c>
      <c r="J104" s="247">
        <f>Assets!J49</f>
        <v>1136361.8819229689</v>
      </c>
      <c r="K104" s="247">
        <f>Assets!K49</f>
        <v>616142.04485462036</v>
      </c>
      <c r="L104" s="247">
        <f>Assets!L49</f>
        <v>1361521.06285704</v>
      </c>
      <c r="M104" s="247">
        <f>Assets!M49</f>
        <v>1880350.0331745306</v>
      </c>
      <c r="N104" s="247">
        <f>Assets!N49</f>
        <v>2050393.2834868687</v>
      </c>
      <c r="O104" s="247">
        <f>Assets!O49</f>
        <v>2109563.1191850607</v>
      </c>
      <c r="P104" s="247">
        <f>Assets!P49</f>
        <v>2063547.739445193</v>
      </c>
      <c r="Q104" s="247">
        <f>Assets!Q49</f>
        <v>2017555.5926782684</v>
      </c>
      <c r="R104" s="247">
        <f>Assets!R49</f>
        <v>1969981.3240924156</v>
      </c>
      <c r="S104" s="247">
        <f>Assets!S49</f>
        <v>1920743.6328447028</v>
      </c>
      <c r="T104" s="227"/>
      <c r="U104" s="227"/>
      <c r="V104" s="227"/>
    </row>
    <row r="105" spans="2:22" x14ac:dyDescent="0.2">
      <c r="B105" s="227" t="s">
        <v>144</v>
      </c>
      <c r="C105" s="254" t="s">
        <v>0</v>
      </c>
      <c r="D105" s="227"/>
      <c r="E105" s="229" t="s">
        <v>268</v>
      </c>
      <c r="F105" s="227"/>
      <c r="G105" s="247"/>
      <c r="H105" s="247">
        <f>Assets!H50</f>
        <v>4806805.8254603585</v>
      </c>
      <c r="I105" s="247">
        <f>Assets!I50</f>
        <v>5147143.3024359364</v>
      </c>
      <c r="J105" s="247">
        <f>Assets!J50</f>
        <v>5394672.559500983</v>
      </c>
      <c r="K105" s="247">
        <f>Assets!K50</f>
        <v>38234823.072793201</v>
      </c>
      <c r="L105" s="247">
        <f>Assets!L50</f>
        <v>21904450.378642868</v>
      </c>
      <c r="M105" s="247">
        <f>Assets!M50</f>
        <v>0</v>
      </c>
      <c r="N105" s="247">
        <f>Assets!N50</f>
        <v>0</v>
      </c>
      <c r="O105" s="247">
        <f>Assets!O50</f>
        <v>0</v>
      </c>
      <c r="P105" s="247">
        <f>Assets!P50</f>
        <v>0</v>
      </c>
      <c r="Q105" s="247">
        <f>Assets!Q50</f>
        <v>0</v>
      </c>
      <c r="R105" s="247">
        <f>Assets!R50</f>
        <v>0</v>
      </c>
      <c r="S105" s="247">
        <f>Assets!S50</f>
        <v>0</v>
      </c>
      <c r="T105" s="227"/>
      <c r="U105" s="227"/>
      <c r="V105" s="227"/>
    </row>
    <row r="106" spans="2:22" x14ac:dyDescent="0.2">
      <c r="B106" s="227" t="s">
        <v>12</v>
      </c>
      <c r="C106" s="254" t="s">
        <v>0</v>
      </c>
      <c r="D106" s="227"/>
      <c r="E106" s="229" t="s">
        <v>270</v>
      </c>
      <c r="F106" s="227"/>
      <c r="G106" s="247"/>
      <c r="H106" s="247">
        <f>Assets!H51</f>
        <v>0</v>
      </c>
      <c r="I106" s="247">
        <f>Assets!I51</f>
        <v>0</v>
      </c>
      <c r="J106" s="247">
        <f>Assets!J51</f>
        <v>0</v>
      </c>
      <c r="K106" s="247">
        <f>Assets!K51</f>
        <v>570046.36</v>
      </c>
      <c r="L106" s="247">
        <f>Assets!L51</f>
        <v>853067</v>
      </c>
      <c r="M106" s="247">
        <f>Assets!M51</f>
        <v>765869.13899999997</v>
      </c>
      <c r="N106" s="247">
        <f>Assets!N51</f>
        <v>678520.65264099988</v>
      </c>
      <c r="O106" s="247">
        <f>Assets!O51</f>
        <v>590091.0656938199</v>
      </c>
      <c r="P106" s="247">
        <f>Assets!P51</f>
        <v>499892.88700769632</v>
      </c>
      <c r="Q106" s="247">
        <f>Assets!Q51</f>
        <v>432548.38080000004</v>
      </c>
      <c r="R106" s="247">
        <f>Assets!R51</f>
        <v>441199.34841600008</v>
      </c>
      <c r="S106" s="247">
        <f>Assets!S51</f>
        <v>450023.33538432006</v>
      </c>
      <c r="T106" s="227"/>
      <c r="U106" s="227"/>
      <c r="V106" s="227"/>
    </row>
    <row r="107" spans="2:22" x14ac:dyDescent="0.2">
      <c r="B107" s="258" t="s">
        <v>11</v>
      </c>
      <c r="C107" s="263" t="s">
        <v>0</v>
      </c>
      <c r="D107" s="258"/>
      <c r="E107" s="233" t="s">
        <v>269</v>
      </c>
      <c r="F107" s="258"/>
      <c r="G107" s="271"/>
      <c r="H107" s="261">
        <f>Assets!H52</f>
        <v>49301290.717808038</v>
      </c>
      <c r="I107" s="261">
        <f>Assets!I52</f>
        <v>52447471.473367795</v>
      </c>
      <c r="J107" s="261">
        <f>Assets!J52</f>
        <v>56582959.528601877</v>
      </c>
      <c r="K107" s="261">
        <f>Assets!K52</f>
        <v>92315694.636564478</v>
      </c>
      <c r="L107" s="261">
        <f>Assets!L52</f>
        <v>111374694.61985536</v>
      </c>
      <c r="M107" s="261">
        <f>Assets!M52</f>
        <v>108593956.62563464</v>
      </c>
      <c r="N107" s="261">
        <f>Assets!N52</f>
        <v>106068247.02494676</v>
      </c>
      <c r="O107" s="261">
        <f>Assets!O52</f>
        <v>103677279.85926725</v>
      </c>
      <c r="P107" s="261">
        <f>Assets!P52</f>
        <v>101310328.01471333</v>
      </c>
      <c r="Q107" s="261">
        <f>Assets!Q52</f>
        <v>98940265.553036675</v>
      </c>
      <c r="R107" s="261">
        <f>Assets!R52</f>
        <v>96487204.97761938</v>
      </c>
      <c r="S107" s="261">
        <f>Assets!S52</f>
        <v>93958329.095199078</v>
      </c>
      <c r="T107" s="227"/>
      <c r="U107" s="227"/>
      <c r="V107" s="227"/>
    </row>
    <row r="108" spans="2:22" x14ac:dyDescent="0.2">
      <c r="B108" s="227"/>
      <c r="C108" s="254"/>
      <c r="D108" s="227"/>
      <c r="E108" s="227"/>
      <c r="F108" s="227"/>
      <c r="G108" s="247"/>
      <c r="H108" s="247"/>
      <c r="I108" s="247"/>
      <c r="J108" s="247"/>
      <c r="K108" s="247"/>
      <c r="L108" s="247"/>
      <c r="M108" s="247"/>
      <c r="N108" s="247"/>
      <c r="O108" s="247"/>
      <c r="P108" s="247"/>
      <c r="Q108" s="247"/>
      <c r="R108" s="247"/>
      <c r="S108" s="247"/>
      <c r="T108" s="227"/>
      <c r="U108" s="227"/>
      <c r="V108" s="227"/>
    </row>
    <row r="109" spans="2:22" x14ac:dyDescent="0.2">
      <c r="B109" s="267" t="s">
        <v>25</v>
      </c>
      <c r="C109" s="254"/>
      <c r="D109" s="227"/>
      <c r="E109" s="227"/>
      <c r="F109" s="227"/>
      <c r="G109" s="247"/>
      <c r="H109" s="247"/>
      <c r="I109" s="247"/>
      <c r="J109" s="247"/>
      <c r="K109" s="247"/>
      <c r="L109" s="247"/>
      <c r="M109" s="247"/>
      <c r="N109" s="247"/>
      <c r="O109" s="247"/>
      <c r="P109" s="247"/>
      <c r="Q109" s="247"/>
      <c r="R109" s="247"/>
      <c r="S109" s="247"/>
      <c r="T109" s="227"/>
      <c r="U109" s="227"/>
      <c r="V109" s="227"/>
    </row>
    <row r="110" spans="2:22" x14ac:dyDescent="0.2">
      <c r="B110" s="270"/>
      <c r="C110" s="254"/>
      <c r="D110" s="227"/>
      <c r="E110" s="227"/>
      <c r="F110" s="227"/>
      <c r="G110" s="247"/>
      <c r="H110" s="247"/>
      <c r="I110" s="247"/>
      <c r="J110" s="247"/>
      <c r="K110" s="247"/>
      <c r="L110" s="247"/>
      <c r="M110" s="247"/>
      <c r="N110" s="247"/>
      <c r="O110" s="247"/>
      <c r="P110" s="247"/>
      <c r="Q110" s="247"/>
      <c r="R110" s="247"/>
      <c r="S110" s="247"/>
      <c r="T110" s="227"/>
      <c r="U110" s="227"/>
      <c r="V110" s="227"/>
    </row>
    <row r="111" spans="2:22" x14ac:dyDescent="0.2">
      <c r="B111" s="227" t="s">
        <v>20</v>
      </c>
      <c r="C111" s="254" t="s">
        <v>5</v>
      </c>
      <c r="D111" s="227"/>
      <c r="E111" s="229" t="s">
        <v>271</v>
      </c>
      <c r="F111" s="227"/>
      <c r="G111" s="247"/>
      <c r="H111" s="253">
        <f t="shared" ref="H111:S111" si="24">IF(H113=0,0,H112/H113)</f>
        <v>33.809000795427785</v>
      </c>
      <c r="I111" s="253">
        <f t="shared" si="24"/>
        <v>33.135454199926713</v>
      </c>
      <c r="J111" s="253">
        <f t="shared" si="24"/>
        <v>32.55319446286051</v>
      </c>
      <c r="K111" s="253">
        <f t="shared" si="24"/>
        <v>31.819547450741041</v>
      </c>
      <c r="L111" s="253">
        <f t="shared" si="24"/>
        <v>31.145516931458573</v>
      </c>
      <c r="M111" s="253">
        <f t="shared" si="24"/>
        <v>30.969438441188395</v>
      </c>
      <c r="N111" s="253">
        <f t="shared" si="24"/>
        <v>29.968222205158568</v>
      </c>
      <c r="O111" s="253">
        <f t="shared" si="24"/>
        <v>28.966779680707873</v>
      </c>
      <c r="P111" s="253">
        <f t="shared" si="24"/>
        <v>27.965163058245018</v>
      </c>
      <c r="Q111" s="253">
        <f t="shared" si="24"/>
        <v>26.963435976075502</v>
      </c>
      <c r="R111" s="253">
        <f t="shared" si="24"/>
        <v>25.961585980371325</v>
      </c>
      <c r="S111" s="253">
        <f t="shared" si="24"/>
        <v>24.959598549289762</v>
      </c>
      <c r="T111" s="227"/>
      <c r="U111" s="227"/>
      <c r="V111" s="227"/>
    </row>
    <row r="112" spans="2:22" x14ac:dyDescent="0.2">
      <c r="B112" s="227" t="s">
        <v>16</v>
      </c>
      <c r="C112" s="254" t="s">
        <v>0</v>
      </c>
      <c r="D112" s="227"/>
      <c r="E112" s="229" t="s">
        <v>264</v>
      </c>
      <c r="F112" s="227"/>
      <c r="G112" s="247"/>
      <c r="H112" s="247">
        <f>Assets!H58</f>
        <v>125682884.1941157</v>
      </c>
      <c r="I112" s="247">
        <f>Assets!I58</f>
        <v>125128722.54247093</v>
      </c>
      <c r="J112" s="247">
        <f>Assets!J58</f>
        <v>125991932.95556408</v>
      </c>
      <c r="K112" s="247">
        <f>Assets!K58</f>
        <v>127370644.48014584</v>
      </c>
      <c r="L112" s="247">
        <f>Assets!L58</f>
        <v>127817188.75852004</v>
      </c>
      <c r="M112" s="247">
        <f>Assets!M58</f>
        <v>133323882.33475932</v>
      </c>
      <c r="N112" s="247">
        <f>Assets!N58</f>
        <v>131285373.80898689</v>
      </c>
      <c r="O112" s="247">
        <f>Assets!O58</f>
        <v>129398976.35822484</v>
      </c>
      <c r="P112" s="247">
        <f>Assets!P58</f>
        <v>127519804.97028756</v>
      </c>
      <c r="Q112" s="247">
        <f>Assets!Q58</f>
        <v>125510248.93550788</v>
      </c>
      <c r="R112" s="247">
        <f>Assets!R58</f>
        <v>123365622.49559352</v>
      </c>
      <c r="S112" s="247">
        <f>Assets!S58</f>
        <v>121081082.62843715</v>
      </c>
      <c r="T112" s="227"/>
      <c r="U112" s="227"/>
      <c r="V112" s="227"/>
    </row>
    <row r="113" spans="2:22" x14ac:dyDescent="0.2">
      <c r="B113" s="227" t="s">
        <v>15</v>
      </c>
      <c r="C113" s="254" t="s">
        <v>0</v>
      </c>
      <c r="D113" s="227"/>
      <c r="E113" s="229" t="s">
        <v>265</v>
      </c>
      <c r="F113" s="227"/>
      <c r="G113" s="247"/>
      <c r="H113" s="247">
        <f>Assets!H59</f>
        <v>3717438.5884575634</v>
      </c>
      <c r="I113" s="247">
        <f>Assets!I59</f>
        <v>3776279.0812370302</v>
      </c>
      <c r="J113" s="247">
        <f>Assets!J59</f>
        <v>3870340.0705975736</v>
      </c>
      <c r="K113" s="247">
        <f>Assets!K59</f>
        <v>4002905.5937179751</v>
      </c>
      <c r="L113" s="247">
        <f>Assets!L59</f>
        <v>4103871.1619333602</v>
      </c>
      <c r="M113" s="247">
        <f>Assets!M59</f>
        <v>4305014.5254633576</v>
      </c>
      <c r="N113" s="247">
        <f>Assets!N59</f>
        <v>4380819.5531327892</v>
      </c>
      <c r="O113" s="247">
        <f>Assets!O59</f>
        <v>4467150.9151017461</v>
      </c>
      <c r="P113" s="247">
        <f>Assets!P59</f>
        <v>4559952.1341854176</v>
      </c>
      <c r="Q113" s="247">
        <f>Assets!Q59</f>
        <v>4654831.4186245548</v>
      </c>
      <c r="R113" s="247">
        <f>Assets!R59</f>
        <v>4751852.3170682285</v>
      </c>
      <c r="S113" s="247">
        <f>Assets!S59</f>
        <v>4851082.9366637617</v>
      </c>
      <c r="T113" s="227"/>
      <c r="U113" s="227"/>
      <c r="V113" s="227"/>
    </row>
    <row r="114" spans="2:22" x14ac:dyDescent="0.2">
      <c r="B114" s="227" t="s">
        <v>14</v>
      </c>
      <c r="C114" s="254" t="s">
        <v>0</v>
      </c>
      <c r="D114" s="227"/>
      <c r="E114" s="229" t="s">
        <v>266</v>
      </c>
      <c r="F114" s="227"/>
      <c r="G114" s="247"/>
      <c r="H114" s="247">
        <f>Assets!H60</f>
        <v>105438.66123667423</v>
      </c>
      <c r="I114" s="247">
        <f>Assets!I60</f>
        <v>734200.38373620843</v>
      </c>
      <c r="J114" s="247">
        <f>Assets!J60</f>
        <v>2729825.2140372214</v>
      </c>
      <c r="K114" s="247">
        <f>Assets!K60</f>
        <v>1401077.0892816039</v>
      </c>
      <c r="L114" s="247">
        <f>Assets!L60</f>
        <v>1896397.4593252235</v>
      </c>
      <c r="M114" s="247">
        <f>Assets!M60</f>
        <v>2266505.9996908959</v>
      </c>
      <c r="N114" s="247">
        <f>Assets!N60</f>
        <v>2494422.102370739</v>
      </c>
      <c r="O114" s="247">
        <f>Assets!O60</f>
        <v>2587979.5271644983</v>
      </c>
      <c r="P114" s="247">
        <f>Assets!P60</f>
        <v>2550396.0994057539</v>
      </c>
      <c r="Q114" s="247">
        <f>Assets!Q60</f>
        <v>2510204.9787101606</v>
      </c>
      <c r="R114" s="247">
        <f>Assets!R60</f>
        <v>2467312.4499118724</v>
      </c>
      <c r="S114" s="247">
        <f>Assets!S60</f>
        <v>2421621.652568745</v>
      </c>
      <c r="T114" s="227"/>
      <c r="U114" s="227"/>
      <c r="V114" s="227"/>
    </row>
    <row r="115" spans="2:22" x14ac:dyDescent="0.2">
      <c r="B115" s="227" t="s">
        <v>144</v>
      </c>
      <c r="C115" s="254" t="s">
        <v>0</v>
      </c>
      <c r="D115" s="227"/>
      <c r="E115" s="229" t="s">
        <v>268</v>
      </c>
      <c r="F115" s="227"/>
      <c r="G115" s="247"/>
      <c r="H115" s="247">
        <f>Assets!H61</f>
        <v>3057838.2755761161</v>
      </c>
      <c r="I115" s="247">
        <f>Assets!I61</f>
        <v>3905289.1105939467</v>
      </c>
      <c r="J115" s="247">
        <f>Assets!J61</f>
        <v>2519226.3811421189</v>
      </c>
      <c r="K115" s="247">
        <f>Assets!K61</f>
        <v>3048372.7828106009</v>
      </c>
      <c r="L115" s="247">
        <f>Assets!L61</f>
        <v>7714167.2788474131</v>
      </c>
      <c r="M115" s="247">
        <f>Assets!M61</f>
        <v>0</v>
      </c>
      <c r="N115" s="247">
        <f>Assets!N61</f>
        <v>0</v>
      </c>
      <c r="O115" s="247">
        <f>Assets!O61</f>
        <v>0</v>
      </c>
      <c r="P115" s="247">
        <f>Assets!P61</f>
        <v>0</v>
      </c>
      <c r="Q115" s="247">
        <f>Assets!Q61</f>
        <v>0</v>
      </c>
      <c r="R115" s="247">
        <f>Assets!R61</f>
        <v>0</v>
      </c>
      <c r="S115" s="247">
        <f>Assets!S61</f>
        <v>0</v>
      </c>
      <c r="T115" s="227"/>
      <c r="U115" s="227"/>
      <c r="V115" s="227"/>
    </row>
    <row r="116" spans="2:22" x14ac:dyDescent="0.2">
      <c r="B116" s="227" t="s">
        <v>12</v>
      </c>
      <c r="C116" s="254" t="s">
        <v>0</v>
      </c>
      <c r="D116" s="227"/>
      <c r="E116" s="229" t="s">
        <v>270</v>
      </c>
      <c r="F116" s="227"/>
      <c r="G116" s="247"/>
      <c r="H116" s="247">
        <f>Assets!H62</f>
        <v>0</v>
      </c>
      <c r="I116" s="247">
        <f>Assets!I62</f>
        <v>0</v>
      </c>
      <c r="J116" s="247">
        <f>Assets!J62</f>
        <v>0</v>
      </c>
      <c r="K116" s="247">
        <f>Assets!K62</f>
        <v>0</v>
      </c>
      <c r="L116" s="247">
        <f>Assets!L62</f>
        <v>0</v>
      </c>
      <c r="M116" s="247">
        <f>Assets!M62</f>
        <v>0</v>
      </c>
      <c r="N116" s="247">
        <f>Assets!N62</f>
        <v>0</v>
      </c>
      <c r="O116" s="247">
        <f>Assets!O62</f>
        <v>0</v>
      </c>
      <c r="P116" s="247">
        <f>Assets!P62</f>
        <v>0</v>
      </c>
      <c r="Q116" s="247">
        <f>Assets!Q62</f>
        <v>0</v>
      </c>
      <c r="R116" s="247">
        <f>Assets!R62</f>
        <v>0</v>
      </c>
      <c r="S116" s="247">
        <f>Assets!S62</f>
        <v>0</v>
      </c>
      <c r="T116" s="227"/>
      <c r="U116" s="227"/>
      <c r="V116" s="227"/>
    </row>
    <row r="117" spans="2:22" x14ac:dyDescent="0.2">
      <c r="B117" s="258" t="s">
        <v>11</v>
      </c>
      <c r="C117" s="263" t="s">
        <v>0</v>
      </c>
      <c r="D117" s="258"/>
      <c r="E117" s="233" t="s">
        <v>269</v>
      </c>
      <c r="F117" s="258"/>
      <c r="G117" s="271"/>
      <c r="H117" s="261">
        <f>Assets!H63</f>
        <v>125128722.54247093</v>
      </c>
      <c r="I117" s="261">
        <f>Assets!I63</f>
        <v>125991932.95556408</v>
      </c>
      <c r="J117" s="261">
        <f>Assets!J63</f>
        <v>127370644.48014584</v>
      </c>
      <c r="K117" s="261">
        <f>Assets!K63</f>
        <v>127817188.75852004</v>
      </c>
      <c r="L117" s="261">
        <f>Assets!L63</f>
        <v>133323882.33475932</v>
      </c>
      <c r="M117" s="261">
        <f>Assets!M63</f>
        <v>131285373.80898689</v>
      </c>
      <c r="N117" s="261">
        <f>Assets!N63</f>
        <v>129398976.35822484</v>
      </c>
      <c r="O117" s="261">
        <f>Assets!O63</f>
        <v>127519804.97028756</v>
      </c>
      <c r="P117" s="261">
        <f>Assets!P63</f>
        <v>125510248.93550788</v>
      </c>
      <c r="Q117" s="261">
        <f>Assets!Q63</f>
        <v>123365622.49559352</v>
      </c>
      <c r="R117" s="261">
        <f>Assets!R63</f>
        <v>121081082.62843715</v>
      </c>
      <c r="S117" s="261">
        <f>Assets!S63</f>
        <v>118651621.34434214</v>
      </c>
      <c r="T117" s="227"/>
      <c r="U117" s="227"/>
      <c r="V117" s="227"/>
    </row>
    <row r="118" spans="2:22" x14ac:dyDescent="0.2">
      <c r="B118" s="227"/>
      <c r="C118" s="254"/>
      <c r="D118" s="227"/>
      <c r="E118" s="227"/>
      <c r="F118" s="227"/>
      <c r="G118" s="247"/>
      <c r="H118" s="247"/>
      <c r="I118" s="247"/>
      <c r="J118" s="247"/>
      <c r="K118" s="247"/>
      <c r="L118" s="247"/>
      <c r="M118" s="247"/>
      <c r="N118" s="247"/>
      <c r="O118" s="247"/>
      <c r="P118" s="247"/>
      <c r="Q118" s="247"/>
      <c r="R118" s="247"/>
      <c r="S118" s="247"/>
      <c r="T118" s="227"/>
      <c r="U118" s="227"/>
      <c r="V118" s="227"/>
    </row>
    <row r="119" spans="2:22" x14ac:dyDescent="0.2">
      <c r="B119" s="267" t="s">
        <v>24</v>
      </c>
      <c r="C119" s="254"/>
      <c r="D119" s="227"/>
      <c r="E119" s="227"/>
      <c r="F119" s="227"/>
      <c r="G119" s="247"/>
      <c r="H119" s="247"/>
      <c r="I119" s="247"/>
      <c r="J119" s="247"/>
      <c r="K119" s="247"/>
      <c r="L119" s="247"/>
      <c r="M119" s="247"/>
      <c r="N119" s="247"/>
      <c r="O119" s="247"/>
      <c r="P119" s="247"/>
      <c r="Q119" s="247"/>
      <c r="R119" s="247"/>
      <c r="S119" s="247"/>
      <c r="T119" s="227"/>
      <c r="U119" s="227"/>
      <c r="V119" s="227"/>
    </row>
    <row r="120" spans="2:22" x14ac:dyDescent="0.2">
      <c r="B120" s="270"/>
      <c r="C120" s="254"/>
      <c r="D120" s="227"/>
      <c r="E120" s="227"/>
      <c r="F120" s="227"/>
      <c r="G120" s="247"/>
      <c r="H120" s="247"/>
      <c r="I120" s="247"/>
      <c r="J120" s="247"/>
      <c r="K120" s="247"/>
      <c r="L120" s="247"/>
      <c r="M120" s="247"/>
      <c r="N120" s="247"/>
      <c r="O120" s="247"/>
      <c r="P120" s="247"/>
      <c r="Q120" s="247"/>
      <c r="R120" s="247"/>
      <c r="S120" s="247"/>
      <c r="T120" s="227"/>
      <c r="U120" s="227"/>
      <c r="V120" s="227"/>
    </row>
    <row r="121" spans="2:22" x14ac:dyDescent="0.2">
      <c r="B121" s="227" t="s">
        <v>20</v>
      </c>
      <c r="C121" s="254" t="s">
        <v>5</v>
      </c>
      <c r="D121" s="227"/>
      <c r="E121" s="229" t="s">
        <v>271</v>
      </c>
      <c r="F121" s="227"/>
      <c r="G121" s="247"/>
      <c r="H121" s="253">
        <f t="shared" ref="H121:S121" si="25">IF(H123=0,0,H122/H123)</f>
        <v>29.94454923565991</v>
      </c>
      <c r="I121" s="253">
        <f t="shared" si="25"/>
        <v>29.31970719521901</v>
      </c>
      <c r="J121" s="253">
        <f t="shared" si="25"/>
        <v>28.739085984463998</v>
      </c>
      <c r="K121" s="253">
        <f t="shared" si="25"/>
        <v>27.958533750909609</v>
      </c>
      <c r="L121" s="253">
        <f t="shared" si="25"/>
        <v>27.617305639306029</v>
      </c>
      <c r="M121" s="253">
        <f t="shared" si="25"/>
        <v>27.055075286394391</v>
      </c>
      <c r="N121" s="253">
        <f t="shared" si="25"/>
        <v>26.053334665587116</v>
      </c>
      <c r="O121" s="253">
        <f t="shared" si="25"/>
        <v>25.051232175813752</v>
      </c>
      <c r="P121" s="253">
        <f t="shared" si="25"/>
        <v>24.048828899208921</v>
      </c>
      <c r="Q121" s="253">
        <f t="shared" si="25"/>
        <v>23.046205615049114</v>
      </c>
      <c r="R121" s="253">
        <f t="shared" si="25"/>
        <v>22.043328869926199</v>
      </c>
      <c r="S121" s="253">
        <f t="shared" si="25"/>
        <v>21.040157696144252</v>
      </c>
      <c r="T121" s="227"/>
      <c r="U121" s="227"/>
      <c r="V121" s="227"/>
    </row>
    <row r="122" spans="2:22" x14ac:dyDescent="0.2">
      <c r="B122" s="227" t="s">
        <v>16</v>
      </c>
      <c r="C122" s="254" t="s">
        <v>0</v>
      </c>
      <c r="D122" s="227"/>
      <c r="E122" s="229" t="s">
        <v>264</v>
      </c>
      <c r="F122" s="227"/>
      <c r="G122" s="247"/>
      <c r="H122" s="247">
        <f>Assets!H69</f>
        <v>51020590.505085684</v>
      </c>
      <c r="I122" s="247">
        <f>Assets!I69</f>
        <v>51195782.388872445</v>
      </c>
      <c r="J122" s="247">
        <f>Assets!J69</f>
        <v>51790529.666484967</v>
      </c>
      <c r="K122" s="247">
        <f>Assets!K69</f>
        <v>52185215.038690075</v>
      </c>
      <c r="L122" s="247">
        <f>Assets!L69</f>
        <v>53906479.850603595</v>
      </c>
      <c r="M122" s="247">
        <f>Assets!M69</f>
        <v>54936822.296779156</v>
      </c>
      <c r="N122" s="247">
        <f>Assets!N69</f>
        <v>53840193.131725207</v>
      </c>
      <c r="O122" s="247">
        <f>Assets!O69</f>
        <v>52796619.299491562</v>
      </c>
      <c r="P122" s="247">
        <f>Assets!P69</f>
        <v>51745005.879791856</v>
      </c>
      <c r="Q122" s="247">
        <f>Assets!Q69</f>
        <v>50628241.727303661</v>
      </c>
      <c r="R122" s="247">
        <f>Assets!R69</f>
        <v>49443991.928978302</v>
      </c>
      <c r="S122" s="247">
        <f>Assets!S69</f>
        <v>48189835.23615472</v>
      </c>
      <c r="T122" s="227"/>
      <c r="U122" s="227"/>
      <c r="V122" s="227"/>
    </row>
    <row r="123" spans="2:22" x14ac:dyDescent="0.2">
      <c r="B123" s="227" t="s">
        <v>15</v>
      </c>
      <c r="C123" s="254" t="s">
        <v>0</v>
      </c>
      <c r="D123" s="227"/>
      <c r="E123" s="229" t="s">
        <v>265</v>
      </c>
      <c r="F123" s="227"/>
      <c r="G123" s="247"/>
      <c r="H123" s="247">
        <f>Assets!H70</f>
        <v>1703835.6498059107</v>
      </c>
      <c r="I123" s="247">
        <f>Assets!I70</f>
        <v>1746121.8847785981</v>
      </c>
      <c r="J123" s="247">
        <f>Assets!J70</f>
        <v>1802093.8346641331</v>
      </c>
      <c r="K123" s="247">
        <f>Assets!K70</f>
        <v>1866521.8821424164</v>
      </c>
      <c r="L123" s="247">
        <f>Assets!L70</f>
        <v>1951909.4496271855</v>
      </c>
      <c r="M123" s="247">
        <f>Assets!M70</f>
        <v>2030555.144099196</v>
      </c>
      <c r="N123" s="247">
        <f>Assets!N70</f>
        <v>2066537.5017364176</v>
      </c>
      <c r="O123" s="247">
        <f>Assets!O70</f>
        <v>2107545.8056895575</v>
      </c>
      <c r="P123" s="247">
        <f>Assets!P70</f>
        <v>2151664.2700840202</v>
      </c>
      <c r="Q123" s="247">
        <f>Assets!Q70</f>
        <v>2196814.6328714322</v>
      </c>
      <c r="R123" s="247">
        <f>Assets!R70</f>
        <v>2243036.5314031555</v>
      </c>
      <c r="S123" s="247">
        <f>Assets!S70</f>
        <v>2290374.2420612099</v>
      </c>
      <c r="T123" s="227"/>
      <c r="U123" s="227"/>
      <c r="V123" s="227"/>
    </row>
    <row r="124" spans="2:22" x14ac:dyDescent="0.2">
      <c r="B124" s="227" t="s">
        <v>14</v>
      </c>
      <c r="C124" s="254" t="s">
        <v>0</v>
      </c>
      <c r="D124" s="227"/>
      <c r="E124" s="229" t="s">
        <v>266</v>
      </c>
      <c r="F124" s="227"/>
      <c r="G124" s="247"/>
      <c r="H124" s="247">
        <f>Assets!H71</f>
        <v>42802.508812991335</v>
      </c>
      <c r="I124" s="247">
        <f>Assets!I71</f>
        <v>300394.36439405457</v>
      </c>
      <c r="J124" s="247">
        <f>Assets!J71</f>
        <v>1122128.1427738413</v>
      </c>
      <c r="K124" s="247">
        <f>Assets!K71</f>
        <v>574037.36542559077</v>
      </c>
      <c r="L124" s="247">
        <f>Assets!L71</f>
        <v>799799.40431162587</v>
      </c>
      <c r="M124" s="247">
        <f>Assets!M71</f>
        <v>933925.97904524056</v>
      </c>
      <c r="N124" s="247">
        <f>Assets!N71</f>
        <v>1022963.6695027739</v>
      </c>
      <c r="O124" s="247">
        <f>Assets!O71</f>
        <v>1055932.3859898322</v>
      </c>
      <c r="P124" s="247">
        <f>Assets!P71</f>
        <v>1034900.1175958378</v>
      </c>
      <c r="Q124" s="247">
        <f>Assets!Q71</f>
        <v>1012564.8345460742</v>
      </c>
      <c r="R124" s="247">
        <f>Assets!R71</f>
        <v>988879.83857956703</v>
      </c>
      <c r="S124" s="247">
        <f>Assets!S71</f>
        <v>963796.70472309517</v>
      </c>
      <c r="T124" s="227"/>
      <c r="U124" s="227"/>
      <c r="V124" s="227"/>
    </row>
    <row r="125" spans="2:22" x14ac:dyDescent="0.2">
      <c r="B125" s="227" t="s">
        <v>144</v>
      </c>
      <c r="C125" s="254" t="s">
        <v>0</v>
      </c>
      <c r="D125" s="227"/>
      <c r="E125" s="229" t="s">
        <v>268</v>
      </c>
      <c r="F125" s="227"/>
      <c r="G125" s="247"/>
      <c r="H125" s="247">
        <f>Assets!H72</f>
        <v>1836225.024779676</v>
      </c>
      <c r="I125" s="247">
        <f>Assets!I72</f>
        <v>2040474.7979970805</v>
      </c>
      <c r="J125" s="247">
        <f>Assets!J72</f>
        <v>1074651.0640953965</v>
      </c>
      <c r="K125" s="247">
        <f>Assets!K72</f>
        <v>3013749.3286303338</v>
      </c>
      <c r="L125" s="247">
        <f>Assets!L72</f>
        <v>2182452.4914911324</v>
      </c>
      <c r="M125" s="247">
        <f>Assets!M72</f>
        <v>0</v>
      </c>
      <c r="N125" s="247">
        <f>Assets!N72</f>
        <v>0</v>
      </c>
      <c r="O125" s="247">
        <f>Assets!O72</f>
        <v>0</v>
      </c>
      <c r="P125" s="247">
        <f>Assets!P72</f>
        <v>0</v>
      </c>
      <c r="Q125" s="247">
        <f>Assets!Q72</f>
        <v>0</v>
      </c>
      <c r="R125" s="247">
        <f>Assets!R72</f>
        <v>0</v>
      </c>
      <c r="S125" s="247">
        <f>Assets!S72</f>
        <v>0</v>
      </c>
      <c r="T125" s="227"/>
      <c r="U125" s="227"/>
      <c r="V125" s="227"/>
    </row>
    <row r="126" spans="2:22" x14ac:dyDescent="0.2">
      <c r="B126" s="227" t="s">
        <v>12</v>
      </c>
      <c r="C126" s="254" t="s">
        <v>0</v>
      </c>
      <c r="D126" s="227"/>
      <c r="E126" s="229" t="s">
        <v>270</v>
      </c>
      <c r="F126" s="227"/>
      <c r="G126" s="247"/>
      <c r="H126" s="247">
        <f>Assets!H73</f>
        <v>0</v>
      </c>
      <c r="I126" s="247">
        <f>Assets!I73</f>
        <v>0</v>
      </c>
      <c r="J126" s="247">
        <f>Assets!J73</f>
        <v>0</v>
      </c>
      <c r="K126" s="247">
        <f>Assets!K73</f>
        <v>0</v>
      </c>
      <c r="L126" s="247">
        <f>Assets!L73</f>
        <v>0</v>
      </c>
      <c r="M126" s="247">
        <f>Assets!M73</f>
        <v>0</v>
      </c>
      <c r="N126" s="247">
        <f>Assets!N73</f>
        <v>0</v>
      </c>
      <c r="O126" s="247">
        <f>Assets!O73</f>
        <v>0</v>
      </c>
      <c r="P126" s="247">
        <f>Assets!P73</f>
        <v>0</v>
      </c>
      <c r="Q126" s="247">
        <f>Assets!Q73</f>
        <v>0</v>
      </c>
      <c r="R126" s="247">
        <f>Assets!R73</f>
        <v>0</v>
      </c>
      <c r="S126" s="247">
        <f>Assets!S73</f>
        <v>0</v>
      </c>
      <c r="T126" s="227"/>
      <c r="U126" s="227"/>
      <c r="V126" s="227"/>
    </row>
    <row r="127" spans="2:22" x14ac:dyDescent="0.2">
      <c r="B127" s="258" t="s">
        <v>11</v>
      </c>
      <c r="C127" s="263" t="s">
        <v>0</v>
      </c>
      <c r="D127" s="258"/>
      <c r="E127" s="233" t="s">
        <v>269</v>
      </c>
      <c r="F127" s="258"/>
      <c r="G127" s="271"/>
      <c r="H127" s="261">
        <f>Assets!H74</f>
        <v>51195782.388872445</v>
      </c>
      <c r="I127" s="261">
        <f>Assets!I74</f>
        <v>51790529.666484967</v>
      </c>
      <c r="J127" s="261">
        <f>Assets!J74</f>
        <v>52185215.038690075</v>
      </c>
      <c r="K127" s="261">
        <f>Assets!K74</f>
        <v>53906479.850603595</v>
      </c>
      <c r="L127" s="261">
        <f>Assets!L74</f>
        <v>54936822.296779156</v>
      </c>
      <c r="M127" s="261">
        <f>Assets!M74</f>
        <v>53840193.131725207</v>
      </c>
      <c r="N127" s="261">
        <f>Assets!N74</f>
        <v>52796619.299491562</v>
      </c>
      <c r="O127" s="261">
        <f>Assets!O74</f>
        <v>51745005.879791856</v>
      </c>
      <c r="P127" s="261">
        <f>Assets!P74</f>
        <v>50628241.727303661</v>
      </c>
      <c r="Q127" s="261">
        <f>Assets!Q74</f>
        <v>49443991.928978302</v>
      </c>
      <c r="R127" s="261">
        <f>Assets!R74</f>
        <v>48189835.23615472</v>
      </c>
      <c r="S127" s="261">
        <f>Assets!S74</f>
        <v>46863257.69881662</v>
      </c>
      <c r="T127" s="227"/>
      <c r="U127" s="227"/>
      <c r="V127" s="227"/>
    </row>
    <row r="128" spans="2:22" x14ac:dyDescent="0.2">
      <c r="B128" s="227"/>
      <c r="C128" s="254"/>
      <c r="D128" s="227"/>
      <c r="E128" s="227"/>
      <c r="F128" s="227"/>
      <c r="G128" s="247"/>
      <c r="H128" s="247"/>
      <c r="I128" s="247"/>
      <c r="J128" s="247"/>
      <c r="K128" s="247"/>
      <c r="L128" s="247"/>
      <c r="M128" s="247"/>
      <c r="N128" s="247"/>
      <c r="O128" s="247"/>
      <c r="P128" s="247"/>
      <c r="Q128" s="247"/>
      <c r="R128" s="247"/>
      <c r="S128" s="247"/>
      <c r="T128" s="227"/>
      <c r="U128" s="227"/>
      <c r="V128" s="227"/>
    </row>
    <row r="129" spans="2:22" x14ac:dyDescent="0.2">
      <c r="B129" s="267" t="s">
        <v>23</v>
      </c>
      <c r="C129" s="254"/>
      <c r="D129" s="227"/>
      <c r="E129" s="227"/>
      <c r="F129" s="227"/>
      <c r="G129" s="247"/>
      <c r="H129" s="247"/>
      <c r="I129" s="247"/>
      <c r="J129" s="247"/>
      <c r="K129" s="247"/>
      <c r="L129" s="247"/>
      <c r="M129" s="247"/>
      <c r="N129" s="247"/>
      <c r="O129" s="247"/>
      <c r="P129" s="247"/>
      <c r="Q129" s="247"/>
      <c r="R129" s="247"/>
      <c r="S129" s="247"/>
      <c r="T129" s="227"/>
      <c r="U129" s="227"/>
      <c r="V129" s="227"/>
    </row>
    <row r="130" spans="2:22" x14ac:dyDescent="0.2">
      <c r="B130" s="270"/>
      <c r="C130" s="254"/>
      <c r="D130" s="227"/>
      <c r="E130" s="227"/>
      <c r="F130" s="227"/>
      <c r="G130" s="247"/>
      <c r="H130" s="247"/>
      <c r="I130" s="247"/>
      <c r="J130" s="247"/>
      <c r="K130" s="247"/>
      <c r="L130" s="247"/>
      <c r="M130" s="247"/>
      <c r="N130" s="247"/>
      <c r="O130" s="247"/>
      <c r="P130" s="247"/>
      <c r="Q130" s="247"/>
      <c r="R130" s="247"/>
      <c r="S130" s="247"/>
      <c r="T130" s="227"/>
      <c r="U130" s="227"/>
      <c r="V130" s="227"/>
    </row>
    <row r="131" spans="2:22" x14ac:dyDescent="0.2">
      <c r="B131" s="227" t="s">
        <v>20</v>
      </c>
      <c r="C131" s="254" t="s">
        <v>5</v>
      </c>
      <c r="D131" s="227"/>
      <c r="E131" s="229" t="s">
        <v>271</v>
      </c>
      <c r="F131" s="227"/>
      <c r="G131" s="247"/>
      <c r="H131" s="253">
        <f t="shared" ref="H131:S131" si="26">IF(H133=0,0,H132/H133)</f>
        <v>20.279792989986404</v>
      </c>
      <c r="I131" s="253">
        <f t="shared" si="26"/>
        <v>19.552194984746635</v>
      </c>
      <c r="J131" s="253">
        <f t="shared" si="26"/>
        <v>19.214025038723463</v>
      </c>
      <c r="K131" s="253">
        <f t="shared" si="26"/>
        <v>18.68114922297779</v>
      </c>
      <c r="L131" s="253">
        <f t="shared" si="26"/>
        <v>18.828467655877464</v>
      </c>
      <c r="M131" s="253">
        <f t="shared" si="26"/>
        <v>18.494118818417022</v>
      </c>
      <c r="N131" s="253">
        <f t="shared" si="26"/>
        <v>17.484731651733441</v>
      </c>
      <c r="O131" s="253">
        <f t="shared" si="26"/>
        <v>16.472261075275981</v>
      </c>
      <c r="P131" s="253">
        <f t="shared" si="26"/>
        <v>15.456246939919488</v>
      </c>
      <c r="Q131" s="253">
        <f t="shared" si="26"/>
        <v>14.436000025497865</v>
      </c>
      <c r="R131" s="253">
        <f t="shared" si="26"/>
        <v>13.409044851797812</v>
      </c>
      <c r="S131" s="253">
        <f t="shared" si="26"/>
        <v>12.369939580643141</v>
      </c>
      <c r="T131" s="227"/>
      <c r="U131" s="227"/>
      <c r="V131" s="227"/>
    </row>
    <row r="132" spans="2:22" x14ac:dyDescent="0.2">
      <c r="B132" s="227" t="s">
        <v>16</v>
      </c>
      <c r="C132" s="254" t="s">
        <v>0</v>
      </c>
      <c r="D132" s="227"/>
      <c r="E132" s="229" t="s">
        <v>264</v>
      </c>
      <c r="F132" s="227"/>
      <c r="G132" s="247"/>
      <c r="H132" s="247">
        <f>Assets!H80</f>
        <v>19987675.240703404</v>
      </c>
      <c r="I132" s="247">
        <f>Assets!I80</f>
        <v>19574708.417760182</v>
      </c>
      <c r="J132" s="247">
        <f>Assets!J80</f>
        <v>20075102.644404583</v>
      </c>
      <c r="K132" s="247">
        <f>Assets!K80</f>
        <v>20491632.823884521</v>
      </c>
      <c r="L132" s="247">
        <f>Assets!L80</f>
        <v>22062286.634430438</v>
      </c>
      <c r="M132" s="247">
        <f>Assets!M80</f>
        <v>22915461.113501046</v>
      </c>
      <c r="N132" s="247">
        <f>Assets!N80</f>
        <v>22065956.477062058</v>
      </c>
      <c r="O132" s="247">
        <f>Assets!O80</f>
        <v>21223196.774173725</v>
      </c>
      <c r="P132" s="247">
        <f>Assets!P80</f>
        <v>20359240.335721485</v>
      </c>
      <c r="Q132" s="247">
        <f>Assets!Q80</f>
        <v>19449207.553013295</v>
      </c>
      <c r="R132" s="247">
        <f>Assets!R80</f>
        <v>18490920.471137799</v>
      </c>
      <c r="S132" s="247">
        <f>Assets!S80</f>
        <v>17481750.244493861</v>
      </c>
      <c r="T132" s="227"/>
      <c r="U132" s="227"/>
      <c r="V132" s="227"/>
    </row>
    <row r="133" spans="2:22" x14ac:dyDescent="0.2">
      <c r="B133" s="227" t="s">
        <v>15</v>
      </c>
      <c r="C133" s="254" t="s">
        <v>0</v>
      </c>
      <c r="D133" s="227"/>
      <c r="E133" s="229" t="s">
        <v>265</v>
      </c>
      <c r="F133" s="227"/>
      <c r="G133" s="247"/>
      <c r="H133" s="247">
        <f>Assets!H81</f>
        <v>985595.62469758745</v>
      </c>
      <c r="I133" s="247">
        <f>Assets!I81</f>
        <v>1001151.4529714495</v>
      </c>
      <c r="J133" s="247">
        <f>Assets!J81</f>
        <v>1044815.0558743274</v>
      </c>
      <c r="K133" s="247">
        <f>Assets!K81</f>
        <v>1096915.0012826747</v>
      </c>
      <c r="L133" s="247">
        <f>Assets!L81</f>
        <v>1171751.5752028557</v>
      </c>
      <c r="M133" s="247">
        <f>Assets!M81</f>
        <v>1239067.4753685</v>
      </c>
      <c r="N133" s="247">
        <f>Assets!N81</f>
        <v>1262012.8759525132</v>
      </c>
      <c r="O133" s="247">
        <f>Assets!O81</f>
        <v>1288420.3739357104</v>
      </c>
      <c r="P133" s="247">
        <f>Assets!P81</f>
        <v>1317217.5894226194</v>
      </c>
      <c r="Q133" s="247">
        <f>Assets!Q81</f>
        <v>1347271.2329357686</v>
      </c>
      <c r="R133" s="247">
        <f>Assets!R81</f>
        <v>1378988.6360666947</v>
      </c>
      <c r="S133" s="247">
        <f>Assets!S81</f>
        <v>1413244.5943268661</v>
      </c>
      <c r="T133" s="227"/>
      <c r="U133" s="227"/>
      <c r="V133" s="227"/>
    </row>
    <row r="134" spans="2:22" x14ac:dyDescent="0.2">
      <c r="B134" s="227" t="s">
        <v>14</v>
      </c>
      <c r="C134" s="254" t="s">
        <v>0</v>
      </c>
      <c r="D134" s="227"/>
      <c r="E134" s="229" t="s">
        <v>266</v>
      </c>
      <c r="F134" s="227"/>
      <c r="G134" s="247"/>
      <c r="H134" s="247">
        <f>Assets!H82</f>
        <v>16768.183926764606</v>
      </c>
      <c r="I134" s="247">
        <f>Assets!I82</f>
        <v>114855.79121904551</v>
      </c>
      <c r="J134" s="247">
        <f>Assets!J82</f>
        <v>434960.55729543278</v>
      </c>
      <c r="K134" s="247">
        <f>Assets!K82</f>
        <v>225407.96106272968</v>
      </c>
      <c r="L134" s="247">
        <f>Assets!L82</f>
        <v>327333.62959095609</v>
      </c>
      <c r="M134" s="247">
        <f>Assets!M82</f>
        <v>389562.83892951556</v>
      </c>
      <c r="N134" s="247">
        <f>Assets!N82</f>
        <v>419253.17306417704</v>
      </c>
      <c r="O134" s="247">
        <f>Assets!O82</f>
        <v>424463.93548347487</v>
      </c>
      <c r="P134" s="247">
        <f>Assets!P82</f>
        <v>407184.8067144301</v>
      </c>
      <c r="Q134" s="247">
        <f>Assets!Q82</f>
        <v>388984.15106026642</v>
      </c>
      <c r="R134" s="247">
        <f>Assets!R82</f>
        <v>369818.40942275629</v>
      </c>
      <c r="S134" s="247">
        <f>Assets!S82</f>
        <v>349635.00488987751</v>
      </c>
      <c r="T134" s="227"/>
      <c r="U134" s="227"/>
      <c r="V134" s="227"/>
    </row>
    <row r="135" spans="2:22" x14ac:dyDescent="0.2">
      <c r="B135" s="227" t="s">
        <v>144</v>
      </c>
      <c r="C135" s="254" t="s">
        <v>0</v>
      </c>
      <c r="D135" s="227"/>
      <c r="E135" s="229" t="s">
        <v>268</v>
      </c>
      <c r="F135" s="227"/>
      <c r="G135" s="247"/>
      <c r="H135" s="247">
        <f>Assets!H83</f>
        <v>555860.6178275994</v>
      </c>
      <c r="I135" s="247">
        <f>Assets!I83</f>
        <v>1386689.8883968086</v>
      </c>
      <c r="J135" s="247">
        <f>Assets!J83</f>
        <v>1026384.6780588265</v>
      </c>
      <c r="K135" s="247">
        <f>Assets!K83</f>
        <v>2442160.8507658662</v>
      </c>
      <c r="L135" s="247">
        <f>Assets!L83</f>
        <v>1697592.4246825029</v>
      </c>
      <c r="M135" s="247">
        <f>Assets!M83</f>
        <v>0</v>
      </c>
      <c r="N135" s="247">
        <f>Assets!N83</f>
        <v>0</v>
      </c>
      <c r="O135" s="247">
        <f>Assets!O83</f>
        <v>0</v>
      </c>
      <c r="P135" s="247">
        <f>Assets!P83</f>
        <v>0</v>
      </c>
      <c r="Q135" s="247">
        <f>Assets!Q83</f>
        <v>0</v>
      </c>
      <c r="R135" s="247">
        <f>Assets!R83</f>
        <v>0</v>
      </c>
      <c r="S135" s="247">
        <f>Assets!S83</f>
        <v>0</v>
      </c>
      <c r="T135" s="227"/>
      <c r="U135" s="227"/>
      <c r="V135" s="227"/>
    </row>
    <row r="136" spans="2:22" x14ac:dyDescent="0.2">
      <c r="B136" s="227" t="s">
        <v>12</v>
      </c>
      <c r="C136" s="254" t="s">
        <v>0</v>
      </c>
      <c r="D136" s="227"/>
      <c r="E136" s="229" t="s">
        <v>270</v>
      </c>
      <c r="F136" s="227"/>
      <c r="G136" s="247"/>
      <c r="H136" s="247">
        <f>Assets!H84</f>
        <v>0</v>
      </c>
      <c r="I136" s="247">
        <f>Assets!I84</f>
        <v>0</v>
      </c>
      <c r="J136" s="247">
        <f>Assets!J84</f>
        <v>0</v>
      </c>
      <c r="K136" s="247">
        <f>Assets!K84</f>
        <v>0</v>
      </c>
      <c r="L136" s="247">
        <f>Assets!L84</f>
        <v>0</v>
      </c>
      <c r="M136" s="247">
        <f>Assets!M84</f>
        <v>0</v>
      </c>
      <c r="N136" s="247">
        <f>Assets!N84</f>
        <v>0</v>
      </c>
      <c r="O136" s="247">
        <f>Assets!O84</f>
        <v>0</v>
      </c>
      <c r="P136" s="247">
        <f>Assets!P84</f>
        <v>0</v>
      </c>
      <c r="Q136" s="247">
        <f>Assets!Q84</f>
        <v>0</v>
      </c>
      <c r="R136" s="247">
        <f>Assets!R84</f>
        <v>0</v>
      </c>
      <c r="S136" s="247">
        <f>Assets!S84</f>
        <v>0</v>
      </c>
      <c r="T136" s="227"/>
      <c r="U136" s="227"/>
      <c r="V136" s="227"/>
    </row>
    <row r="137" spans="2:22" x14ac:dyDescent="0.2">
      <c r="B137" s="258" t="s">
        <v>11</v>
      </c>
      <c r="C137" s="263" t="s">
        <v>0</v>
      </c>
      <c r="D137" s="258"/>
      <c r="E137" s="233" t="s">
        <v>269</v>
      </c>
      <c r="F137" s="258"/>
      <c r="G137" s="271"/>
      <c r="H137" s="261">
        <f>Assets!H85</f>
        <v>19574708.417760182</v>
      </c>
      <c r="I137" s="261">
        <f>Assets!I85</f>
        <v>20075102.644404583</v>
      </c>
      <c r="J137" s="261">
        <f>Assets!J85</f>
        <v>20491632.823884521</v>
      </c>
      <c r="K137" s="261">
        <f>Assets!K85</f>
        <v>22062286.634430438</v>
      </c>
      <c r="L137" s="261">
        <f>Assets!L85</f>
        <v>22915461.113501046</v>
      </c>
      <c r="M137" s="261">
        <f>Assets!M85</f>
        <v>22065956.477062058</v>
      </c>
      <c r="N137" s="261">
        <f>Assets!N85</f>
        <v>21223196.774173725</v>
      </c>
      <c r="O137" s="261">
        <f>Assets!O85</f>
        <v>20359240.335721485</v>
      </c>
      <c r="P137" s="261">
        <f>Assets!P85</f>
        <v>19449207.553013295</v>
      </c>
      <c r="Q137" s="261">
        <f>Assets!Q85</f>
        <v>18490920.471137799</v>
      </c>
      <c r="R137" s="261">
        <f>Assets!R85</f>
        <v>17481750.244493861</v>
      </c>
      <c r="S137" s="261">
        <f>Assets!S85</f>
        <v>16418140.655056871</v>
      </c>
      <c r="T137" s="227"/>
      <c r="U137" s="227"/>
      <c r="V137" s="227"/>
    </row>
    <row r="138" spans="2:22" x14ac:dyDescent="0.2">
      <c r="B138" s="227"/>
      <c r="C138" s="254"/>
      <c r="D138" s="227"/>
      <c r="E138" s="227"/>
      <c r="F138" s="227"/>
      <c r="G138" s="247"/>
      <c r="H138" s="247"/>
      <c r="I138" s="247"/>
      <c r="J138" s="247"/>
      <c r="K138" s="247"/>
      <c r="L138" s="247"/>
      <c r="M138" s="247"/>
      <c r="N138" s="247"/>
      <c r="O138" s="247"/>
      <c r="P138" s="247"/>
      <c r="Q138" s="247"/>
      <c r="R138" s="247"/>
      <c r="S138" s="247"/>
      <c r="T138" s="227"/>
      <c r="U138" s="227"/>
      <c r="V138" s="227"/>
    </row>
    <row r="139" spans="2:22" x14ac:dyDescent="0.2">
      <c r="B139" s="267" t="s">
        <v>22</v>
      </c>
      <c r="C139" s="254"/>
      <c r="D139" s="227"/>
      <c r="E139" s="227"/>
      <c r="F139" s="227"/>
      <c r="G139" s="247"/>
      <c r="H139" s="247"/>
      <c r="I139" s="247"/>
      <c r="J139" s="247"/>
      <c r="K139" s="247"/>
      <c r="L139" s="247"/>
      <c r="M139" s="247"/>
      <c r="N139" s="247"/>
      <c r="O139" s="247"/>
      <c r="P139" s="247"/>
      <c r="Q139" s="247"/>
      <c r="R139" s="247"/>
      <c r="S139" s="247"/>
      <c r="T139" s="227"/>
      <c r="U139" s="227"/>
      <c r="V139" s="227"/>
    </row>
    <row r="140" spans="2:22" x14ac:dyDescent="0.2">
      <c r="B140" s="270"/>
      <c r="C140" s="254"/>
      <c r="D140" s="227"/>
      <c r="E140" s="227"/>
      <c r="F140" s="227"/>
      <c r="G140" s="247"/>
      <c r="H140" s="247"/>
      <c r="I140" s="247"/>
      <c r="J140" s="247"/>
      <c r="K140" s="247"/>
      <c r="L140" s="247"/>
      <c r="M140" s="247"/>
      <c r="N140" s="247"/>
      <c r="O140" s="247"/>
      <c r="P140" s="247"/>
      <c r="Q140" s="247"/>
      <c r="R140" s="247"/>
      <c r="S140" s="247"/>
      <c r="T140" s="227"/>
      <c r="U140" s="227"/>
      <c r="V140" s="227"/>
    </row>
    <row r="141" spans="2:22" x14ac:dyDescent="0.2">
      <c r="B141" s="227" t="s">
        <v>20</v>
      </c>
      <c r="C141" s="254" t="s">
        <v>5</v>
      </c>
      <c r="D141" s="227"/>
      <c r="E141" s="229" t="s">
        <v>271</v>
      </c>
      <c r="F141" s="227"/>
      <c r="G141" s="247"/>
      <c r="H141" s="253">
        <f t="shared" ref="H141:S141" si="27">IF(H143=0,0,H142/H143)</f>
        <v>12.259697490331657</v>
      </c>
      <c r="I141" s="253">
        <f t="shared" si="27"/>
        <v>12.693843101997761</v>
      </c>
      <c r="J141" s="253">
        <f t="shared" si="27"/>
        <v>13.460132836103755</v>
      </c>
      <c r="K141" s="253">
        <f t="shared" si="27"/>
        <v>14.0634606691056</v>
      </c>
      <c r="L141" s="253">
        <f t="shared" si="27"/>
        <v>13.251176725144933</v>
      </c>
      <c r="M141" s="253">
        <f t="shared" si="27"/>
        <v>12.798497678765369</v>
      </c>
      <c r="N141" s="253">
        <f t="shared" si="27"/>
        <v>11.79498388859748</v>
      </c>
      <c r="O141" s="253">
        <f t="shared" si="27"/>
        <v>10.790053285850776</v>
      </c>
      <c r="P141" s="253">
        <f t="shared" si="27"/>
        <v>9.7828702552614537</v>
      </c>
      <c r="Q141" s="253">
        <f t="shared" si="27"/>
        <v>8.8551964446657898</v>
      </c>
      <c r="R141" s="253">
        <f t="shared" si="27"/>
        <v>7.8426120788890188</v>
      </c>
      <c r="S141" s="253">
        <f t="shared" si="27"/>
        <v>7.1170882484778906</v>
      </c>
      <c r="T141" s="227"/>
      <c r="U141" s="227"/>
      <c r="V141" s="227"/>
    </row>
    <row r="142" spans="2:22" x14ac:dyDescent="0.2">
      <c r="B142" s="227" t="s">
        <v>16</v>
      </c>
      <c r="C142" s="254" t="s">
        <v>0</v>
      </c>
      <c r="D142" s="227"/>
      <c r="E142" s="229" t="s">
        <v>264</v>
      </c>
      <c r="F142" s="227"/>
      <c r="G142" s="247"/>
      <c r="H142" s="247">
        <f>Assets!H91</f>
        <v>2860206.4219722594</v>
      </c>
      <c r="I142" s="247">
        <f>Assets!I91</f>
        <v>2675693.2223423943</v>
      </c>
      <c r="J142" s="247">
        <f>Assets!J91</f>
        <v>2987185.8809965788</v>
      </c>
      <c r="K142" s="247">
        <f>Assets!K91</f>
        <v>8649923.0967892911</v>
      </c>
      <c r="L142" s="247">
        <f>Assets!L91</f>
        <v>9138973.5860243253</v>
      </c>
      <c r="M142" s="247">
        <f>Assets!M91</f>
        <v>9686146.1398279704</v>
      </c>
      <c r="N142" s="247">
        <f>Assets!N91</f>
        <v>9093991.6300586648</v>
      </c>
      <c r="O142" s="247">
        <f>Assets!O91</f>
        <v>8495772.4644989893</v>
      </c>
      <c r="P142" s="247">
        <f>Assets!P91</f>
        <v>7878317.1530124974</v>
      </c>
      <c r="Q142" s="247">
        <f>Assets!Q91</f>
        <v>7230419.8615920022</v>
      </c>
      <c r="R142" s="247">
        <f>Assets!R91</f>
        <v>6558511.0977678066</v>
      </c>
      <c r="S142" s="247">
        <f>Assets!S91</f>
        <v>5853371.2037500916</v>
      </c>
      <c r="T142" s="227"/>
      <c r="U142" s="227"/>
      <c r="V142" s="227"/>
    </row>
    <row r="143" spans="2:22" x14ac:dyDescent="0.2">
      <c r="B143" s="227" t="s">
        <v>15</v>
      </c>
      <c r="C143" s="254" t="s">
        <v>0</v>
      </c>
      <c r="D143" s="227"/>
      <c r="E143" s="229" t="s">
        <v>265</v>
      </c>
      <c r="F143" s="227"/>
      <c r="G143" s="247"/>
      <c r="H143" s="247">
        <f>Assets!H92</f>
        <v>233301.54958781804</v>
      </c>
      <c r="I143" s="247">
        <f>Assets!I92</f>
        <v>210786.6940565299</v>
      </c>
      <c r="J143" s="247">
        <f>Assets!J92</f>
        <v>221928.41017022729</v>
      </c>
      <c r="K143" s="247">
        <f>Assets!K92</f>
        <v>615063.62482964899</v>
      </c>
      <c r="L143" s="247">
        <f>Assets!L92</f>
        <v>689672.6061076941</v>
      </c>
      <c r="M143" s="247">
        <f>Assets!M92</f>
        <v>756818.99414637883</v>
      </c>
      <c r="N143" s="247">
        <f>Assets!N92</f>
        <v>771005.00653079012</v>
      </c>
      <c r="O143" s="247">
        <f>Assets!O92</f>
        <v>787370.76077647123</v>
      </c>
      <c r="P143" s="247">
        <f>Assets!P92</f>
        <v>805317.55481223483</v>
      </c>
      <c r="Q143" s="247">
        <f>Assets!Q92</f>
        <v>816517.16105603473</v>
      </c>
      <c r="R143" s="247">
        <f>Assets!R92</f>
        <v>836266.16129875986</v>
      </c>
      <c r="S143" s="247">
        <f>Assets!S92</f>
        <v>822439.03677911172</v>
      </c>
      <c r="T143" s="227"/>
      <c r="U143" s="227"/>
      <c r="V143" s="227"/>
    </row>
    <row r="144" spans="2:22" x14ac:dyDescent="0.2">
      <c r="B144" s="227" t="s">
        <v>14</v>
      </c>
      <c r="C144" s="254" t="s">
        <v>0</v>
      </c>
      <c r="D144" s="227"/>
      <c r="E144" s="229" t="s">
        <v>266</v>
      </c>
      <c r="F144" s="227"/>
      <c r="G144" s="247"/>
      <c r="H144" s="247">
        <f>Assets!H93</f>
        <v>2377.844235036911</v>
      </c>
      <c r="I144" s="247">
        <f>Assets!I93</f>
        <v>15559.916339238205</v>
      </c>
      <c r="J144" s="247">
        <f>Assets!J93</f>
        <v>64722.360754925881</v>
      </c>
      <c r="K144" s="247">
        <f>Assets!K93</f>
        <v>95149.154064682196</v>
      </c>
      <c r="L144" s="247">
        <f>Assets!L93</f>
        <v>135593.07991134014</v>
      </c>
      <c r="M144" s="247">
        <f>Assets!M93</f>
        <v>164664.48437707455</v>
      </c>
      <c r="N144" s="247">
        <f>Assets!N93</f>
        <v>172785.84097111376</v>
      </c>
      <c r="O144" s="247">
        <f>Assets!O93</f>
        <v>169915.44928997994</v>
      </c>
      <c r="P144" s="247">
        <f>Assets!P93</f>
        <v>157420.26339173855</v>
      </c>
      <c r="Q144" s="247">
        <f>Assets!Q93</f>
        <v>144608.39723184018</v>
      </c>
      <c r="R144" s="247">
        <f>Assets!R93</f>
        <v>131126.2672810441</v>
      </c>
      <c r="S144" s="247">
        <f>Assets!S93</f>
        <v>115100.88727439343</v>
      </c>
      <c r="T144" s="227"/>
      <c r="U144" s="227"/>
      <c r="V144" s="227"/>
    </row>
    <row r="145" spans="2:22" x14ac:dyDescent="0.2">
      <c r="B145" s="227" t="s">
        <v>144</v>
      </c>
      <c r="C145" s="254" t="s">
        <v>0</v>
      </c>
      <c r="D145" s="227"/>
      <c r="E145" s="229" t="s">
        <v>268</v>
      </c>
      <c r="F145" s="227"/>
      <c r="G145" s="247"/>
      <c r="H145" s="247">
        <f>Assets!H94</f>
        <v>46410.50572291643</v>
      </c>
      <c r="I145" s="247">
        <f>Assets!I94</f>
        <v>506719.43637147563</v>
      </c>
      <c r="J145" s="247">
        <f>Assets!J94</f>
        <v>5819943.2652080143</v>
      </c>
      <c r="K145" s="247">
        <f>Assets!K94</f>
        <v>1008964.9600000001</v>
      </c>
      <c r="L145" s="247">
        <f>Assets!L94</f>
        <v>1101252.0799999998</v>
      </c>
      <c r="M145" s="247">
        <f>Assets!M94</f>
        <v>0</v>
      </c>
      <c r="N145" s="247">
        <f>Assets!N94</f>
        <v>0</v>
      </c>
      <c r="O145" s="247">
        <f>Assets!O94</f>
        <v>0</v>
      </c>
      <c r="P145" s="247">
        <f>Assets!P94</f>
        <v>0</v>
      </c>
      <c r="Q145" s="247">
        <f>Assets!Q94</f>
        <v>0</v>
      </c>
      <c r="R145" s="247">
        <f>Assets!R94</f>
        <v>0</v>
      </c>
      <c r="S145" s="247">
        <f>Assets!S94</f>
        <v>0</v>
      </c>
      <c r="T145" s="227"/>
      <c r="U145" s="227"/>
      <c r="V145" s="227"/>
    </row>
    <row r="146" spans="2:22" x14ac:dyDescent="0.2">
      <c r="B146" s="227" t="s">
        <v>12</v>
      </c>
      <c r="C146" s="254" t="s">
        <v>0</v>
      </c>
      <c r="D146" s="227"/>
      <c r="E146" s="229" t="s">
        <v>270</v>
      </c>
      <c r="F146" s="227"/>
      <c r="G146" s="247"/>
      <c r="H146" s="247">
        <f>Assets!H95</f>
        <v>0</v>
      </c>
      <c r="I146" s="247">
        <f>Assets!I95</f>
        <v>0</v>
      </c>
      <c r="J146" s="247">
        <f>Assets!J95</f>
        <v>0</v>
      </c>
      <c r="K146" s="247">
        <f>Assets!K95</f>
        <v>0</v>
      </c>
      <c r="L146" s="247">
        <f>Assets!L95</f>
        <v>0</v>
      </c>
      <c r="M146" s="247">
        <f>Assets!M95</f>
        <v>0</v>
      </c>
      <c r="N146" s="247">
        <f>Assets!N95</f>
        <v>0</v>
      </c>
      <c r="O146" s="247">
        <f>Assets!O95</f>
        <v>0</v>
      </c>
      <c r="P146" s="247">
        <f>Assets!P95</f>
        <v>0</v>
      </c>
      <c r="Q146" s="247">
        <f>Assets!Q95</f>
        <v>0</v>
      </c>
      <c r="R146" s="247">
        <f>Assets!R95</f>
        <v>0</v>
      </c>
      <c r="S146" s="247">
        <f>Assets!S95</f>
        <v>0</v>
      </c>
      <c r="T146" s="227"/>
      <c r="U146" s="227"/>
      <c r="V146" s="227"/>
    </row>
    <row r="147" spans="2:22" x14ac:dyDescent="0.2">
      <c r="B147" s="258" t="s">
        <v>11</v>
      </c>
      <c r="C147" s="263" t="s">
        <v>0</v>
      </c>
      <c r="D147" s="258"/>
      <c r="E147" s="233" t="s">
        <v>269</v>
      </c>
      <c r="F147" s="258"/>
      <c r="G147" s="271"/>
      <c r="H147" s="261">
        <f>Assets!H96</f>
        <v>2675693.2223423943</v>
      </c>
      <c r="I147" s="261">
        <f>Assets!I96</f>
        <v>2987185.8809965788</v>
      </c>
      <c r="J147" s="261">
        <f>Assets!J96</f>
        <v>8649923.0967892911</v>
      </c>
      <c r="K147" s="261">
        <f>Assets!K96</f>
        <v>9138973.5860243253</v>
      </c>
      <c r="L147" s="261">
        <f>Assets!L96</f>
        <v>9686146.1398279704</v>
      </c>
      <c r="M147" s="261">
        <f>Assets!M96</f>
        <v>9093991.6300586648</v>
      </c>
      <c r="N147" s="261">
        <f>Assets!N96</f>
        <v>8495772.4644989893</v>
      </c>
      <c r="O147" s="261">
        <f>Assets!O96</f>
        <v>7878317.1530124974</v>
      </c>
      <c r="P147" s="261">
        <f>Assets!P96</f>
        <v>7230419.8615920022</v>
      </c>
      <c r="Q147" s="261">
        <f>Assets!Q96</f>
        <v>6558511.0977678066</v>
      </c>
      <c r="R147" s="261">
        <f>Assets!R96</f>
        <v>5853371.2037500916</v>
      </c>
      <c r="S147" s="261">
        <f>Assets!S96</f>
        <v>5146033.0542453732</v>
      </c>
      <c r="T147" s="227"/>
      <c r="U147" s="227"/>
      <c r="V147" s="227"/>
    </row>
    <row r="148" spans="2:22" x14ac:dyDescent="0.2">
      <c r="B148" s="227"/>
      <c r="C148" s="254"/>
      <c r="D148" s="227"/>
      <c r="E148" s="227"/>
      <c r="F148" s="227"/>
      <c r="G148" s="247"/>
      <c r="H148" s="247"/>
      <c r="I148" s="247"/>
      <c r="J148" s="247"/>
      <c r="K148" s="247"/>
      <c r="L148" s="247"/>
      <c r="M148" s="247"/>
      <c r="N148" s="247"/>
      <c r="O148" s="247"/>
      <c r="P148" s="247"/>
      <c r="Q148" s="247"/>
      <c r="R148" s="247"/>
      <c r="S148" s="247"/>
      <c r="T148" s="227"/>
      <c r="U148" s="227"/>
      <c r="V148" s="227"/>
    </row>
    <row r="149" spans="2:22" x14ac:dyDescent="0.2">
      <c r="B149" s="267" t="s">
        <v>21</v>
      </c>
      <c r="C149" s="254"/>
      <c r="D149" s="227"/>
      <c r="E149" s="227"/>
      <c r="F149" s="227"/>
      <c r="G149" s="247"/>
      <c r="H149" s="247"/>
      <c r="I149" s="247"/>
      <c r="J149" s="247"/>
      <c r="K149" s="247"/>
      <c r="L149" s="247"/>
      <c r="M149" s="247"/>
      <c r="N149" s="247"/>
      <c r="O149" s="247"/>
      <c r="P149" s="247"/>
      <c r="Q149" s="247"/>
      <c r="R149" s="247"/>
      <c r="S149" s="247"/>
      <c r="T149" s="227"/>
      <c r="U149" s="227"/>
      <c r="V149" s="227"/>
    </row>
    <row r="150" spans="2:22" x14ac:dyDescent="0.2">
      <c r="B150" s="270"/>
      <c r="C150" s="254"/>
      <c r="D150" s="227"/>
      <c r="E150" s="227"/>
      <c r="F150" s="227"/>
      <c r="G150" s="247"/>
      <c r="H150" s="247"/>
      <c r="I150" s="247"/>
      <c r="J150" s="247"/>
      <c r="K150" s="247"/>
      <c r="L150" s="247"/>
      <c r="M150" s="247"/>
      <c r="N150" s="247"/>
      <c r="O150" s="247"/>
      <c r="P150" s="247"/>
      <c r="Q150" s="247"/>
      <c r="R150" s="247"/>
      <c r="S150" s="247"/>
      <c r="T150" s="227"/>
      <c r="U150" s="227"/>
      <c r="V150" s="227"/>
    </row>
    <row r="151" spans="2:22" x14ac:dyDescent="0.2">
      <c r="B151" s="227" t="s">
        <v>20</v>
      </c>
      <c r="C151" s="254" t="s">
        <v>5</v>
      </c>
      <c r="D151" s="227"/>
      <c r="E151" s="229" t="s">
        <v>271</v>
      </c>
      <c r="F151" s="227"/>
      <c r="G151" s="247"/>
      <c r="H151" s="253">
        <f t="shared" ref="H151:S151" si="28">IF(H153=0,0,H152/H153)</f>
        <v>0</v>
      </c>
      <c r="I151" s="253">
        <f t="shared" si="28"/>
        <v>0</v>
      </c>
      <c r="J151" s="253">
        <f t="shared" si="28"/>
        <v>0</v>
      </c>
      <c r="K151" s="253">
        <f t="shared" si="28"/>
        <v>0</v>
      </c>
      <c r="L151" s="253">
        <f t="shared" si="28"/>
        <v>6.2406090514183274</v>
      </c>
      <c r="M151" s="253">
        <f t="shared" si="28"/>
        <v>5.0805410764657655</v>
      </c>
      <c r="N151" s="253">
        <f t="shared" si="28"/>
        <v>4.0749826554375028</v>
      </c>
      <c r="O151" s="253">
        <f t="shared" si="28"/>
        <v>3.0620309704080015</v>
      </c>
      <c r="P151" s="253">
        <f t="shared" si="28"/>
        <v>2.9729601441768052</v>
      </c>
      <c r="Q151" s="253">
        <f t="shared" si="28"/>
        <v>4.4219389541491054</v>
      </c>
      <c r="R151" s="253">
        <f t="shared" si="28"/>
        <v>3.4135033197127957</v>
      </c>
      <c r="S151" s="253">
        <f t="shared" si="28"/>
        <v>2.3955090595483988</v>
      </c>
      <c r="T151" s="227"/>
      <c r="U151" s="227"/>
      <c r="V151" s="227"/>
    </row>
    <row r="152" spans="2:22" x14ac:dyDescent="0.2">
      <c r="B152" s="227" t="s">
        <v>16</v>
      </c>
      <c r="C152" s="254" t="s">
        <v>0</v>
      </c>
      <c r="D152" s="227"/>
      <c r="E152" s="229" t="s">
        <v>264</v>
      </c>
      <c r="F152" s="227"/>
      <c r="G152" s="247"/>
      <c r="H152" s="247">
        <f>Assets!H102</f>
        <v>0</v>
      </c>
      <c r="I152" s="247">
        <f>Assets!I102</f>
        <v>0</v>
      </c>
      <c r="J152" s="247">
        <f>Assets!J102</f>
        <v>0</v>
      </c>
      <c r="K152" s="247">
        <f>Assets!K102</f>
        <v>0</v>
      </c>
      <c r="L152" s="247">
        <f>Assets!L102</f>
        <v>757807.45999999985</v>
      </c>
      <c r="M152" s="247">
        <f>Assets!M102</f>
        <v>1129090.5631821989</v>
      </c>
      <c r="N152" s="247">
        <f>Assets!N102</f>
        <v>926046.8517140192</v>
      </c>
      <c r="O152" s="247">
        <f>Assets!O102</f>
        <v>716390.0134804321</v>
      </c>
      <c r="P152" s="247">
        <f>Assets!P102</f>
        <v>495305.21599164943</v>
      </c>
      <c r="Q152" s="247">
        <f>Assets!Q102</f>
        <v>336760.79277396429</v>
      </c>
      <c r="R152" s="247">
        <f>Assets!R102</f>
        <v>267339.19229483965</v>
      </c>
      <c r="S152" s="247">
        <f>Assets!S102</f>
        <v>194367.84744551283</v>
      </c>
      <c r="T152" s="227"/>
      <c r="U152" s="227"/>
      <c r="V152" s="227"/>
    </row>
    <row r="153" spans="2:22" x14ac:dyDescent="0.2">
      <c r="B153" s="227" t="s">
        <v>15</v>
      </c>
      <c r="C153" s="254" t="s">
        <v>0</v>
      </c>
      <c r="D153" s="227"/>
      <c r="E153" s="229" t="s">
        <v>265</v>
      </c>
      <c r="F153" s="227"/>
      <c r="G153" s="247"/>
      <c r="H153" s="247">
        <f>Assets!H103</f>
        <v>0</v>
      </c>
      <c r="I153" s="247">
        <f>Assets!I103</f>
        <v>0</v>
      </c>
      <c r="J153" s="247">
        <f>Assets!J103</f>
        <v>0</v>
      </c>
      <c r="K153" s="247">
        <f>Assets!K103</f>
        <v>0</v>
      </c>
      <c r="L153" s="247">
        <f>Assets!L103</f>
        <v>121431.65094243005</v>
      </c>
      <c r="M153" s="247">
        <f>Assets!M103</f>
        <v>222238.25104227697</v>
      </c>
      <c r="N153" s="247">
        <f>Assets!N103</f>
        <v>227251.72841615346</v>
      </c>
      <c r="O153" s="247">
        <f>Assets!O103</f>
        <v>233959.10113377345</v>
      </c>
      <c r="P153" s="247">
        <f>Assets!P103</f>
        <v>166603.38247783555</v>
      </c>
      <c r="Q153" s="247">
        <f>Assets!Q103</f>
        <v>76156.816334603995</v>
      </c>
      <c r="R153" s="247">
        <f>Assets!R103</f>
        <v>78318.128695223582</v>
      </c>
      <c r="S153" s="247">
        <f>Assets!S103</f>
        <v>81138.431378821435</v>
      </c>
      <c r="T153" s="227"/>
      <c r="U153" s="227"/>
      <c r="V153" s="227"/>
    </row>
    <row r="154" spans="2:22" x14ac:dyDescent="0.2">
      <c r="B154" s="227" t="s">
        <v>14</v>
      </c>
      <c r="C154" s="254" t="s">
        <v>0</v>
      </c>
      <c r="D154" s="227"/>
      <c r="E154" s="229" t="s">
        <v>266</v>
      </c>
      <c r="F154" s="227"/>
      <c r="G154" s="247"/>
      <c r="H154" s="247">
        <f>Assets!H104</f>
        <v>0</v>
      </c>
      <c r="I154" s="247">
        <f>Assets!I104</f>
        <v>0</v>
      </c>
      <c r="J154" s="247">
        <f>Assets!J104</f>
        <v>0</v>
      </c>
      <c r="K154" s="247">
        <f>Assets!K104</f>
        <v>0</v>
      </c>
      <c r="L154" s="247">
        <f>Assets!L104</f>
        <v>11243.434124629079</v>
      </c>
      <c r="M154" s="247">
        <f>Assets!M104</f>
        <v>19194.539574097274</v>
      </c>
      <c r="N154" s="247">
        <f>Assets!N104</f>
        <v>17594.890182566276</v>
      </c>
      <c r="O154" s="247">
        <f>Assets!O104</f>
        <v>12874.303644990905</v>
      </c>
      <c r="P154" s="247">
        <f>Assets!P104</f>
        <v>8058.9592601504064</v>
      </c>
      <c r="Q154" s="247">
        <f>Assets!Q104</f>
        <v>6735.2158554792923</v>
      </c>
      <c r="R154" s="247">
        <f>Assets!R104</f>
        <v>5346.7838458967972</v>
      </c>
      <c r="S154" s="247">
        <f>Assets!S104</f>
        <v>2739.7576994606993</v>
      </c>
      <c r="T154" s="227"/>
      <c r="U154" s="227"/>
      <c r="V154" s="227"/>
    </row>
    <row r="155" spans="2:22" x14ac:dyDescent="0.2">
      <c r="B155" s="227" t="s">
        <v>144</v>
      </c>
      <c r="C155" s="254" t="s">
        <v>0</v>
      </c>
      <c r="D155" s="227"/>
      <c r="E155" s="229" t="s">
        <v>268</v>
      </c>
      <c r="F155" s="227"/>
      <c r="G155" s="247"/>
      <c r="H155" s="247">
        <f>Assets!H105</f>
        <v>0</v>
      </c>
      <c r="I155" s="247">
        <f>Assets!I105</f>
        <v>0</v>
      </c>
      <c r="J155" s="247">
        <f>Assets!J105</f>
        <v>0</v>
      </c>
      <c r="K155" s="247">
        <f>Assets!K105</f>
        <v>757807.45999999985</v>
      </c>
      <c r="L155" s="247">
        <f>Assets!L105</f>
        <v>481471.32</v>
      </c>
      <c r="M155" s="247">
        <f>Assets!M105</f>
        <v>0</v>
      </c>
      <c r="N155" s="247">
        <f>Assets!N105</f>
        <v>0</v>
      </c>
      <c r="O155" s="247">
        <f>Assets!O105</f>
        <v>0</v>
      </c>
      <c r="P155" s="247">
        <f>Assets!P105</f>
        <v>0</v>
      </c>
      <c r="Q155" s="247">
        <f>Assets!Q105</f>
        <v>0</v>
      </c>
      <c r="R155" s="247">
        <f>Assets!R105</f>
        <v>0</v>
      </c>
      <c r="S155" s="247">
        <f>Assets!S105</f>
        <v>0</v>
      </c>
      <c r="T155" s="227"/>
      <c r="U155" s="227"/>
      <c r="V155" s="227"/>
    </row>
    <row r="156" spans="2:22" x14ac:dyDescent="0.2">
      <c r="B156" s="227" t="s">
        <v>12</v>
      </c>
      <c r="C156" s="254" t="s">
        <v>0</v>
      </c>
      <c r="D156" s="227"/>
      <c r="E156" s="229" t="s">
        <v>270</v>
      </c>
      <c r="F156" s="227"/>
      <c r="G156" s="247"/>
      <c r="H156" s="247">
        <f>Assets!H106</f>
        <v>0</v>
      </c>
      <c r="I156" s="247">
        <f>Assets!I106</f>
        <v>0</v>
      </c>
      <c r="J156" s="247">
        <f>Assets!J106</f>
        <v>0</v>
      </c>
      <c r="K156" s="247">
        <f>Assets!K106</f>
        <v>0</v>
      </c>
      <c r="L156" s="247">
        <f>Assets!L106</f>
        <v>0</v>
      </c>
      <c r="M156" s="247">
        <f>Assets!M106</f>
        <v>0</v>
      </c>
      <c r="N156" s="247">
        <f>Assets!N106</f>
        <v>0</v>
      </c>
      <c r="O156" s="247">
        <f>Assets!O106</f>
        <v>0</v>
      </c>
      <c r="P156" s="247">
        <f>Assets!P106</f>
        <v>0</v>
      </c>
      <c r="Q156" s="247">
        <f>Assets!Q106</f>
        <v>0</v>
      </c>
      <c r="R156" s="247">
        <f>Assets!R106</f>
        <v>0</v>
      </c>
      <c r="S156" s="247">
        <f>Assets!S106</f>
        <v>0</v>
      </c>
      <c r="T156" s="227"/>
      <c r="U156" s="227"/>
      <c r="V156" s="227"/>
    </row>
    <row r="157" spans="2:22" x14ac:dyDescent="0.2">
      <c r="B157" s="258" t="s">
        <v>11</v>
      </c>
      <c r="C157" s="263" t="s">
        <v>0</v>
      </c>
      <c r="D157" s="258"/>
      <c r="E157" s="233" t="s">
        <v>269</v>
      </c>
      <c r="F157" s="258"/>
      <c r="G157" s="271"/>
      <c r="H157" s="261">
        <f>Assets!H107</f>
        <v>0</v>
      </c>
      <c r="I157" s="261">
        <f>Assets!I107</f>
        <v>0</v>
      </c>
      <c r="J157" s="261">
        <f>Assets!J107</f>
        <v>0</v>
      </c>
      <c r="K157" s="261">
        <f>Assets!K107</f>
        <v>757807.45999999985</v>
      </c>
      <c r="L157" s="261">
        <f>Assets!L107</f>
        <v>1129090.5631821989</v>
      </c>
      <c r="M157" s="261">
        <f>Assets!M107</f>
        <v>926046.8517140192</v>
      </c>
      <c r="N157" s="261">
        <f>Assets!N107</f>
        <v>716390.0134804321</v>
      </c>
      <c r="O157" s="261">
        <f>Assets!O107</f>
        <v>495305.21599164943</v>
      </c>
      <c r="P157" s="261">
        <f>Assets!P107</f>
        <v>336760.79277396429</v>
      </c>
      <c r="Q157" s="261">
        <f>Assets!Q107</f>
        <v>267339.19229483965</v>
      </c>
      <c r="R157" s="261">
        <f>Assets!R107</f>
        <v>194367.84744551283</v>
      </c>
      <c r="S157" s="261">
        <f>Assets!S107</f>
        <v>115969.17376615212</v>
      </c>
      <c r="T157" s="227"/>
      <c r="U157" s="227"/>
      <c r="V157" s="227"/>
    </row>
    <row r="158" spans="2:22" x14ac:dyDescent="0.2">
      <c r="B158" s="227"/>
      <c r="C158" s="254"/>
      <c r="D158" s="227"/>
      <c r="E158" s="227"/>
      <c r="F158" s="227"/>
      <c r="G158" s="247"/>
      <c r="H158" s="247"/>
      <c r="I158" s="247"/>
      <c r="J158" s="247"/>
      <c r="K158" s="247"/>
      <c r="L158" s="247"/>
      <c r="M158" s="247"/>
      <c r="N158" s="247"/>
      <c r="O158" s="247"/>
      <c r="P158" s="247"/>
      <c r="Q158" s="247"/>
      <c r="R158" s="247"/>
      <c r="S158" s="247"/>
      <c r="T158" s="227"/>
      <c r="U158" s="227"/>
      <c r="V158" s="227"/>
    </row>
    <row r="159" spans="2:22" x14ac:dyDescent="0.2">
      <c r="B159" s="267" t="s">
        <v>149</v>
      </c>
      <c r="C159" s="254"/>
      <c r="D159" s="227"/>
      <c r="E159" s="227"/>
      <c r="F159" s="227"/>
      <c r="G159" s="247"/>
      <c r="H159" s="253"/>
      <c r="I159" s="253"/>
      <c r="J159" s="253"/>
      <c r="K159" s="253"/>
      <c r="L159" s="253"/>
      <c r="M159" s="253"/>
      <c r="N159" s="253"/>
      <c r="O159" s="253"/>
      <c r="P159" s="253"/>
      <c r="Q159" s="253"/>
      <c r="R159" s="253"/>
      <c r="S159" s="253"/>
      <c r="T159" s="227"/>
      <c r="U159" s="227"/>
      <c r="V159" s="227"/>
    </row>
    <row r="160" spans="2:22" x14ac:dyDescent="0.2">
      <c r="B160" s="270"/>
      <c r="C160" s="254"/>
      <c r="D160" s="227"/>
      <c r="E160" s="227"/>
      <c r="F160" s="227"/>
      <c r="G160" s="247"/>
      <c r="H160" s="253"/>
      <c r="I160" s="253"/>
      <c r="J160" s="253"/>
      <c r="K160" s="253"/>
      <c r="L160" s="253"/>
      <c r="M160" s="253"/>
      <c r="N160" s="253"/>
      <c r="O160" s="253"/>
      <c r="P160" s="253"/>
      <c r="Q160" s="253"/>
      <c r="R160" s="253"/>
      <c r="S160" s="253"/>
      <c r="T160" s="227"/>
      <c r="U160" s="227"/>
      <c r="V160" s="227"/>
    </row>
    <row r="161" spans="2:22" x14ac:dyDescent="0.2">
      <c r="B161" s="227" t="s">
        <v>20</v>
      </c>
      <c r="C161" s="254" t="s">
        <v>5</v>
      </c>
      <c r="D161" s="227"/>
      <c r="E161" s="229" t="s">
        <v>271</v>
      </c>
      <c r="F161" s="227"/>
      <c r="G161" s="247"/>
      <c r="H161" s="253">
        <f t="shared" ref="H161:S161" si="29">IF(H163=0,0,H162/H163)</f>
        <v>27.509188128259339</v>
      </c>
      <c r="I161" s="253">
        <f t="shared" si="29"/>
        <v>27.072112101611221</v>
      </c>
      <c r="J161" s="253">
        <f t="shared" si="29"/>
        <v>26.721045308496826</v>
      </c>
      <c r="K161" s="253">
        <f t="shared" si="29"/>
        <v>25.836140698352793</v>
      </c>
      <c r="L161" s="253">
        <f t="shared" si="29"/>
        <v>26.175759033309774</v>
      </c>
      <c r="M161" s="253">
        <f t="shared" si="29"/>
        <v>26.562129624839294</v>
      </c>
      <c r="N161" s="253">
        <f t="shared" si="29"/>
        <v>25.608398928541718</v>
      </c>
      <c r="O161" s="253">
        <f t="shared" si="29"/>
        <v>24.648976229325278</v>
      </c>
      <c r="P161" s="253">
        <f t="shared" si="29"/>
        <v>23.785211489031443</v>
      </c>
      <c r="Q161" s="253">
        <f t="shared" si="29"/>
        <v>22.949291326568101</v>
      </c>
      <c r="R161" s="253">
        <f t="shared" si="29"/>
        <v>21.978511580657973</v>
      </c>
      <c r="S161" s="253">
        <f t="shared" si="29"/>
        <v>21.06773459177289</v>
      </c>
      <c r="T161" s="227"/>
      <c r="U161" s="227"/>
      <c r="V161" s="227"/>
    </row>
    <row r="162" spans="2:22" x14ac:dyDescent="0.2">
      <c r="B162" s="227" t="s">
        <v>16</v>
      </c>
      <c r="C162" s="254" t="s">
        <v>0</v>
      </c>
      <c r="D162" s="227"/>
      <c r="E162" s="229" t="s">
        <v>264</v>
      </c>
      <c r="F162" s="227"/>
      <c r="G162" s="247"/>
      <c r="H162" s="247">
        <f t="shared" ref="H162:S162" si="30">H72+H82+H92+H102+H112+H122+H132+H142+H152</f>
        <v>325114397.68051416</v>
      </c>
      <c r="I162" s="247">
        <f t="shared" si="30"/>
        <v>330865742.50379717</v>
      </c>
      <c r="J162" s="247">
        <f t="shared" si="30"/>
        <v>341024719.98341054</v>
      </c>
      <c r="K162" s="247">
        <f t="shared" si="30"/>
        <v>354221938.77788699</v>
      </c>
      <c r="L162" s="247">
        <f t="shared" si="30"/>
        <v>394155203.06001866</v>
      </c>
      <c r="M162" s="247">
        <f t="shared" si="30"/>
        <v>447072181.50474483</v>
      </c>
      <c r="N162" s="247">
        <f t="shared" si="30"/>
        <v>437042482.87975127</v>
      </c>
      <c r="O162" s="247">
        <f t="shared" si="30"/>
        <v>427566320.09385639</v>
      </c>
      <c r="P162" s="247">
        <f t="shared" si="30"/>
        <v>418144737.79668611</v>
      </c>
      <c r="Q162" s="247">
        <f t="shared" si="30"/>
        <v>408392366.09102184</v>
      </c>
      <c r="R162" s="247">
        <f t="shared" si="30"/>
        <v>398300237.99095923</v>
      </c>
      <c r="S162" s="247">
        <f t="shared" si="30"/>
        <v>387670273.46995497</v>
      </c>
      <c r="T162" s="227"/>
      <c r="U162" s="227"/>
      <c r="V162" s="227"/>
    </row>
    <row r="163" spans="2:22" x14ac:dyDescent="0.2">
      <c r="B163" s="227" t="s">
        <v>15</v>
      </c>
      <c r="C163" s="254" t="s">
        <v>0</v>
      </c>
      <c r="D163" s="227"/>
      <c r="E163" s="229" t="s">
        <v>265</v>
      </c>
      <c r="F163" s="227"/>
      <c r="G163" s="247"/>
      <c r="H163" s="247">
        <f t="shared" ref="H163:S163" si="31">H73+H83+H93+H103+H113+H123+H133+H143+H153</f>
        <v>11818393.046159519</v>
      </c>
      <c r="I163" s="247">
        <f t="shared" si="31"/>
        <v>12221644.962976694</v>
      </c>
      <c r="J163" s="247">
        <f t="shared" si="31"/>
        <v>12762401.921266554</v>
      </c>
      <c r="K163" s="247">
        <f t="shared" si="31"/>
        <v>13710327.053624954</v>
      </c>
      <c r="L163" s="247">
        <f t="shared" si="31"/>
        <v>15058023.821140748</v>
      </c>
      <c r="M163" s="247">
        <f t="shared" si="31"/>
        <v>16831187.401731148</v>
      </c>
      <c r="N163" s="247">
        <f t="shared" si="31"/>
        <v>17066372.798209094</v>
      </c>
      <c r="O163" s="247">
        <f t="shared" si="31"/>
        <v>17346210.086615037</v>
      </c>
      <c r="P163" s="247">
        <f t="shared" si="31"/>
        <v>17580030.263321966</v>
      </c>
      <c r="Q163" s="247">
        <f t="shared" si="31"/>
        <v>17795423.844667099</v>
      </c>
      <c r="R163" s="247">
        <f t="shared" si="31"/>
        <v>18122257.120517679</v>
      </c>
      <c r="S163" s="247">
        <f t="shared" si="31"/>
        <v>18401137.140836354</v>
      </c>
      <c r="T163" s="227"/>
      <c r="U163" s="227"/>
      <c r="V163" s="227"/>
    </row>
    <row r="164" spans="2:22" x14ac:dyDescent="0.2">
      <c r="B164" s="227" t="s">
        <v>14</v>
      </c>
      <c r="C164" s="254" t="s">
        <v>0</v>
      </c>
      <c r="D164" s="227"/>
      <c r="E164" s="229" t="s">
        <v>266</v>
      </c>
      <c r="F164" s="227"/>
      <c r="G164" s="247"/>
      <c r="H164" s="247">
        <f t="shared" ref="H164:S164" si="32">H74+H84+H94+H104+H114+H124+H134+H144+H154</f>
        <v>271812.89441837743</v>
      </c>
      <c r="I164" s="247">
        <f t="shared" si="32"/>
        <v>1934853.3487702387</v>
      </c>
      <c r="J164" s="247">
        <f t="shared" si="32"/>
        <v>7365304.0184405632</v>
      </c>
      <c r="K164" s="247">
        <f t="shared" si="32"/>
        <v>3878207.0907567553</v>
      </c>
      <c r="L164" s="247">
        <f t="shared" si="32"/>
        <v>5823715.3801189717</v>
      </c>
      <c r="M164" s="247">
        <f t="shared" si="32"/>
        <v>7567357.9157376187</v>
      </c>
      <c r="N164" s="247">
        <f t="shared" si="32"/>
        <v>8268730.6649550563</v>
      </c>
      <c r="O164" s="247">
        <f t="shared" si="32"/>
        <v>8514718.855138639</v>
      </c>
      <c r="P164" s="247">
        <f t="shared" si="32"/>
        <v>8327551.4446653808</v>
      </c>
      <c r="Q164" s="247">
        <f t="shared" si="32"/>
        <v>8135844.1254044445</v>
      </c>
      <c r="R164" s="247">
        <f t="shared" si="32"/>
        <v>7933491.9479295369</v>
      </c>
      <c r="S164" s="247">
        <f t="shared" si="32"/>
        <v>7717837.0477405014</v>
      </c>
      <c r="T164" s="227"/>
      <c r="U164" s="227"/>
      <c r="V164" s="227"/>
    </row>
    <row r="165" spans="2:22" x14ac:dyDescent="0.2">
      <c r="B165" s="227" t="s">
        <v>144</v>
      </c>
      <c r="C165" s="254" t="s">
        <v>0</v>
      </c>
      <c r="D165" s="227"/>
      <c r="E165" s="229" t="s">
        <v>268</v>
      </c>
      <c r="F165" s="227"/>
      <c r="G165" s="247"/>
      <c r="H165" s="247">
        <f t="shared" ref="H165:S165" si="33">H75+H85+H95+H105+H115+H125+H135+H145+H155</f>
        <v>17297924.975024145</v>
      </c>
      <c r="I165" s="247">
        <f t="shared" si="33"/>
        <v>20445769.093819804</v>
      </c>
      <c r="J165" s="247">
        <f t="shared" si="33"/>
        <v>18594316.697302327</v>
      </c>
      <c r="K165" s="247">
        <f t="shared" si="33"/>
        <v>50335430.605000004</v>
      </c>
      <c r="L165" s="247">
        <f t="shared" si="33"/>
        <v>63004353.885747947</v>
      </c>
      <c r="M165" s="247">
        <f t="shared" si="33"/>
        <v>0</v>
      </c>
      <c r="N165" s="247">
        <f t="shared" si="33"/>
        <v>0</v>
      </c>
      <c r="O165" s="247">
        <f t="shared" si="33"/>
        <v>0</v>
      </c>
      <c r="P165" s="247">
        <f t="shared" si="33"/>
        <v>0</v>
      </c>
      <c r="Q165" s="247">
        <f t="shared" si="33"/>
        <v>0</v>
      </c>
      <c r="R165" s="247">
        <f t="shared" si="33"/>
        <v>0</v>
      </c>
      <c r="S165" s="247">
        <f t="shared" si="33"/>
        <v>0</v>
      </c>
      <c r="T165" s="227"/>
      <c r="U165" s="227"/>
      <c r="V165" s="227"/>
    </row>
    <row r="166" spans="2:22" x14ac:dyDescent="0.2">
      <c r="B166" s="227" t="s">
        <v>12</v>
      </c>
      <c r="C166" s="254" t="s">
        <v>0</v>
      </c>
      <c r="D166" s="227"/>
      <c r="E166" s="229" t="s">
        <v>270</v>
      </c>
      <c r="F166" s="227"/>
      <c r="G166" s="247"/>
      <c r="H166" s="247">
        <f t="shared" ref="H166:S166" si="34">H76+H86+H96+H106+H116+H126+H136+H146+H156</f>
        <v>0</v>
      </c>
      <c r="I166" s="247">
        <f t="shared" si="34"/>
        <v>0</v>
      </c>
      <c r="J166" s="247">
        <f t="shared" si="34"/>
        <v>0</v>
      </c>
      <c r="K166" s="247">
        <f t="shared" si="34"/>
        <v>570046.36</v>
      </c>
      <c r="L166" s="247">
        <f t="shared" si="34"/>
        <v>853067</v>
      </c>
      <c r="M166" s="247">
        <f t="shared" si="34"/>
        <v>765869.13899999997</v>
      </c>
      <c r="N166" s="247">
        <f t="shared" si="34"/>
        <v>678520.65264099988</v>
      </c>
      <c r="O166" s="247">
        <f t="shared" si="34"/>
        <v>590091.0656938199</v>
      </c>
      <c r="P166" s="247">
        <f t="shared" si="34"/>
        <v>499892.88700769632</v>
      </c>
      <c r="Q166" s="247">
        <f t="shared" si="34"/>
        <v>432548.38080000004</v>
      </c>
      <c r="R166" s="247">
        <f t="shared" si="34"/>
        <v>441199.34841600008</v>
      </c>
      <c r="S166" s="247">
        <f t="shared" si="34"/>
        <v>450023.33538432006</v>
      </c>
      <c r="T166" s="227"/>
      <c r="U166" s="227"/>
      <c r="V166" s="227"/>
    </row>
    <row r="167" spans="2:22" s="233" customFormat="1" x14ac:dyDescent="0.2">
      <c r="B167" s="258" t="s">
        <v>11</v>
      </c>
      <c r="C167" s="263" t="s">
        <v>0</v>
      </c>
      <c r="D167" s="258"/>
      <c r="E167" s="233" t="s">
        <v>269</v>
      </c>
      <c r="F167" s="258"/>
      <c r="G167" s="271"/>
      <c r="H167" s="261">
        <f t="shared" ref="H167:S167" si="35">H77+H87+H97+H107+H117+H127+H137+H147+H157</f>
        <v>330865742.50379717</v>
      </c>
      <c r="I167" s="261">
        <f t="shared" si="35"/>
        <v>341024719.98341054</v>
      </c>
      <c r="J167" s="261">
        <f t="shared" si="35"/>
        <v>354221938.77788699</v>
      </c>
      <c r="K167" s="261">
        <f t="shared" si="35"/>
        <v>394155203.06001866</v>
      </c>
      <c r="L167" s="261">
        <f t="shared" si="35"/>
        <v>447072181.50474483</v>
      </c>
      <c r="M167" s="261">
        <f t="shared" si="35"/>
        <v>437042482.87975127</v>
      </c>
      <c r="N167" s="261">
        <f t="shared" si="35"/>
        <v>427566320.09385639</v>
      </c>
      <c r="O167" s="261">
        <f t="shared" si="35"/>
        <v>418144737.79668611</v>
      </c>
      <c r="P167" s="261">
        <f t="shared" si="35"/>
        <v>408392366.09102184</v>
      </c>
      <c r="Q167" s="261">
        <f t="shared" si="35"/>
        <v>398300237.99095923</v>
      </c>
      <c r="R167" s="261">
        <f t="shared" si="35"/>
        <v>387670273.46995497</v>
      </c>
      <c r="S167" s="261">
        <f t="shared" si="35"/>
        <v>376536950.04147482</v>
      </c>
      <c r="T167" s="258"/>
      <c r="U167" s="258"/>
      <c r="V167" s="258"/>
    </row>
    <row r="168" spans="2:22" x14ac:dyDescent="0.2">
      <c r="B168" s="227"/>
      <c r="C168" s="254"/>
      <c r="D168" s="227"/>
      <c r="E168" s="227"/>
      <c r="F168" s="227"/>
      <c r="G168" s="247"/>
      <c r="H168" s="247"/>
      <c r="I168" s="247"/>
      <c r="J168" s="247"/>
      <c r="K168" s="247"/>
      <c r="L168" s="247"/>
      <c r="M168" s="247"/>
      <c r="N168" s="247"/>
      <c r="O168" s="247"/>
      <c r="P168" s="247"/>
      <c r="Q168" s="247"/>
      <c r="R168" s="247"/>
      <c r="S168" s="247"/>
      <c r="T168" s="227"/>
      <c r="U168" s="227"/>
      <c r="V168" s="227"/>
    </row>
    <row r="169" spans="2:22" x14ac:dyDescent="0.2">
      <c r="B169" s="232" t="s">
        <v>92</v>
      </c>
      <c r="C169" s="239" t="s">
        <v>89</v>
      </c>
      <c r="D169" s="264">
        <f>SUM(H169:S169)</f>
        <v>0</v>
      </c>
      <c r="E169" s="265"/>
      <c r="F169" s="227"/>
      <c r="G169" s="247"/>
      <c r="H169" s="266">
        <f>IF(ABS(H162-H163+H164+H165-H166-H167)&lt;0.001,0,1)</f>
        <v>0</v>
      </c>
      <c r="I169" s="266">
        <f t="shared" ref="I169:S169" si="36">IF(ABS(I162-I163+I164+I165-I166-I167)&lt;0.001,0,1)</f>
        <v>0</v>
      </c>
      <c r="J169" s="266">
        <f t="shared" si="36"/>
        <v>0</v>
      </c>
      <c r="K169" s="266">
        <f t="shared" si="36"/>
        <v>0</v>
      </c>
      <c r="L169" s="266">
        <f t="shared" si="36"/>
        <v>0</v>
      </c>
      <c r="M169" s="266">
        <f t="shared" si="36"/>
        <v>0</v>
      </c>
      <c r="N169" s="266">
        <f t="shared" si="36"/>
        <v>0</v>
      </c>
      <c r="O169" s="266">
        <f t="shared" si="36"/>
        <v>0</v>
      </c>
      <c r="P169" s="266">
        <f t="shared" si="36"/>
        <v>0</v>
      </c>
      <c r="Q169" s="266">
        <f t="shared" si="36"/>
        <v>0</v>
      </c>
      <c r="R169" s="266">
        <f t="shared" si="36"/>
        <v>0</v>
      </c>
      <c r="S169" s="266">
        <f t="shared" si="36"/>
        <v>0</v>
      </c>
      <c r="T169" s="227"/>
      <c r="U169" s="227"/>
      <c r="V169" s="227"/>
    </row>
    <row r="170" spans="2:22" x14ac:dyDescent="0.2">
      <c r="B170" s="227"/>
      <c r="C170" s="254"/>
      <c r="D170" s="227"/>
      <c r="E170" s="227"/>
      <c r="F170" s="227"/>
      <c r="G170" s="247"/>
      <c r="H170" s="247"/>
      <c r="I170" s="247"/>
      <c r="J170" s="247"/>
      <c r="K170" s="247"/>
      <c r="L170" s="247"/>
      <c r="M170" s="247"/>
      <c r="N170" s="247"/>
      <c r="O170" s="247"/>
      <c r="P170" s="247"/>
      <c r="Q170" s="247"/>
      <c r="R170" s="247"/>
      <c r="S170" s="247"/>
      <c r="T170" s="227"/>
      <c r="U170" s="227"/>
      <c r="V170" s="227"/>
    </row>
    <row r="171" spans="2:22" x14ac:dyDescent="0.2">
      <c r="B171" s="268" t="s">
        <v>144</v>
      </c>
      <c r="C171" s="244" t="s">
        <v>10</v>
      </c>
      <c r="D171" s="269" t="s">
        <v>9</v>
      </c>
      <c r="E171" s="244" t="s">
        <v>173</v>
      </c>
      <c r="H171" s="227"/>
      <c r="I171" s="227"/>
      <c r="J171" s="227"/>
      <c r="K171" s="227"/>
      <c r="L171" s="227"/>
      <c r="M171" s="227"/>
      <c r="N171" s="227"/>
      <c r="O171" s="227"/>
      <c r="P171" s="227"/>
      <c r="Q171" s="227"/>
      <c r="R171" s="227"/>
      <c r="S171" s="227"/>
      <c r="T171" s="227"/>
      <c r="U171" s="227"/>
    </row>
    <row r="172" spans="2:22" x14ac:dyDescent="0.2">
      <c r="K172" s="248"/>
      <c r="L172" s="248"/>
      <c r="M172" s="247"/>
      <c r="N172" s="247"/>
      <c r="O172" s="247"/>
      <c r="P172" s="247"/>
      <c r="Q172" s="247"/>
      <c r="R172" s="247"/>
      <c r="S172" s="247"/>
      <c r="T172" s="227"/>
      <c r="U172" s="227"/>
    </row>
    <row r="173" spans="2:22" x14ac:dyDescent="0.2">
      <c r="B173" s="272" t="s">
        <v>29</v>
      </c>
      <c r="C173" s="254"/>
      <c r="D173" s="227"/>
      <c r="E173" s="227"/>
      <c r="F173" s="227"/>
      <c r="G173" s="227"/>
      <c r="H173" s="227"/>
      <c r="I173" s="246"/>
      <c r="J173" s="227"/>
      <c r="K173" s="227"/>
      <c r="L173" s="227"/>
      <c r="M173" s="227"/>
      <c r="N173" s="227"/>
      <c r="O173" s="227"/>
      <c r="P173" s="227"/>
      <c r="Q173" s="227"/>
      <c r="R173" s="227"/>
      <c r="S173" s="227"/>
      <c r="T173" s="227"/>
      <c r="U173" s="227"/>
      <c r="V173" s="227"/>
    </row>
    <row r="174" spans="2:22" x14ac:dyDescent="0.2">
      <c r="B174" s="273"/>
      <c r="C174" s="254"/>
      <c r="D174" s="227"/>
      <c r="E174" s="227"/>
      <c r="F174" s="227"/>
      <c r="G174" s="227"/>
      <c r="H174" s="227"/>
      <c r="I174" s="246"/>
      <c r="J174" s="227"/>
      <c r="K174" s="227"/>
      <c r="L174" s="227"/>
      <c r="M174" s="227"/>
      <c r="N174" s="227"/>
      <c r="O174" s="227"/>
      <c r="P174" s="227"/>
      <c r="Q174" s="227"/>
      <c r="R174" s="227"/>
      <c r="S174" s="227"/>
      <c r="T174" s="227"/>
      <c r="U174" s="227"/>
      <c r="V174" s="227"/>
    </row>
    <row r="175" spans="2:22" x14ac:dyDescent="0.2">
      <c r="B175" s="227" t="s">
        <v>20</v>
      </c>
      <c r="C175" s="254" t="s">
        <v>5</v>
      </c>
      <c r="D175" s="227"/>
      <c r="E175" s="229" t="s">
        <v>271</v>
      </c>
      <c r="F175" s="227"/>
      <c r="G175" s="247"/>
      <c r="H175" s="253"/>
      <c r="I175" s="253"/>
      <c r="J175" s="253"/>
      <c r="K175" s="253"/>
      <c r="L175" s="253"/>
      <c r="M175" s="253">
        <f t="shared" ref="M175:S175" si="37">IF(M177=0,0,M176/M177)</f>
        <v>0</v>
      </c>
      <c r="N175" s="253">
        <f t="shared" si="37"/>
        <v>55</v>
      </c>
      <c r="O175" s="253">
        <f t="shared" si="37"/>
        <v>54.868829694115341</v>
      </c>
      <c r="P175" s="253">
        <f t="shared" si="37"/>
        <v>54.389450727038259</v>
      </c>
      <c r="Q175" s="253">
        <f t="shared" si="37"/>
        <v>53.939035751696558</v>
      </c>
      <c r="R175" s="253">
        <f t="shared" si="37"/>
        <v>53.068023199630417</v>
      </c>
      <c r="S175" s="253">
        <f t="shared" si="37"/>
        <v>52.120463574274972</v>
      </c>
      <c r="T175" s="227"/>
      <c r="U175" s="227"/>
      <c r="V175" s="227"/>
    </row>
    <row r="176" spans="2:22" x14ac:dyDescent="0.2">
      <c r="B176" s="227" t="s">
        <v>16</v>
      </c>
      <c r="C176" s="254" t="s">
        <v>0</v>
      </c>
      <c r="D176" s="227"/>
      <c r="E176" s="229" t="s">
        <v>264</v>
      </c>
      <c r="F176" s="227"/>
      <c r="G176" s="227"/>
      <c r="H176" s="227"/>
      <c r="I176" s="256"/>
      <c r="J176" s="227"/>
      <c r="K176" s="227"/>
      <c r="L176" s="227"/>
      <c r="M176" s="247">
        <f t="shared" ref="M176:S176" si="38">SUM(M195:M201)</f>
        <v>0</v>
      </c>
      <c r="N176" s="247">
        <f t="shared" si="38"/>
        <v>1042399.4894063649</v>
      </c>
      <c r="O176" s="247">
        <f t="shared" si="38"/>
        <v>8081384.727834939</v>
      </c>
      <c r="P176" s="247">
        <f t="shared" si="38"/>
        <v>15143998.739069335</v>
      </c>
      <c r="Q176" s="247">
        <f t="shared" si="38"/>
        <v>23262838.602107652</v>
      </c>
      <c r="R176" s="247">
        <f t="shared" si="38"/>
        <v>24912841.815258816</v>
      </c>
      <c r="S176" s="247">
        <f t="shared" si="38"/>
        <v>25421515.52507678</v>
      </c>
      <c r="T176" s="227"/>
      <c r="U176" s="227"/>
      <c r="V176" s="227"/>
    </row>
    <row r="177" spans="2:22" x14ac:dyDescent="0.2">
      <c r="B177" s="227" t="s">
        <v>15</v>
      </c>
      <c r="C177" s="254" t="s">
        <v>0</v>
      </c>
      <c r="D177" s="227"/>
      <c r="E177" s="229" t="s">
        <v>265</v>
      </c>
      <c r="F177" s="227"/>
      <c r="G177" s="227"/>
      <c r="H177" s="227"/>
      <c r="I177" s="256"/>
      <c r="J177" s="227"/>
      <c r="K177" s="227"/>
      <c r="L177" s="227"/>
      <c r="M177" s="247">
        <f t="shared" ref="M177:S177" si="39">SUM(M204:M210)</f>
        <v>0</v>
      </c>
      <c r="N177" s="247">
        <f t="shared" si="39"/>
        <v>18952.717989206634</v>
      </c>
      <c r="O177" s="247">
        <f t="shared" si="39"/>
        <v>147285.53120027023</v>
      </c>
      <c r="P177" s="247">
        <f t="shared" si="39"/>
        <v>278436.32426206692</v>
      </c>
      <c r="Q177" s="247">
        <f t="shared" si="39"/>
        <v>431280.20881196344</v>
      </c>
      <c r="R177" s="247">
        <f t="shared" si="39"/>
        <v>469451.09904588113</v>
      </c>
      <c r="S177" s="247">
        <f t="shared" si="39"/>
        <v>487745.3840917878</v>
      </c>
      <c r="T177" s="227"/>
      <c r="U177" s="227"/>
      <c r="V177" s="227"/>
    </row>
    <row r="178" spans="2:22" x14ac:dyDescent="0.2">
      <c r="B178" s="227" t="s">
        <v>14</v>
      </c>
      <c r="C178" s="254" t="s">
        <v>0</v>
      </c>
      <c r="D178" s="227"/>
      <c r="E178" s="229" t="s">
        <v>266</v>
      </c>
      <c r="F178" s="227"/>
      <c r="G178" s="227"/>
      <c r="H178" s="227"/>
      <c r="I178" s="256"/>
      <c r="J178" s="227"/>
      <c r="K178" s="227"/>
      <c r="L178" s="227"/>
      <c r="M178" s="247">
        <f t="shared" ref="M178:S178" si="40">SUM(M213:M219)</f>
        <v>0</v>
      </c>
      <c r="N178" s="247">
        <f t="shared" si="40"/>
        <v>19805.590298720836</v>
      </c>
      <c r="O178" s="247">
        <f t="shared" si="40"/>
        <v>161627.69455669893</v>
      </c>
      <c r="P178" s="247">
        <f t="shared" si="40"/>
        <v>302879.97478138702</v>
      </c>
      <c r="Q178" s="247">
        <f t="shared" si="40"/>
        <v>465256.7720421534</v>
      </c>
      <c r="R178" s="247">
        <f t="shared" si="40"/>
        <v>498256.83630517672</v>
      </c>
      <c r="S178" s="247">
        <f t="shared" si="40"/>
        <v>508430.31050153606</v>
      </c>
      <c r="T178" s="227"/>
      <c r="U178" s="227"/>
      <c r="V178" s="227"/>
    </row>
    <row r="179" spans="2:22" x14ac:dyDescent="0.2">
      <c r="B179" s="227" t="s">
        <v>144</v>
      </c>
      <c r="C179" s="254" t="s">
        <v>0</v>
      </c>
      <c r="D179" s="227"/>
      <c r="E179" s="229" t="s">
        <v>268</v>
      </c>
      <c r="F179" s="227"/>
      <c r="G179" s="227"/>
      <c r="H179" s="227"/>
      <c r="I179" s="256"/>
      <c r="J179" s="227"/>
      <c r="K179" s="227"/>
      <c r="L179" s="227"/>
      <c r="M179" s="247">
        <f t="shared" ref="M179:S179" si="41">SUM(M222:M228)</f>
        <v>1042399.4894063649</v>
      </c>
      <c r="N179" s="247">
        <f t="shared" si="41"/>
        <v>7038132.3661190597</v>
      </c>
      <c r="O179" s="247">
        <f t="shared" si="41"/>
        <v>7048271.847877969</v>
      </c>
      <c r="P179" s="247">
        <f t="shared" si="41"/>
        <v>8094396.2125189947</v>
      </c>
      <c r="Q179" s="247">
        <f t="shared" si="41"/>
        <v>1616026.6499209735</v>
      </c>
      <c r="R179" s="247">
        <f t="shared" si="41"/>
        <v>479867.97255867155</v>
      </c>
      <c r="S179" s="247">
        <f t="shared" si="41"/>
        <v>509327.92951859569</v>
      </c>
      <c r="T179" s="227"/>
      <c r="U179" s="227"/>
      <c r="V179" s="227"/>
    </row>
    <row r="180" spans="2:22" x14ac:dyDescent="0.2">
      <c r="B180" s="227" t="s">
        <v>12</v>
      </c>
      <c r="C180" s="254" t="s">
        <v>0</v>
      </c>
      <c r="D180" s="227"/>
      <c r="E180" s="229" t="s">
        <v>270</v>
      </c>
      <c r="F180" s="227"/>
      <c r="G180" s="227"/>
      <c r="H180" s="227"/>
      <c r="I180" s="256"/>
      <c r="J180" s="227"/>
      <c r="K180" s="227"/>
      <c r="L180" s="227"/>
      <c r="M180" s="247">
        <f t="shared" ref="M180:S180" si="42">SUM(M231:M237)</f>
        <v>0</v>
      </c>
      <c r="N180" s="247">
        <f t="shared" si="42"/>
        <v>0</v>
      </c>
      <c r="O180" s="247">
        <f t="shared" si="42"/>
        <v>0</v>
      </c>
      <c r="P180" s="247">
        <f t="shared" si="42"/>
        <v>0</v>
      </c>
      <c r="Q180" s="247">
        <f t="shared" si="42"/>
        <v>0</v>
      </c>
      <c r="R180" s="247">
        <f t="shared" si="42"/>
        <v>0</v>
      </c>
      <c r="S180" s="247">
        <f t="shared" si="42"/>
        <v>0</v>
      </c>
      <c r="T180" s="227"/>
      <c r="U180" s="227"/>
      <c r="V180" s="227"/>
    </row>
    <row r="181" spans="2:22" s="233" customFormat="1" x14ac:dyDescent="0.2">
      <c r="B181" s="258" t="s">
        <v>11</v>
      </c>
      <c r="C181" s="263" t="s">
        <v>0</v>
      </c>
      <c r="D181" s="258"/>
      <c r="E181" s="233" t="s">
        <v>269</v>
      </c>
      <c r="F181" s="258"/>
      <c r="G181" s="258"/>
      <c r="H181" s="258"/>
      <c r="I181" s="274"/>
      <c r="J181" s="258"/>
      <c r="K181" s="258"/>
      <c r="L181" s="258"/>
      <c r="M181" s="261">
        <f t="shared" ref="M181:S181" si="43">SUM(M240:M246)</f>
        <v>1042399.4894063649</v>
      </c>
      <c r="N181" s="261">
        <f t="shared" si="43"/>
        <v>8081384.727834939</v>
      </c>
      <c r="O181" s="261">
        <f t="shared" si="43"/>
        <v>15143998.739069335</v>
      </c>
      <c r="P181" s="261">
        <f t="shared" si="43"/>
        <v>23262838.602107652</v>
      </c>
      <c r="Q181" s="261">
        <f t="shared" si="43"/>
        <v>24912841.815258816</v>
      </c>
      <c r="R181" s="261">
        <f t="shared" si="43"/>
        <v>25421515.52507678</v>
      </c>
      <c r="S181" s="261">
        <f t="shared" si="43"/>
        <v>25951528.381005123</v>
      </c>
      <c r="T181" s="258"/>
      <c r="U181" s="258"/>
      <c r="V181" s="258"/>
    </row>
    <row r="182" spans="2:22" x14ac:dyDescent="0.2">
      <c r="B182" s="227"/>
      <c r="C182" s="254"/>
      <c r="D182" s="227"/>
      <c r="E182" s="227"/>
      <c r="F182" s="227"/>
      <c r="G182" s="227"/>
      <c r="H182" s="227"/>
      <c r="I182" s="246"/>
      <c r="J182" s="227"/>
      <c r="K182" s="227"/>
      <c r="L182" s="227"/>
      <c r="M182" s="227"/>
      <c r="N182" s="227"/>
      <c r="O182" s="227"/>
      <c r="P182" s="227"/>
      <c r="Q182" s="227"/>
      <c r="R182" s="227"/>
      <c r="S182" s="227"/>
      <c r="T182" s="227"/>
      <c r="U182" s="227"/>
      <c r="V182" s="227"/>
    </row>
    <row r="183" spans="2:22" x14ac:dyDescent="0.2">
      <c r="B183" s="232" t="s">
        <v>93</v>
      </c>
      <c r="C183" s="239" t="s">
        <v>89</v>
      </c>
      <c r="D183" s="264">
        <f>SUM(H183:S183)</f>
        <v>0</v>
      </c>
      <c r="E183" s="265"/>
      <c r="F183" s="227"/>
      <c r="G183" s="227"/>
      <c r="H183" s="227"/>
      <c r="I183" s="246"/>
      <c r="J183" s="227"/>
      <c r="K183" s="227"/>
      <c r="L183" s="227"/>
      <c r="M183" s="266">
        <f t="shared" ref="M183:S183" si="44">IF(ABS(M176-M177+M178+M179-M180-M181)&lt;0.001,0,1)</f>
        <v>0</v>
      </c>
      <c r="N183" s="266">
        <f t="shared" si="44"/>
        <v>0</v>
      </c>
      <c r="O183" s="266">
        <f t="shared" si="44"/>
        <v>0</v>
      </c>
      <c r="P183" s="266">
        <f t="shared" si="44"/>
        <v>0</v>
      </c>
      <c r="Q183" s="266">
        <f t="shared" si="44"/>
        <v>0</v>
      </c>
      <c r="R183" s="266">
        <f t="shared" si="44"/>
        <v>0</v>
      </c>
      <c r="S183" s="266">
        <f t="shared" si="44"/>
        <v>0</v>
      </c>
      <c r="T183" s="227"/>
      <c r="U183" s="227"/>
      <c r="V183" s="227"/>
    </row>
    <row r="184" spans="2:22" x14ac:dyDescent="0.2">
      <c r="B184" s="230"/>
      <c r="C184" s="254"/>
      <c r="D184" s="227"/>
      <c r="E184" s="227"/>
      <c r="F184" s="227"/>
      <c r="G184" s="227"/>
      <c r="H184" s="227"/>
      <c r="I184" s="227"/>
      <c r="J184" s="227"/>
      <c r="K184" s="227"/>
      <c r="L184" s="227"/>
      <c r="M184" s="227"/>
      <c r="N184" s="227"/>
      <c r="O184" s="227"/>
      <c r="P184" s="227"/>
      <c r="Q184" s="227"/>
      <c r="R184" s="227"/>
      <c r="S184" s="227"/>
      <c r="T184" s="227"/>
      <c r="U184" s="227"/>
      <c r="V184" s="227"/>
    </row>
    <row r="185" spans="2:22" outlineLevel="1" x14ac:dyDescent="0.2">
      <c r="B185" s="275" t="s">
        <v>17</v>
      </c>
      <c r="C185" s="276"/>
      <c r="D185" s="277"/>
      <c r="E185" s="277"/>
      <c r="F185" s="277"/>
      <c r="G185" s="277"/>
      <c r="H185" s="277"/>
      <c r="I185" s="277"/>
      <c r="J185" s="277"/>
      <c r="K185" s="277"/>
      <c r="L185" s="277"/>
      <c r="M185" s="277"/>
      <c r="N185" s="277"/>
      <c r="O185" s="277"/>
      <c r="P185" s="277"/>
      <c r="Q185" s="277"/>
      <c r="R185" s="277"/>
      <c r="S185" s="278"/>
      <c r="T185" s="227"/>
      <c r="U185" s="227"/>
      <c r="V185" s="227"/>
    </row>
    <row r="186" spans="2:22" outlineLevel="1" x14ac:dyDescent="0.2">
      <c r="B186" s="279">
        <f>M4</f>
        <v>43921</v>
      </c>
      <c r="C186" s="280" t="s">
        <v>5</v>
      </c>
      <c r="D186" s="281">
        <f>INDEX($D$17:$D$25,MATCH(B173,$B$17:$B$25,0))</f>
        <v>55</v>
      </c>
      <c r="E186" s="256"/>
      <c r="F186" s="246"/>
      <c r="G186" s="246"/>
      <c r="H186" s="246"/>
      <c r="I186" s="256"/>
      <c r="J186" s="256"/>
      <c r="K186" s="246"/>
      <c r="L186" s="246"/>
      <c r="M186" s="256">
        <f>IF(M$4=EOMONTH($B186,12),$D186,MAX(L186-1,0))</f>
        <v>0</v>
      </c>
      <c r="N186" s="256">
        <f t="shared" ref="N186:S186" si="45">IF(N$4=EOMONTH($B186,12),$D186,MAX(M186-1,0))</f>
        <v>55</v>
      </c>
      <c r="O186" s="256">
        <f t="shared" si="45"/>
        <v>54</v>
      </c>
      <c r="P186" s="256">
        <f t="shared" si="45"/>
        <v>53</v>
      </c>
      <c r="Q186" s="256">
        <f t="shared" si="45"/>
        <v>52</v>
      </c>
      <c r="R186" s="256">
        <f t="shared" si="45"/>
        <v>51</v>
      </c>
      <c r="S186" s="282">
        <f t="shared" si="45"/>
        <v>50</v>
      </c>
      <c r="T186" s="227"/>
      <c r="U186" s="227"/>
      <c r="V186" s="227"/>
    </row>
    <row r="187" spans="2:22" outlineLevel="1" x14ac:dyDescent="0.2">
      <c r="B187" s="279">
        <f>N4</f>
        <v>44286</v>
      </c>
      <c r="C187" s="280" t="s">
        <v>5</v>
      </c>
      <c r="D187" s="281">
        <f>INDEX($D$17:$D$25,MATCH(B173,$B$17:$B$25,0))</f>
        <v>55</v>
      </c>
      <c r="E187" s="256"/>
      <c r="F187" s="246"/>
      <c r="G187" s="246"/>
      <c r="H187" s="246"/>
      <c r="I187" s="256"/>
      <c r="J187" s="256"/>
      <c r="K187" s="246"/>
      <c r="L187" s="246"/>
      <c r="M187" s="256">
        <f t="shared" ref="M187:S187" si="46">IF(M$4=EOMONTH($B187,12),$D187,MAX(L187-1,0))</f>
        <v>0</v>
      </c>
      <c r="N187" s="256">
        <f t="shared" si="46"/>
        <v>0</v>
      </c>
      <c r="O187" s="256">
        <f t="shared" si="46"/>
        <v>55</v>
      </c>
      <c r="P187" s="256">
        <f t="shared" si="46"/>
        <v>54</v>
      </c>
      <c r="Q187" s="256">
        <f t="shared" si="46"/>
        <v>53</v>
      </c>
      <c r="R187" s="256">
        <f t="shared" si="46"/>
        <v>52</v>
      </c>
      <c r="S187" s="282">
        <f t="shared" si="46"/>
        <v>51</v>
      </c>
      <c r="T187" s="227"/>
      <c r="U187" s="227"/>
      <c r="V187" s="227"/>
    </row>
    <row r="188" spans="2:22" outlineLevel="1" x14ac:dyDescent="0.2">
      <c r="B188" s="279">
        <f>O4</f>
        <v>44651</v>
      </c>
      <c r="C188" s="280" t="s">
        <v>5</v>
      </c>
      <c r="D188" s="281">
        <f>INDEX($D$17:$D$25,MATCH(B173,$B$17:$B$25,0))</f>
        <v>55</v>
      </c>
      <c r="E188" s="256"/>
      <c r="F188" s="246"/>
      <c r="G188" s="246"/>
      <c r="H188" s="246"/>
      <c r="I188" s="256"/>
      <c r="J188" s="256"/>
      <c r="K188" s="246"/>
      <c r="L188" s="246"/>
      <c r="M188" s="256">
        <f t="shared" ref="M188:S188" si="47">IF(M$4=EOMONTH($B188,12),$D188,MAX(L188-1,0))</f>
        <v>0</v>
      </c>
      <c r="N188" s="256">
        <f t="shared" si="47"/>
        <v>0</v>
      </c>
      <c r="O188" s="256">
        <f t="shared" si="47"/>
        <v>0</v>
      </c>
      <c r="P188" s="256">
        <f t="shared" si="47"/>
        <v>55</v>
      </c>
      <c r="Q188" s="256">
        <f t="shared" si="47"/>
        <v>54</v>
      </c>
      <c r="R188" s="256">
        <f t="shared" si="47"/>
        <v>53</v>
      </c>
      <c r="S188" s="282">
        <f t="shared" si="47"/>
        <v>52</v>
      </c>
      <c r="T188" s="227"/>
      <c r="U188" s="227"/>
      <c r="V188" s="227"/>
    </row>
    <row r="189" spans="2:22" outlineLevel="1" x14ac:dyDescent="0.2">
      <c r="B189" s="279">
        <f>P4</f>
        <v>45016</v>
      </c>
      <c r="C189" s="280" t="s">
        <v>5</v>
      </c>
      <c r="D189" s="281">
        <f>INDEX($D$17:$D$25,MATCH(B173,$B$17:$B$25,0))</f>
        <v>55</v>
      </c>
      <c r="E189" s="256"/>
      <c r="F189" s="246"/>
      <c r="G189" s="246"/>
      <c r="H189" s="246"/>
      <c r="I189" s="256"/>
      <c r="J189" s="256"/>
      <c r="K189" s="246"/>
      <c r="L189" s="246"/>
      <c r="M189" s="256">
        <f t="shared" ref="M189:S189" si="48">IF(M$4=EOMONTH($B189,12),$D189,MAX(L189-1,0))</f>
        <v>0</v>
      </c>
      <c r="N189" s="256">
        <f t="shared" si="48"/>
        <v>0</v>
      </c>
      <c r="O189" s="256">
        <f t="shared" si="48"/>
        <v>0</v>
      </c>
      <c r="P189" s="256">
        <f t="shared" si="48"/>
        <v>0</v>
      </c>
      <c r="Q189" s="256">
        <f t="shared" si="48"/>
        <v>55</v>
      </c>
      <c r="R189" s="256">
        <f t="shared" si="48"/>
        <v>54</v>
      </c>
      <c r="S189" s="282">
        <f t="shared" si="48"/>
        <v>53</v>
      </c>
      <c r="T189" s="227"/>
      <c r="U189" s="227"/>
      <c r="V189" s="227"/>
    </row>
    <row r="190" spans="2:22" outlineLevel="1" x14ac:dyDescent="0.2">
      <c r="B190" s="279">
        <f>Q4</f>
        <v>45382</v>
      </c>
      <c r="C190" s="280" t="s">
        <v>5</v>
      </c>
      <c r="D190" s="281">
        <f>INDEX($D$17:$D$25,MATCH(B173,$B$17:$B$25,0))</f>
        <v>55</v>
      </c>
      <c r="E190" s="256"/>
      <c r="F190" s="246"/>
      <c r="G190" s="246"/>
      <c r="H190" s="246"/>
      <c r="I190" s="256"/>
      <c r="J190" s="256"/>
      <c r="K190" s="246"/>
      <c r="L190" s="246"/>
      <c r="M190" s="256">
        <f t="shared" ref="M190:S190" si="49">IF(M$4=EOMONTH($B190,12),$D190,MAX(L190-1,0))</f>
        <v>0</v>
      </c>
      <c r="N190" s="256">
        <f t="shared" si="49"/>
        <v>0</v>
      </c>
      <c r="O190" s="256">
        <f t="shared" si="49"/>
        <v>0</v>
      </c>
      <c r="P190" s="256">
        <f t="shared" si="49"/>
        <v>0</v>
      </c>
      <c r="Q190" s="256">
        <f t="shared" si="49"/>
        <v>0</v>
      </c>
      <c r="R190" s="256">
        <f t="shared" si="49"/>
        <v>55</v>
      </c>
      <c r="S190" s="282">
        <f t="shared" si="49"/>
        <v>54</v>
      </c>
      <c r="T190" s="227"/>
      <c r="U190" s="227"/>
      <c r="V190" s="227"/>
    </row>
    <row r="191" spans="2:22" outlineLevel="1" x14ac:dyDescent="0.2">
      <c r="B191" s="279">
        <f>R4</f>
        <v>45747</v>
      </c>
      <c r="C191" s="280" t="s">
        <v>5</v>
      </c>
      <c r="D191" s="281">
        <f>INDEX($D$17:$D$25,MATCH(B173,$B$17:$B$25,0))</f>
        <v>55</v>
      </c>
      <c r="E191" s="256"/>
      <c r="F191" s="246"/>
      <c r="G191" s="246"/>
      <c r="H191" s="246"/>
      <c r="I191" s="256"/>
      <c r="J191" s="256"/>
      <c r="K191" s="246"/>
      <c r="L191" s="246"/>
      <c r="M191" s="256">
        <f t="shared" ref="M191:S191" si="50">IF(M$4=EOMONTH($B191,12),$D191,MAX(L191-1,0))</f>
        <v>0</v>
      </c>
      <c r="N191" s="256">
        <f t="shared" si="50"/>
        <v>0</v>
      </c>
      <c r="O191" s="256">
        <f t="shared" si="50"/>
        <v>0</v>
      </c>
      <c r="P191" s="256">
        <f t="shared" si="50"/>
        <v>0</v>
      </c>
      <c r="Q191" s="256">
        <f t="shared" si="50"/>
        <v>0</v>
      </c>
      <c r="R191" s="256">
        <f t="shared" si="50"/>
        <v>0</v>
      </c>
      <c r="S191" s="282">
        <f t="shared" si="50"/>
        <v>55</v>
      </c>
      <c r="T191" s="227"/>
      <c r="U191" s="227"/>
      <c r="V191" s="227"/>
    </row>
    <row r="192" spans="2:22" outlineLevel="1" x14ac:dyDescent="0.2">
      <c r="B192" s="279">
        <f>S4</f>
        <v>46112</v>
      </c>
      <c r="C192" s="280" t="s">
        <v>5</v>
      </c>
      <c r="D192" s="281">
        <f>INDEX($D$17:$D$25,MATCH(B173,$B$17:$B$25,0))</f>
        <v>55</v>
      </c>
      <c r="E192" s="256"/>
      <c r="F192" s="246"/>
      <c r="G192" s="246"/>
      <c r="H192" s="246"/>
      <c r="I192" s="256"/>
      <c r="J192" s="256"/>
      <c r="K192" s="246"/>
      <c r="L192" s="246"/>
      <c r="M192" s="256">
        <f t="shared" ref="M192:S192" si="51">IF(M$4=EOMONTH($B192,12),$D192,MAX(L192-1,0))</f>
        <v>0</v>
      </c>
      <c r="N192" s="256">
        <f t="shared" si="51"/>
        <v>0</v>
      </c>
      <c r="O192" s="256">
        <f t="shared" si="51"/>
        <v>0</v>
      </c>
      <c r="P192" s="256">
        <f t="shared" si="51"/>
        <v>0</v>
      </c>
      <c r="Q192" s="256">
        <f t="shared" si="51"/>
        <v>0</v>
      </c>
      <c r="R192" s="256">
        <f t="shared" si="51"/>
        <v>0</v>
      </c>
      <c r="S192" s="282">
        <f t="shared" si="51"/>
        <v>0</v>
      </c>
      <c r="T192" s="227"/>
      <c r="U192" s="227"/>
      <c r="V192" s="227"/>
    </row>
    <row r="193" spans="2:22" outlineLevel="1" x14ac:dyDescent="0.2">
      <c r="B193" s="283"/>
      <c r="C193" s="280"/>
      <c r="D193" s="246"/>
      <c r="E193" s="246"/>
      <c r="F193" s="246"/>
      <c r="G193" s="246"/>
      <c r="H193" s="246"/>
      <c r="I193" s="246"/>
      <c r="J193" s="246"/>
      <c r="K193" s="246"/>
      <c r="L193" s="246"/>
      <c r="M193" s="246"/>
      <c r="N193" s="246"/>
      <c r="O193" s="246"/>
      <c r="P193" s="246"/>
      <c r="Q193" s="246"/>
      <c r="R193" s="246"/>
      <c r="S193" s="284"/>
      <c r="T193" s="227"/>
      <c r="U193" s="227"/>
      <c r="V193" s="227"/>
    </row>
    <row r="194" spans="2:22" outlineLevel="1" x14ac:dyDescent="0.2">
      <c r="B194" s="285" t="s">
        <v>16</v>
      </c>
      <c r="C194" s="280"/>
      <c r="D194" s="246"/>
      <c r="E194" s="246"/>
      <c r="F194" s="246"/>
      <c r="G194" s="246"/>
      <c r="H194" s="246"/>
      <c r="I194" s="246"/>
      <c r="J194" s="246"/>
      <c r="K194" s="246"/>
      <c r="L194" s="246"/>
      <c r="M194" s="246"/>
      <c r="N194" s="246"/>
      <c r="O194" s="246"/>
      <c r="P194" s="246"/>
      <c r="Q194" s="246"/>
      <c r="R194" s="246"/>
      <c r="S194" s="284"/>
      <c r="T194" s="227"/>
      <c r="U194" s="227"/>
      <c r="V194" s="227"/>
    </row>
    <row r="195" spans="2:22" outlineLevel="1" x14ac:dyDescent="0.2">
      <c r="B195" s="279">
        <f t="shared" ref="B195:B201" si="52">B186</f>
        <v>43921</v>
      </c>
      <c r="C195" s="280" t="s">
        <v>0</v>
      </c>
      <c r="D195" s="246"/>
      <c r="E195" s="246"/>
      <c r="F195" s="246"/>
      <c r="G195" s="246"/>
      <c r="H195" s="246"/>
      <c r="I195" s="256"/>
      <c r="J195" s="256"/>
      <c r="K195" s="246"/>
      <c r="L195" s="246"/>
      <c r="M195" s="256">
        <f t="shared" ref="M195:S195" si="53">L240</f>
        <v>0</v>
      </c>
      <c r="N195" s="256">
        <f t="shared" si="53"/>
        <v>1042399.4894063649</v>
      </c>
      <c r="O195" s="256">
        <f t="shared" si="53"/>
        <v>1043252.3617158791</v>
      </c>
      <c r="P195" s="256">
        <f t="shared" si="53"/>
        <v>1044797.920770273</v>
      </c>
      <c r="Q195" s="256">
        <f t="shared" si="53"/>
        <v>1045980.7108692582</v>
      </c>
      <c r="R195" s="256">
        <f t="shared" si="53"/>
        <v>1046785.3114160807</v>
      </c>
      <c r="S195" s="282">
        <f t="shared" si="53"/>
        <v>1047195.8154597733</v>
      </c>
      <c r="T195" s="227"/>
      <c r="U195" s="227"/>
      <c r="V195" s="227"/>
    </row>
    <row r="196" spans="2:22" outlineLevel="1" x14ac:dyDescent="0.2">
      <c r="B196" s="279">
        <f t="shared" si="52"/>
        <v>44286</v>
      </c>
      <c r="C196" s="280" t="s">
        <v>0</v>
      </c>
      <c r="D196" s="246"/>
      <c r="E196" s="246"/>
      <c r="F196" s="246"/>
      <c r="G196" s="246"/>
      <c r="H196" s="246"/>
      <c r="I196" s="256"/>
      <c r="J196" s="256"/>
      <c r="K196" s="246"/>
      <c r="L196" s="246"/>
      <c r="M196" s="256">
        <f t="shared" ref="M196:S196" si="54">L241</f>
        <v>0</v>
      </c>
      <c r="N196" s="256">
        <f t="shared" si="54"/>
        <v>0</v>
      </c>
      <c r="O196" s="256">
        <f t="shared" si="54"/>
        <v>7038132.3661190597</v>
      </c>
      <c r="P196" s="256">
        <f t="shared" si="54"/>
        <v>7050928.9704210944</v>
      </c>
      <c r="Q196" s="256">
        <f t="shared" si="54"/>
        <v>7061374.7911180146</v>
      </c>
      <c r="R196" s="256">
        <f t="shared" si="54"/>
        <v>7069368.8003155068</v>
      </c>
      <c r="S196" s="282">
        <f t="shared" si="54"/>
        <v>7074806.7763157496</v>
      </c>
      <c r="T196" s="227"/>
      <c r="U196" s="227"/>
      <c r="V196" s="227"/>
    </row>
    <row r="197" spans="2:22" outlineLevel="1" x14ac:dyDescent="0.2">
      <c r="B197" s="279">
        <f t="shared" si="52"/>
        <v>44651</v>
      </c>
      <c r="C197" s="280" t="s">
        <v>0</v>
      </c>
      <c r="D197" s="246"/>
      <c r="E197" s="246"/>
      <c r="F197" s="246"/>
      <c r="G197" s="246"/>
      <c r="H197" s="246"/>
      <c r="I197" s="256"/>
      <c r="J197" s="256"/>
      <c r="K197" s="246"/>
      <c r="L197" s="246"/>
      <c r="M197" s="256">
        <f t="shared" ref="M197:S197" si="55">L242</f>
        <v>0</v>
      </c>
      <c r="N197" s="256">
        <f t="shared" si="55"/>
        <v>0</v>
      </c>
      <c r="O197" s="256">
        <f t="shared" si="55"/>
        <v>0</v>
      </c>
      <c r="P197" s="256">
        <f t="shared" si="55"/>
        <v>7048271.847877969</v>
      </c>
      <c r="Q197" s="256">
        <f t="shared" si="55"/>
        <v>7061086.887601384</v>
      </c>
      <c r="R197" s="256">
        <f t="shared" si="55"/>
        <v>7071547.7570644971</v>
      </c>
      <c r="S197" s="282">
        <f t="shared" si="55"/>
        <v>7079553.2828272115</v>
      </c>
      <c r="T197" s="227"/>
      <c r="U197" s="227"/>
      <c r="V197" s="227"/>
    </row>
    <row r="198" spans="2:22" outlineLevel="1" x14ac:dyDescent="0.2">
      <c r="B198" s="279">
        <f t="shared" si="52"/>
        <v>45016</v>
      </c>
      <c r="C198" s="280" t="s">
        <v>0</v>
      </c>
      <c r="D198" s="246"/>
      <c r="E198" s="246"/>
      <c r="F198" s="246"/>
      <c r="G198" s="246"/>
      <c r="H198" s="246"/>
      <c r="I198" s="256"/>
      <c r="J198" s="256"/>
      <c r="K198" s="246"/>
      <c r="L198" s="246"/>
      <c r="M198" s="256">
        <f t="shared" ref="M198:S198" si="56">L243</f>
        <v>0</v>
      </c>
      <c r="N198" s="256">
        <f t="shared" si="56"/>
        <v>0</v>
      </c>
      <c r="O198" s="256">
        <f t="shared" si="56"/>
        <v>0</v>
      </c>
      <c r="P198" s="256">
        <f t="shared" si="56"/>
        <v>0</v>
      </c>
      <c r="Q198" s="256">
        <f t="shared" si="56"/>
        <v>8094396.2125189947</v>
      </c>
      <c r="R198" s="256">
        <f t="shared" si="56"/>
        <v>8109113.296541757</v>
      </c>
      <c r="S198" s="282">
        <f t="shared" si="56"/>
        <v>8121126.797721819</v>
      </c>
      <c r="T198" s="227"/>
      <c r="U198" s="227"/>
      <c r="V198" s="227"/>
    </row>
    <row r="199" spans="2:22" outlineLevel="1" x14ac:dyDescent="0.2">
      <c r="B199" s="279">
        <f t="shared" si="52"/>
        <v>45382</v>
      </c>
      <c r="C199" s="280" t="s">
        <v>0</v>
      </c>
      <c r="D199" s="246"/>
      <c r="E199" s="246"/>
      <c r="F199" s="246"/>
      <c r="G199" s="246"/>
      <c r="H199" s="246"/>
      <c r="I199" s="256"/>
      <c r="J199" s="256"/>
      <c r="K199" s="246"/>
      <c r="L199" s="246"/>
      <c r="M199" s="256">
        <f t="shared" ref="M199:S199" si="57">L244</f>
        <v>0</v>
      </c>
      <c r="N199" s="256">
        <f t="shared" si="57"/>
        <v>0</v>
      </c>
      <c r="O199" s="256">
        <f t="shared" si="57"/>
        <v>0</v>
      </c>
      <c r="P199" s="256">
        <f t="shared" si="57"/>
        <v>0</v>
      </c>
      <c r="Q199" s="256">
        <f t="shared" si="57"/>
        <v>0</v>
      </c>
      <c r="R199" s="256">
        <f t="shared" si="57"/>
        <v>1616026.6499209735</v>
      </c>
      <c r="S199" s="282">
        <f t="shared" si="57"/>
        <v>1618964.8801935571</v>
      </c>
      <c r="T199" s="227"/>
      <c r="U199" s="227"/>
      <c r="V199" s="227"/>
    </row>
    <row r="200" spans="2:22" outlineLevel="1" x14ac:dyDescent="0.2">
      <c r="B200" s="279">
        <f t="shared" si="52"/>
        <v>45747</v>
      </c>
      <c r="C200" s="280" t="s">
        <v>0</v>
      </c>
      <c r="D200" s="246"/>
      <c r="E200" s="246"/>
      <c r="F200" s="246"/>
      <c r="G200" s="246"/>
      <c r="H200" s="246"/>
      <c r="I200" s="256"/>
      <c r="J200" s="256"/>
      <c r="K200" s="246"/>
      <c r="L200" s="246"/>
      <c r="M200" s="256">
        <f t="shared" ref="M200:S200" si="58">L245</f>
        <v>0</v>
      </c>
      <c r="N200" s="256">
        <f t="shared" si="58"/>
        <v>0</v>
      </c>
      <c r="O200" s="256">
        <f t="shared" si="58"/>
        <v>0</v>
      </c>
      <c r="P200" s="256">
        <f t="shared" si="58"/>
        <v>0</v>
      </c>
      <c r="Q200" s="256">
        <f t="shared" si="58"/>
        <v>0</v>
      </c>
      <c r="R200" s="256">
        <f t="shared" si="58"/>
        <v>0</v>
      </c>
      <c r="S200" s="282">
        <f t="shared" si="58"/>
        <v>479867.97255867155</v>
      </c>
      <c r="T200" s="227"/>
      <c r="U200" s="227"/>
      <c r="V200" s="227"/>
    </row>
    <row r="201" spans="2:22" outlineLevel="1" x14ac:dyDescent="0.2">
      <c r="B201" s="279">
        <f t="shared" si="52"/>
        <v>46112</v>
      </c>
      <c r="C201" s="280" t="s">
        <v>0</v>
      </c>
      <c r="D201" s="246"/>
      <c r="E201" s="246"/>
      <c r="F201" s="246"/>
      <c r="G201" s="246"/>
      <c r="H201" s="246"/>
      <c r="I201" s="256"/>
      <c r="J201" s="256"/>
      <c r="K201" s="246"/>
      <c r="L201" s="246"/>
      <c r="M201" s="256">
        <f t="shared" ref="M201:S201" si="59">L246</f>
        <v>0</v>
      </c>
      <c r="N201" s="256">
        <f t="shared" si="59"/>
        <v>0</v>
      </c>
      <c r="O201" s="256">
        <f t="shared" si="59"/>
        <v>0</v>
      </c>
      <c r="P201" s="256">
        <f t="shared" si="59"/>
        <v>0</v>
      </c>
      <c r="Q201" s="256">
        <f t="shared" si="59"/>
        <v>0</v>
      </c>
      <c r="R201" s="256">
        <f t="shared" si="59"/>
        <v>0</v>
      </c>
      <c r="S201" s="282">
        <f t="shared" si="59"/>
        <v>0</v>
      </c>
      <c r="T201" s="227"/>
      <c r="U201" s="227"/>
      <c r="V201" s="227"/>
    </row>
    <row r="202" spans="2:22" outlineLevel="1" x14ac:dyDescent="0.2">
      <c r="B202" s="283"/>
      <c r="C202" s="280"/>
      <c r="D202" s="246"/>
      <c r="E202" s="246"/>
      <c r="F202" s="246"/>
      <c r="G202" s="246"/>
      <c r="H202" s="246"/>
      <c r="I202" s="246"/>
      <c r="J202" s="246"/>
      <c r="K202" s="246"/>
      <c r="L202" s="246"/>
      <c r="M202" s="246"/>
      <c r="N202" s="246"/>
      <c r="O202" s="246"/>
      <c r="P202" s="246"/>
      <c r="Q202" s="246"/>
      <c r="R202" s="246"/>
      <c r="S202" s="284"/>
      <c r="T202" s="227"/>
      <c r="U202" s="227"/>
      <c r="V202" s="227"/>
    </row>
    <row r="203" spans="2:22" outlineLevel="1" x14ac:dyDescent="0.2">
      <c r="B203" s="285" t="s">
        <v>15</v>
      </c>
      <c r="C203" s="280"/>
      <c r="D203" s="246"/>
      <c r="E203" s="246"/>
      <c r="F203" s="246"/>
      <c r="G203" s="246"/>
      <c r="H203" s="246"/>
      <c r="I203" s="246"/>
      <c r="J203" s="246"/>
      <c r="K203" s="246"/>
      <c r="L203" s="246"/>
      <c r="M203" s="246"/>
      <c r="N203" s="246"/>
      <c r="O203" s="246"/>
      <c r="P203" s="246"/>
      <c r="Q203" s="246"/>
      <c r="R203" s="246"/>
      <c r="S203" s="284"/>
      <c r="T203" s="227"/>
      <c r="U203" s="227"/>
      <c r="V203" s="227"/>
    </row>
    <row r="204" spans="2:22" outlineLevel="1" x14ac:dyDescent="0.2">
      <c r="B204" s="279">
        <f t="shared" ref="B204:B210" si="60">B195</f>
        <v>43921</v>
      </c>
      <c r="C204" s="280" t="s">
        <v>0</v>
      </c>
      <c r="D204" s="246"/>
      <c r="E204" s="246"/>
      <c r="F204" s="246"/>
      <c r="G204" s="246"/>
      <c r="H204" s="246"/>
      <c r="I204" s="256"/>
      <c r="J204" s="256"/>
      <c r="K204" s="246"/>
      <c r="L204" s="246"/>
      <c r="M204" s="256">
        <f>M195/MAX(M186,1)</f>
        <v>0</v>
      </c>
      <c r="N204" s="256">
        <f t="shared" ref="N204:S204" si="61">N195/MAX(N186,1)</f>
        <v>18952.717989206634</v>
      </c>
      <c r="O204" s="256">
        <f t="shared" si="61"/>
        <v>19319.488179923686</v>
      </c>
      <c r="P204" s="256">
        <f t="shared" si="61"/>
        <v>19713.168316420244</v>
      </c>
      <c r="Q204" s="256">
        <f t="shared" si="61"/>
        <v>20115.013670562657</v>
      </c>
      <c r="R204" s="256">
        <f t="shared" si="61"/>
        <v>20525.202184629034</v>
      </c>
      <c r="S204" s="282">
        <f t="shared" si="61"/>
        <v>20943.916309195465</v>
      </c>
      <c r="T204" s="227"/>
      <c r="U204" s="227"/>
      <c r="V204" s="227"/>
    </row>
    <row r="205" spans="2:22" outlineLevel="1" x14ac:dyDescent="0.2">
      <c r="B205" s="279">
        <f t="shared" si="60"/>
        <v>44286</v>
      </c>
      <c r="C205" s="280" t="s">
        <v>0</v>
      </c>
      <c r="D205" s="246"/>
      <c r="E205" s="246"/>
      <c r="F205" s="246"/>
      <c r="G205" s="246"/>
      <c r="H205" s="246"/>
      <c r="I205" s="256"/>
      <c r="J205" s="256"/>
      <c r="K205" s="246"/>
      <c r="L205" s="246"/>
      <c r="M205" s="256">
        <f t="shared" ref="M205:S205" si="62">M196/MAX(M187,1)</f>
        <v>0</v>
      </c>
      <c r="N205" s="256">
        <f t="shared" si="62"/>
        <v>0</v>
      </c>
      <c r="O205" s="256">
        <f t="shared" si="62"/>
        <v>127966.04302034654</v>
      </c>
      <c r="P205" s="256">
        <f t="shared" si="62"/>
        <v>130572.75871150175</v>
      </c>
      <c r="Q205" s="256">
        <f t="shared" si="62"/>
        <v>133233.48662486821</v>
      </c>
      <c r="R205" s="256">
        <f t="shared" si="62"/>
        <v>135949.40000606744</v>
      </c>
      <c r="S205" s="282">
        <f t="shared" si="62"/>
        <v>138721.70149638725</v>
      </c>
      <c r="T205" s="227"/>
      <c r="U205" s="227"/>
      <c r="V205" s="227"/>
    </row>
    <row r="206" spans="2:22" outlineLevel="1" x14ac:dyDescent="0.2">
      <c r="B206" s="279">
        <f t="shared" si="60"/>
        <v>44651</v>
      </c>
      <c r="C206" s="280" t="s">
        <v>0</v>
      </c>
      <c r="D206" s="246"/>
      <c r="E206" s="246"/>
      <c r="F206" s="246"/>
      <c r="G206" s="246"/>
      <c r="H206" s="246"/>
      <c r="I206" s="256"/>
      <c r="J206" s="256"/>
      <c r="K206" s="246"/>
      <c r="L206" s="246"/>
      <c r="M206" s="256">
        <f t="shared" ref="M206:S206" si="63">M197/MAX(M188,1)</f>
        <v>0</v>
      </c>
      <c r="N206" s="256">
        <f t="shared" si="63"/>
        <v>0</v>
      </c>
      <c r="O206" s="256">
        <f t="shared" si="63"/>
        <v>0</v>
      </c>
      <c r="P206" s="256">
        <f t="shared" si="63"/>
        <v>128150.3972341449</v>
      </c>
      <c r="Q206" s="256">
        <f t="shared" si="63"/>
        <v>130760.86828891451</v>
      </c>
      <c r="R206" s="256">
        <f t="shared" si="63"/>
        <v>133425.42937857541</v>
      </c>
      <c r="S206" s="282">
        <f t="shared" si="63"/>
        <v>136145.25543898484</v>
      </c>
      <c r="T206" s="227"/>
      <c r="U206" s="227"/>
      <c r="V206" s="227"/>
    </row>
    <row r="207" spans="2:22" outlineLevel="1" x14ac:dyDescent="0.2">
      <c r="B207" s="279">
        <f t="shared" si="60"/>
        <v>45016</v>
      </c>
      <c r="C207" s="280" t="s">
        <v>0</v>
      </c>
      <c r="D207" s="246"/>
      <c r="E207" s="246"/>
      <c r="F207" s="246"/>
      <c r="G207" s="246"/>
      <c r="H207" s="246"/>
      <c r="I207" s="256"/>
      <c r="J207" s="256"/>
      <c r="K207" s="246"/>
      <c r="L207" s="246"/>
      <c r="M207" s="256">
        <f t="shared" ref="M207:S207" si="64">M198/MAX(M189,1)</f>
        <v>0</v>
      </c>
      <c r="N207" s="256">
        <f t="shared" si="64"/>
        <v>0</v>
      </c>
      <c r="O207" s="256">
        <f t="shared" si="64"/>
        <v>0</v>
      </c>
      <c r="P207" s="256">
        <f t="shared" si="64"/>
        <v>0</v>
      </c>
      <c r="Q207" s="256">
        <f t="shared" si="64"/>
        <v>147170.84022761809</v>
      </c>
      <c r="R207" s="256">
        <f t="shared" si="64"/>
        <v>150168.76475077329</v>
      </c>
      <c r="S207" s="282">
        <f t="shared" si="64"/>
        <v>153228.80750418527</v>
      </c>
      <c r="T207" s="227"/>
      <c r="U207" s="227"/>
      <c r="V207" s="227"/>
    </row>
    <row r="208" spans="2:22" outlineLevel="1" x14ac:dyDescent="0.2">
      <c r="B208" s="279">
        <f t="shared" si="60"/>
        <v>45382</v>
      </c>
      <c r="C208" s="280" t="s">
        <v>0</v>
      </c>
      <c r="D208" s="246"/>
      <c r="E208" s="246"/>
      <c r="F208" s="246"/>
      <c r="G208" s="246"/>
      <c r="H208" s="246"/>
      <c r="I208" s="256"/>
      <c r="J208" s="256"/>
      <c r="K208" s="246"/>
      <c r="L208" s="246"/>
      <c r="M208" s="256">
        <f t="shared" ref="M208:S208" si="65">M199/MAX(M190,1)</f>
        <v>0</v>
      </c>
      <c r="N208" s="256">
        <f t="shared" si="65"/>
        <v>0</v>
      </c>
      <c r="O208" s="256">
        <f t="shared" si="65"/>
        <v>0</v>
      </c>
      <c r="P208" s="256">
        <f t="shared" si="65"/>
        <v>0</v>
      </c>
      <c r="Q208" s="256">
        <f t="shared" si="65"/>
        <v>0</v>
      </c>
      <c r="R208" s="256">
        <f t="shared" si="65"/>
        <v>29382.302725835882</v>
      </c>
      <c r="S208" s="282">
        <f t="shared" si="65"/>
        <v>29980.831114695502</v>
      </c>
      <c r="T208" s="227"/>
      <c r="U208" s="227"/>
      <c r="V208" s="227"/>
    </row>
    <row r="209" spans="2:22" outlineLevel="1" x14ac:dyDescent="0.2">
      <c r="B209" s="279">
        <f t="shared" si="60"/>
        <v>45747</v>
      </c>
      <c r="C209" s="280" t="s">
        <v>0</v>
      </c>
      <c r="D209" s="246"/>
      <c r="E209" s="246"/>
      <c r="F209" s="246"/>
      <c r="G209" s="246"/>
      <c r="H209" s="246"/>
      <c r="I209" s="256"/>
      <c r="J209" s="256"/>
      <c r="K209" s="246"/>
      <c r="L209" s="246"/>
      <c r="M209" s="256">
        <f t="shared" ref="M209:S209" si="66">M200/MAX(M191,1)</f>
        <v>0</v>
      </c>
      <c r="N209" s="256">
        <f t="shared" si="66"/>
        <v>0</v>
      </c>
      <c r="O209" s="256">
        <f t="shared" si="66"/>
        <v>0</v>
      </c>
      <c r="P209" s="256">
        <f t="shared" si="66"/>
        <v>0</v>
      </c>
      <c r="Q209" s="256">
        <f t="shared" si="66"/>
        <v>0</v>
      </c>
      <c r="R209" s="256">
        <f t="shared" si="66"/>
        <v>0</v>
      </c>
      <c r="S209" s="282">
        <f t="shared" si="66"/>
        <v>8724.8722283394836</v>
      </c>
      <c r="T209" s="227"/>
      <c r="U209" s="227"/>
      <c r="V209" s="227"/>
    </row>
    <row r="210" spans="2:22" outlineLevel="1" x14ac:dyDescent="0.2">
      <c r="B210" s="279">
        <f t="shared" si="60"/>
        <v>46112</v>
      </c>
      <c r="C210" s="280" t="s">
        <v>0</v>
      </c>
      <c r="D210" s="246"/>
      <c r="E210" s="246"/>
      <c r="F210" s="246"/>
      <c r="G210" s="246"/>
      <c r="H210" s="246"/>
      <c r="I210" s="256"/>
      <c r="J210" s="256"/>
      <c r="K210" s="246"/>
      <c r="L210" s="246"/>
      <c r="M210" s="256">
        <f t="shared" ref="M210:S210" si="67">M201/MAX(M192,1)</f>
        <v>0</v>
      </c>
      <c r="N210" s="256">
        <f t="shared" si="67"/>
        <v>0</v>
      </c>
      <c r="O210" s="256">
        <f t="shared" si="67"/>
        <v>0</v>
      </c>
      <c r="P210" s="256">
        <f t="shared" si="67"/>
        <v>0</v>
      </c>
      <c r="Q210" s="256">
        <f t="shared" si="67"/>
        <v>0</v>
      </c>
      <c r="R210" s="256">
        <f t="shared" si="67"/>
        <v>0</v>
      </c>
      <c r="S210" s="282">
        <f t="shared" si="67"/>
        <v>0</v>
      </c>
      <c r="T210" s="227"/>
      <c r="U210" s="227"/>
      <c r="V210" s="227"/>
    </row>
    <row r="211" spans="2:22" outlineLevel="1" x14ac:dyDescent="0.2">
      <c r="B211" s="283"/>
      <c r="C211" s="280"/>
      <c r="D211" s="246"/>
      <c r="E211" s="246"/>
      <c r="F211" s="246"/>
      <c r="G211" s="246"/>
      <c r="H211" s="246"/>
      <c r="I211" s="246"/>
      <c r="J211" s="246"/>
      <c r="K211" s="246"/>
      <c r="L211" s="246"/>
      <c r="M211" s="246"/>
      <c r="N211" s="246"/>
      <c r="O211" s="246"/>
      <c r="P211" s="246"/>
      <c r="Q211" s="246"/>
      <c r="R211" s="246"/>
      <c r="S211" s="284"/>
      <c r="T211" s="227"/>
      <c r="U211" s="227"/>
      <c r="V211" s="227"/>
    </row>
    <row r="212" spans="2:22" outlineLevel="1" x14ac:dyDescent="0.2">
      <c r="B212" s="285" t="s">
        <v>14</v>
      </c>
      <c r="C212" s="280"/>
      <c r="D212" s="246"/>
      <c r="E212" s="246"/>
      <c r="F212" s="246"/>
      <c r="G212" s="246"/>
      <c r="H212" s="246"/>
      <c r="I212" s="246"/>
      <c r="J212" s="246"/>
      <c r="K212" s="246"/>
      <c r="L212" s="246"/>
      <c r="M212" s="246"/>
      <c r="N212" s="246"/>
      <c r="O212" s="246"/>
      <c r="P212" s="246"/>
      <c r="Q212" s="246"/>
      <c r="R212" s="246"/>
      <c r="S212" s="284"/>
      <c r="T212" s="227"/>
      <c r="U212" s="227"/>
      <c r="V212" s="227"/>
    </row>
    <row r="213" spans="2:22" outlineLevel="1" x14ac:dyDescent="0.2">
      <c r="B213" s="279">
        <f t="shared" ref="B213:B219" si="68">B204</f>
        <v>43921</v>
      </c>
      <c r="C213" s="280" t="s">
        <v>0</v>
      </c>
      <c r="D213" s="246"/>
      <c r="E213" s="246"/>
      <c r="F213" s="246"/>
      <c r="G213" s="246"/>
      <c r="H213" s="246"/>
      <c r="I213" s="256"/>
      <c r="J213" s="256"/>
      <c r="K213" s="246"/>
      <c r="L213" s="246"/>
      <c r="M213" s="256">
        <f>IF(M186&lt;=1,0,(M195-M231)*M$13)</f>
        <v>0</v>
      </c>
      <c r="N213" s="256">
        <f t="shared" ref="N213:S213" si="69">IF(N186&lt;=1,0,(N195-N231)*N$13)</f>
        <v>19805.590298720836</v>
      </c>
      <c r="O213" s="256">
        <f t="shared" si="69"/>
        <v>20865.047234317601</v>
      </c>
      <c r="P213" s="256">
        <f t="shared" si="69"/>
        <v>20895.958415405479</v>
      </c>
      <c r="Q213" s="256">
        <f t="shared" si="69"/>
        <v>20919.61421738518</v>
      </c>
      <c r="R213" s="256">
        <f t="shared" si="69"/>
        <v>20935.706228321633</v>
      </c>
      <c r="S213" s="282">
        <f t="shared" si="69"/>
        <v>20943.916309195483</v>
      </c>
      <c r="T213" s="227"/>
      <c r="U213" s="227"/>
      <c r="V213" s="227"/>
    </row>
    <row r="214" spans="2:22" outlineLevel="1" x14ac:dyDescent="0.2">
      <c r="B214" s="279">
        <f t="shared" si="68"/>
        <v>44286</v>
      </c>
      <c r="C214" s="280" t="s">
        <v>0</v>
      </c>
      <c r="D214" s="246"/>
      <c r="E214" s="246"/>
      <c r="F214" s="246"/>
      <c r="G214" s="246"/>
      <c r="H214" s="246"/>
      <c r="I214" s="256"/>
      <c r="J214" s="256"/>
      <c r="K214" s="246"/>
      <c r="L214" s="246"/>
      <c r="M214" s="256">
        <f t="shared" ref="M214:S214" si="70">IF(M187&lt;=1,0,(M196-M232)*M$13)</f>
        <v>0</v>
      </c>
      <c r="N214" s="256">
        <f t="shared" si="70"/>
        <v>0</v>
      </c>
      <c r="O214" s="256">
        <f t="shared" si="70"/>
        <v>140762.64732238132</v>
      </c>
      <c r="P214" s="256">
        <f t="shared" si="70"/>
        <v>141018.57940842203</v>
      </c>
      <c r="Q214" s="256">
        <f t="shared" si="70"/>
        <v>141227.49582236042</v>
      </c>
      <c r="R214" s="256">
        <f t="shared" si="70"/>
        <v>141387.37600631025</v>
      </c>
      <c r="S214" s="282">
        <f t="shared" si="70"/>
        <v>141496.13552631511</v>
      </c>
      <c r="T214" s="227"/>
      <c r="U214" s="227"/>
      <c r="V214" s="227"/>
    </row>
    <row r="215" spans="2:22" outlineLevel="1" x14ac:dyDescent="0.2">
      <c r="B215" s="279">
        <f t="shared" si="68"/>
        <v>44651</v>
      </c>
      <c r="C215" s="280" t="s">
        <v>0</v>
      </c>
      <c r="D215" s="246"/>
      <c r="E215" s="246"/>
      <c r="F215" s="246"/>
      <c r="G215" s="246"/>
      <c r="H215" s="246"/>
      <c r="I215" s="256"/>
      <c r="J215" s="256"/>
      <c r="K215" s="246"/>
      <c r="L215" s="246"/>
      <c r="M215" s="256">
        <f t="shared" ref="M215:S215" si="71">IF(M188&lt;=1,0,(M197-M233)*M$13)</f>
        <v>0</v>
      </c>
      <c r="N215" s="256">
        <f t="shared" si="71"/>
        <v>0</v>
      </c>
      <c r="O215" s="256">
        <f t="shared" si="71"/>
        <v>0</v>
      </c>
      <c r="P215" s="256">
        <f t="shared" si="71"/>
        <v>140965.43695755952</v>
      </c>
      <c r="Q215" s="256">
        <f t="shared" si="71"/>
        <v>141221.73775202781</v>
      </c>
      <c r="R215" s="256">
        <f t="shared" si="71"/>
        <v>141430.95514129006</v>
      </c>
      <c r="S215" s="282">
        <f t="shared" si="71"/>
        <v>141591.06565654435</v>
      </c>
      <c r="T215" s="227"/>
      <c r="U215" s="227"/>
      <c r="V215" s="227"/>
    </row>
    <row r="216" spans="2:22" outlineLevel="1" x14ac:dyDescent="0.2">
      <c r="B216" s="279">
        <f t="shared" si="68"/>
        <v>45016</v>
      </c>
      <c r="C216" s="280" t="s">
        <v>0</v>
      </c>
      <c r="D216" s="246"/>
      <c r="E216" s="246"/>
      <c r="F216" s="246"/>
      <c r="G216" s="246"/>
      <c r="H216" s="246"/>
      <c r="I216" s="256"/>
      <c r="J216" s="256"/>
      <c r="K216" s="246"/>
      <c r="L216" s="246"/>
      <c r="M216" s="256">
        <f t="shared" ref="M216:S216" si="72">IF(M189&lt;=1,0,(M198-M234)*M$13)</f>
        <v>0</v>
      </c>
      <c r="N216" s="256">
        <f t="shared" si="72"/>
        <v>0</v>
      </c>
      <c r="O216" s="256">
        <f t="shared" si="72"/>
        <v>0</v>
      </c>
      <c r="P216" s="256">
        <f t="shared" si="72"/>
        <v>0</v>
      </c>
      <c r="Q216" s="256">
        <f t="shared" si="72"/>
        <v>161887.92425038005</v>
      </c>
      <c r="R216" s="256">
        <f t="shared" si="72"/>
        <v>162182.26593083527</v>
      </c>
      <c r="S216" s="282">
        <f t="shared" si="72"/>
        <v>162422.53595443652</v>
      </c>
      <c r="T216" s="227"/>
      <c r="U216" s="227"/>
      <c r="V216" s="227"/>
    </row>
    <row r="217" spans="2:22" outlineLevel="1" x14ac:dyDescent="0.2">
      <c r="B217" s="279">
        <f t="shared" si="68"/>
        <v>45382</v>
      </c>
      <c r="C217" s="280" t="s">
        <v>0</v>
      </c>
      <c r="D217" s="246"/>
      <c r="E217" s="246"/>
      <c r="F217" s="246"/>
      <c r="G217" s="246"/>
      <c r="H217" s="246"/>
      <c r="I217" s="256"/>
      <c r="J217" s="256"/>
      <c r="K217" s="246"/>
      <c r="L217" s="246"/>
      <c r="M217" s="256">
        <f t="shared" ref="M217:S217" si="73">IF(M190&lt;=1,0,(M199-M235)*M$13)</f>
        <v>0</v>
      </c>
      <c r="N217" s="256">
        <f t="shared" si="73"/>
        <v>0</v>
      </c>
      <c r="O217" s="256">
        <f t="shared" si="73"/>
        <v>0</v>
      </c>
      <c r="P217" s="256">
        <f t="shared" si="73"/>
        <v>0</v>
      </c>
      <c r="Q217" s="256">
        <f t="shared" si="73"/>
        <v>0</v>
      </c>
      <c r="R217" s="256">
        <f t="shared" si="73"/>
        <v>32320.532998419498</v>
      </c>
      <c r="S217" s="282">
        <f t="shared" si="73"/>
        <v>32379.297603871171</v>
      </c>
      <c r="T217" s="227"/>
      <c r="U217" s="227"/>
      <c r="V217" s="227"/>
    </row>
    <row r="218" spans="2:22" outlineLevel="1" x14ac:dyDescent="0.2">
      <c r="B218" s="279">
        <f t="shared" si="68"/>
        <v>45747</v>
      </c>
      <c r="C218" s="280" t="s">
        <v>0</v>
      </c>
      <c r="D218" s="246"/>
      <c r="E218" s="246"/>
      <c r="F218" s="246"/>
      <c r="G218" s="246"/>
      <c r="H218" s="246"/>
      <c r="I218" s="256"/>
      <c r="J218" s="256"/>
      <c r="K218" s="246"/>
      <c r="L218" s="246"/>
      <c r="M218" s="256">
        <f t="shared" ref="M218:S218" si="74">IF(M191&lt;=1,0,(M200-M236)*M$13)</f>
        <v>0</v>
      </c>
      <c r="N218" s="256">
        <f t="shared" si="74"/>
        <v>0</v>
      </c>
      <c r="O218" s="256">
        <f t="shared" si="74"/>
        <v>0</v>
      </c>
      <c r="P218" s="256">
        <f t="shared" si="74"/>
        <v>0</v>
      </c>
      <c r="Q218" s="256">
        <f t="shared" si="74"/>
        <v>0</v>
      </c>
      <c r="R218" s="256">
        <f t="shared" si="74"/>
        <v>0</v>
      </c>
      <c r="S218" s="282">
        <f t="shared" si="74"/>
        <v>9597.3594511734391</v>
      </c>
      <c r="T218" s="227"/>
      <c r="U218" s="227"/>
      <c r="V218" s="227"/>
    </row>
    <row r="219" spans="2:22" outlineLevel="1" x14ac:dyDescent="0.2">
      <c r="B219" s="279">
        <f t="shared" si="68"/>
        <v>46112</v>
      </c>
      <c r="C219" s="280" t="s">
        <v>0</v>
      </c>
      <c r="D219" s="246"/>
      <c r="E219" s="246"/>
      <c r="F219" s="246"/>
      <c r="G219" s="246"/>
      <c r="H219" s="246"/>
      <c r="I219" s="256"/>
      <c r="J219" s="256"/>
      <c r="K219" s="246"/>
      <c r="L219" s="246"/>
      <c r="M219" s="256">
        <f t="shared" ref="M219:S219" si="75">IF(M192&lt;=1,0,(M201-M237)*M$13)</f>
        <v>0</v>
      </c>
      <c r="N219" s="256">
        <f t="shared" si="75"/>
        <v>0</v>
      </c>
      <c r="O219" s="256">
        <f t="shared" si="75"/>
        <v>0</v>
      </c>
      <c r="P219" s="256">
        <f t="shared" si="75"/>
        <v>0</v>
      </c>
      <c r="Q219" s="256">
        <f t="shared" si="75"/>
        <v>0</v>
      </c>
      <c r="R219" s="256">
        <f t="shared" si="75"/>
        <v>0</v>
      </c>
      <c r="S219" s="282">
        <f t="shared" si="75"/>
        <v>0</v>
      </c>
      <c r="T219" s="227"/>
      <c r="U219" s="227"/>
      <c r="V219" s="227"/>
    </row>
    <row r="220" spans="2:22" outlineLevel="1" x14ac:dyDescent="0.2">
      <c r="B220" s="283"/>
      <c r="C220" s="280"/>
      <c r="D220" s="246"/>
      <c r="E220" s="246"/>
      <c r="F220" s="246"/>
      <c r="G220" s="246"/>
      <c r="H220" s="246"/>
      <c r="I220" s="246"/>
      <c r="J220" s="246"/>
      <c r="K220" s="246"/>
      <c r="L220" s="246"/>
      <c r="M220" s="246"/>
      <c r="N220" s="246"/>
      <c r="O220" s="246"/>
      <c r="P220" s="246"/>
      <c r="Q220" s="246"/>
      <c r="R220" s="246"/>
      <c r="S220" s="284"/>
      <c r="T220" s="227"/>
      <c r="U220" s="227"/>
      <c r="V220" s="227"/>
    </row>
    <row r="221" spans="2:22" outlineLevel="1" x14ac:dyDescent="0.2">
      <c r="B221" s="285" t="s">
        <v>144</v>
      </c>
      <c r="C221" s="280"/>
      <c r="D221" s="246"/>
      <c r="E221" s="246"/>
      <c r="F221" s="246"/>
      <c r="G221" s="246"/>
      <c r="H221" s="246"/>
      <c r="I221" s="246"/>
      <c r="J221" s="246"/>
      <c r="K221" s="246"/>
      <c r="L221" s="246"/>
      <c r="M221" s="246"/>
      <c r="N221" s="246"/>
      <c r="O221" s="246"/>
      <c r="P221" s="246"/>
      <c r="Q221" s="246"/>
      <c r="R221" s="246"/>
      <c r="S221" s="284"/>
      <c r="T221" s="227"/>
      <c r="U221" s="227"/>
      <c r="V221" s="227"/>
    </row>
    <row r="222" spans="2:22" outlineLevel="1" x14ac:dyDescent="0.2">
      <c r="B222" s="279">
        <f t="shared" ref="B222:B228" si="76">B213</f>
        <v>43921</v>
      </c>
      <c r="C222" s="280" t="s">
        <v>0</v>
      </c>
      <c r="D222" s="281">
        <f>INDEX($H$17:$S$25,MATCH(B173,$B$17:$B$25,0),MATCH(B222,$H$4:$S$4,0))</f>
        <v>1042399.4894063649</v>
      </c>
      <c r="E222" s="256"/>
      <c r="F222" s="246"/>
      <c r="G222" s="246"/>
      <c r="H222" s="246"/>
      <c r="I222" s="256"/>
      <c r="J222" s="256"/>
      <c r="K222" s="246"/>
      <c r="L222" s="246"/>
      <c r="M222" s="256">
        <f t="shared" ref="M222:S228" si="77">($B222=M$4)*$D222</f>
        <v>1042399.4894063649</v>
      </c>
      <c r="N222" s="256">
        <f t="shared" si="77"/>
        <v>0</v>
      </c>
      <c r="O222" s="256">
        <f t="shared" si="77"/>
        <v>0</v>
      </c>
      <c r="P222" s="256">
        <f t="shared" si="77"/>
        <v>0</v>
      </c>
      <c r="Q222" s="256">
        <f t="shared" si="77"/>
        <v>0</v>
      </c>
      <c r="R222" s="256">
        <f t="shared" si="77"/>
        <v>0</v>
      </c>
      <c r="S222" s="282">
        <f t="shared" si="77"/>
        <v>0</v>
      </c>
      <c r="T222" s="227"/>
      <c r="U222" s="227"/>
      <c r="V222" s="227"/>
    </row>
    <row r="223" spans="2:22" outlineLevel="1" x14ac:dyDescent="0.2">
      <c r="B223" s="279">
        <f t="shared" si="76"/>
        <v>44286</v>
      </c>
      <c r="C223" s="280" t="s">
        <v>0</v>
      </c>
      <c r="D223" s="281">
        <f>INDEX($H$17:$S$25,MATCH(B173,$B$17:$B$25,0),MATCH(B223,$H$4:$S$4,0))</f>
        <v>7038132.3661190597</v>
      </c>
      <c r="E223" s="256"/>
      <c r="F223" s="246"/>
      <c r="G223" s="246"/>
      <c r="H223" s="246"/>
      <c r="I223" s="256"/>
      <c r="J223" s="256"/>
      <c r="K223" s="246"/>
      <c r="L223" s="246"/>
      <c r="M223" s="256">
        <f t="shared" si="77"/>
        <v>0</v>
      </c>
      <c r="N223" s="256">
        <f t="shared" si="77"/>
        <v>7038132.3661190597</v>
      </c>
      <c r="O223" s="256">
        <f t="shared" si="77"/>
        <v>0</v>
      </c>
      <c r="P223" s="256">
        <f t="shared" si="77"/>
        <v>0</v>
      </c>
      <c r="Q223" s="256">
        <f t="shared" si="77"/>
        <v>0</v>
      </c>
      <c r="R223" s="256">
        <f t="shared" si="77"/>
        <v>0</v>
      </c>
      <c r="S223" s="282">
        <f t="shared" si="77"/>
        <v>0</v>
      </c>
      <c r="T223" s="227"/>
      <c r="U223" s="227"/>
      <c r="V223" s="227"/>
    </row>
    <row r="224" spans="2:22" outlineLevel="1" x14ac:dyDescent="0.2">
      <c r="B224" s="279">
        <f t="shared" si="76"/>
        <v>44651</v>
      </c>
      <c r="C224" s="280" t="s">
        <v>0</v>
      </c>
      <c r="D224" s="281">
        <f>INDEX($H$17:$S$25,MATCH(B173,$B$17:$B$25,0),MATCH(B224,$H$4:$S$4,0))</f>
        <v>7048271.847877969</v>
      </c>
      <c r="E224" s="256"/>
      <c r="F224" s="246"/>
      <c r="G224" s="246"/>
      <c r="H224" s="246"/>
      <c r="I224" s="256"/>
      <c r="J224" s="256"/>
      <c r="K224" s="246"/>
      <c r="L224" s="246"/>
      <c r="M224" s="256">
        <f t="shared" si="77"/>
        <v>0</v>
      </c>
      <c r="N224" s="256">
        <f t="shared" si="77"/>
        <v>0</v>
      </c>
      <c r="O224" s="256">
        <f t="shared" si="77"/>
        <v>7048271.847877969</v>
      </c>
      <c r="P224" s="256">
        <f t="shared" si="77"/>
        <v>0</v>
      </c>
      <c r="Q224" s="256">
        <f t="shared" si="77"/>
        <v>0</v>
      </c>
      <c r="R224" s="256">
        <f t="shared" si="77"/>
        <v>0</v>
      </c>
      <c r="S224" s="282">
        <f t="shared" si="77"/>
        <v>0</v>
      </c>
      <c r="T224" s="227"/>
      <c r="U224" s="227"/>
      <c r="V224" s="227"/>
    </row>
    <row r="225" spans="2:22" outlineLevel="1" x14ac:dyDescent="0.2">
      <c r="B225" s="279">
        <f t="shared" si="76"/>
        <v>45016</v>
      </c>
      <c r="C225" s="280" t="s">
        <v>0</v>
      </c>
      <c r="D225" s="281">
        <f>INDEX($H$17:$S$25,MATCH(B173,$B$17:$B$25,0),MATCH(B225,$H$4:$S$4,0))</f>
        <v>8094396.2125189947</v>
      </c>
      <c r="E225" s="256"/>
      <c r="F225" s="246"/>
      <c r="G225" s="246"/>
      <c r="H225" s="246"/>
      <c r="I225" s="256"/>
      <c r="J225" s="256"/>
      <c r="K225" s="246"/>
      <c r="L225" s="246"/>
      <c r="M225" s="256">
        <f t="shared" si="77"/>
        <v>0</v>
      </c>
      <c r="N225" s="256">
        <f t="shared" si="77"/>
        <v>0</v>
      </c>
      <c r="O225" s="256">
        <f t="shared" si="77"/>
        <v>0</v>
      </c>
      <c r="P225" s="256">
        <f t="shared" si="77"/>
        <v>8094396.2125189947</v>
      </c>
      <c r="Q225" s="256">
        <f t="shared" si="77"/>
        <v>0</v>
      </c>
      <c r="R225" s="256">
        <f t="shared" si="77"/>
        <v>0</v>
      </c>
      <c r="S225" s="282">
        <f t="shared" si="77"/>
        <v>0</v>
      </c>
      <c r="T225" s="227"/>
      <c r="U225" s="227"/>
      <c r="V225" s="227"/>
    </row>
    <row r="226" spans="2:22" outlineLevel="1" x14ac:dyDescent="0.2">
      <c r="B226" s="279">
        <f t="shared" si="76"/>
        <v>45382</v>
      </c>
      <c r="C226" s="280" t="s">
        <v>0</v>
      </c>
      <c r="D226" s="281">
        <f>INDEX($H$17:$S$25,MATCH(B173,$B$17:$B$25,0),MATCH(B226,$H$4:$S$4,0))</f>
        <v>1616026.6499209735</v>
      </c>
      <c r="E226" s="256"/>
      <c r="F226" s="246"/>
      <c r="G226" s="246"/>
      <c r="H226" s="246"/>
      <c r="I226" s="256"/>
      <c r="J226" s="256"/>
      <c r="K226" s="246"/>
      <c r="L226" s="246"/>
      <c r="M226" s="256">
        <f t="shared" si="77"/>
        <v>0</v>
      </c>
      <c r="N226" s="256">
        <f t="shared" si="77"/>
        <v>0</v>
      </c>
      <c r="O226" s="256">
        <f t="shared" si="77"/>
        <v>0</v>
      </c>
      <c r="P226" s="256">
        <f t="shared" si="77"/>
        <v>0</v>
      </c>
      <c r="Q226" s="256">
        <f t="shared" si="77"/>
        <v>1616026.6499209735</v>
      </c>
      <c r="R226" s="256">
        <f t="shared" si="77"/>
        <v>0</v>
      </c>
      <c r="S226" s="282">
        <f t="shared" si="77"/>
        <v>0</v>
      </c>
      <c r="T226" s="227"/>
      <c r="U226" s="227"/>
      <c r="V226" s="227"/>
    </row>
    <row r="227" spans="2:22" outlineLevel="1" x14ac:dyDescent="0.2">
      <c r="B227" s="279">
        <f t="shared" si="76"/>
        <v>45747</v>
      </c>
      <c r="C227" s="280" t="s">
        <v>0</v>
      </c>
      <c r="D227" s="281">
        <f>INDEX($H$17:$S$25,MATCH(B173,$B$17:$B$25,0),MATCH(B227,$H$4:$S$4,0))</f>
        <v>479867.97255867155</v>
      </c>
      <c r="E227" s="256"/>
      <c r="F227" s="246"/>
      <c r="G227" s="246"/>
      <c r="H227" s="246"/>
      <c r="I227" s="256"/>
      <c r="J227" s="256"/>
      <c r="K227" s="246"/>
      <c r="L227" s="246"/>
      <c r="M227" s="256">
        <f t="shared" si="77"/>
        <v>0</v>
      </c>
      <c r="N227" s="256">
        <f t="shared" si="77"/>
        <v>0</v>
      </c>
      <c r="O227" s="256">
        <f t="shared" si="77"/>
        <v>0</v>
      </c>
      <c r="P227" s="256">
        <f t="shared" si="77"/>
        <v>0</v>
      </c>
      <c r="Q227" s="256">
        <f t="shared" si="77"/>
        <v>0</v>
      </c>
      <c r="R227" s="256">
        <f t="shared" si="77"/>
        <v>479867.97255867155</v>
      </c>
      <c r="S227" s="282">
        <f t="shared" si="77"/>
        <v>0</v>
      </c>
      <c r="T227" s="227"/>
      <c r="U227" s="227"/>
      <c r="V227" s="227"/>
    </row>
    <row r="228" spans="2:22" outlineLevel="1" x14ac:dyDescent="0.2">
      <c r="B228" s="279">
        <f t="shared" si="76"/>
        <v>46112</v>
      </c>
      <c r="C228" s="280" t="s">
        <v>0</v>
      </c>
      <c r="D228" s="281">
        <f>INDEX($H$17:$S$25,MATCH(B173,$B$17:$B$25,0),MATCH(B228,$H$4:$S$4,0))</f>
        <v>509327.92951859569</v>
      </c>
      <c r="E228" s="256"/>
      <c r="F228" s="246"/>
      <c r="G228" s="246"/>
      <c r="H228" s="246"/>
      <c r="I228" s="256"/>
      <c r="J228" s="256"/>
      <c r="K228" s="246"/>
      <c r="L228" s="246"/>
      <c r="M228" s="256">
        <f t="shared" si="77"/>
        <v>0</v>
      </c>
      <c r="N228" s="256">
        <f t="shared" si="77"/>
        <v>0</v>
      </c>
      <c r="O228" s="256">
        <f t="shared" si="77"/>
        <v>0</v>
      </c>
      <c r="P228" s="256">
        <f t="shared" si="77"/>
        <v>0</v>
      </c>
      <c r="Q228" s="256">
        <f t="shared" si="77"/>
        <v>0</v>
      </c>
      <c r="R228" s="256">
        <f t="shared" si="77"/>
        <v>0</v>
      </c>
      <c r="S228" s="282">
        <f t="shared" si="77"/>
        <v>509327.92951859569</v>
      </c>
      <c r="T228" s="227"/>
      <c r="U228" s="227"/>
      <c r="V228" s="227"/>
    </row>
    <row r="229" spans="2:22" outlineLevel="1" x14ac:dyDescent="0.2">
      <c r="B229" s="283"/>
      <c r="C229" s="280"/>
      <c r="D229" s="246"/>
      <c r="E229" s="246"/>
      <c r="F229" s="246"/>
      <c r="G229" s="246"/>
      <c r="H229" s="246"/>
      <c r="I229" s="246"/>
      <c r="J229" s="246"/>
      <c r="K229" s="246"/>
      <c r="L229" s="246"/>
      <c r="M229" s="246"/>
      <c r="N229" s="246"/>
      <c r="O229" s="246"/>
      <c r="P229" s="246"/>
      <c r="Q229" s="246"/>
      <c r="R229" s="246"/>
      <c r="S229" s="284"/>
      <c r="T229" s="227"/>
      <c r="U229" s="227"/>
      <c r="V229" s="227"/>
    </row>
    <row r="230" spans="2:22" outlineLevel="1" x14ac:dyDescent="0.2">
      <c r="B230" s="285" t="s">
        <v>12</v>
      </c>
      <c r="C230" s="280"/>
      <c r="D230" s="246"/>
      <c r="E230" s="246"/>
      <c r="F230" s="246"/>
      <c r="G230" s="246"/>
      <c r="H230" s="246"/>
      <c r="I230" s="246"/>
      <c r="J230" s="246"/>
      <c r="K230" s="246"/>
      <c r="L230" s="246"/>
      <c r="M230" s="246"/>
      <c r="N230" s="246"/>
      <c r="O230" s="246"/>
      <c r="P230" s="246"/>
      <c r="Q230" s="246"/>
      <c r="R230" s="246"/>
      <c r="S230" s="284"/>
      <c r="T230" s="227"/>
      <c r="U230" s="227"/>
      <c r="V230" s="227"/>
    </row>
    <row r="231" spans="2:22" outlineLevel="1" x14ac:dyDescent="0.2">
      <c r="B231" s="279">
        <f t="shared" ref="B231:B237" si="78">B222</f>
        <v>43921</v>
      </c>
      <c r="C231" s="280" t="s">
        <v>0</v>
      </c>
      <c r="D231" s="246"/>
      <c r="E231" s="246"/>
      <c r="F231" s="246"/>
      <c r="G231" s="246"/>
      <c r="H231" s="246"/>
      <c r="I231" s="256"/>
      <c r="J231" s="256"/>
      <c r="K231" s="246"/>
      <c r="L231" s="246"/>
      <c r="M231" s="256">
        <v>0</v>
      </c>
      <c r="N231" s="256">
        <v>0</v>
      </c>
      <c r="O231" s="256">
        <v>0</v>
      </c>
      <c r="P231" s="256">
        <v>0</v>
      </c>
      <c r="Q231" s="256">
        <v>0</v>
      </c>
      <c r="R231" s="256">
        <v>0</v>
      </c>
      <c r="S231" s="282">
        <v>0</v>
      </c>
      <c r="T231" s="227"/>
      <c r="U231" s="227"/>
      <c r="V231" s="227"/>
    </row>
    <row r="232" spans="2:22" outlineLevel="1" x14ac:dyDescent="0.2">
      <c r="B232" s="279">
        <f t="shared" si="78"/>
        <v>44286</v>
      </c>
      <c r="C232" s="280" t="s">
        <v>0</v>
      </c>
      <c r="D232" s="246"/>
      <c r="E232" s="246"/>
      <c r="F232" s="246"/>
      <c r="G232" s="246"/>
      <c r="H232" s="246"/>
      <c r="I232" s="256"/>
      <c r="J232" s="256"/>
      <c r="K232" s="246"/>
      <c r="L232" s="246"/>
      <c r="M232" s="256">
        <v>0</v>
      </c>
      <c r="N232" s="256">
        <v>0</v>
      </c>
      <c r="O232" s="256">
        <v>0</v>
      </c>
      <c r="P232" s="256">
        <v>0</v>
      </c>
      <c r="Q232" s="256">
        <v>0</v>
      </c>
      <c r="R232" s="256">
        <v>0</v>
      </c>
      <c r="S232" s="282">
        <v>0</v>
      </c>
      <c r="T232" s="227"/>
      <c r="U232" s="227"/>
      <c r="V232" s="227"/>
    </row>
    <row r="233" spans="2:22" outlineLevel="1" x14ac:dyDescent="0.2">
      <c r="B233" s="279">
        <f t="shared" si="78"/>
        <v>44651</v>
      </c>
      <c r="C233" s="280" t="s">
        <v>0</v>
      </c>
      <c r="D233" s="246"/>
      <c r="E233" s="246"/>
      <c r="F233" s="246"/>
      <c r="G233" s="246"/>
      <c r="H233" s="246"/>
      <c r="I233" s="256"/>
      <c r="J233" s="256"/>
      <c r="K233" s="246"/>
      <c r="L233" s="246"/>
      <c r="M233" s="256">
        <v>0</v>
      </c>
      <c r="N233" s="256">
        <v>0</v>
      </c>
      <c r="O233" s="256">
        <v>0</v>
      </c>
      <c r="P233" s="256">
        <v>0</v>
      </c>
      <c r="Q233" s="256">
        <v>0</v>
      </c>
      <c r="R233" s="256">
        <v>0</v>
      </c>
      <c r="S233" s="282">
        <v>0</v>
      </c>
      <c r="T233" s="227"/>
      <c r="U233" s="227"/>
      <c r="V233" s="227"/>
    </row>
    <row r="234" spans="2:22" outlineLevel="1" x14ac:dyDescent="0.2">
      <c r="B234" s="279">
        <f t="shared" si="78"/>
        <v>45016</v>
      </c>
      <c r="C234" s="280" t="s">
        <v>0</v>
      </c>
      <c r="D234" s="246"/>
      <c r="E234" s="246"/>
      <c r="F234" s="246"/>
      <c r="G234" s="246"/>
      <c r="H234" s="246"/>
      <c r="I234" s="256"/>
      <c r="J234" s="256"/>
      <c r="K234" s="246"/>
      <c r="L234" s="246"/>
      <c r="M234" s="256">
        <v>0</v>
      </c>
      <c r="N234" s="256">
        <v>0</v>
      </c>
      <c r="O234" s="256">
        <v>0</v>
      </c>
      <c r="P234" s="256">
        <v>0</v>
      </c>
      <c r="Q234" s="256">
        <v>0</v>
      </c>
      <c r="R234" s="256">
        <v>0</v>
      </c>
      <c r="S234" s="282">
        <v>0</v>
      </c>
      <c r="T234" s="227"/>
      <c r="U234" s="227"/>
      <c r="V234" s="227"/>
    </row>
    <row r="235" spans="2:22" outlineLevel="1" x14ac:dyDescent="0.2">
      <c r="B235" s="279">
        <f t="shared" si="78"/>
        <v>45382</v>
      </c>
      <c r="C235" s="280" t="s">
        <v>0</v>
      </c>
      <c r="D235" s="246"/>
      <c r="E235" s="246"/>
      <c r="F235" s="246"/>
      <c r="G235" s="246"/>
      <c r="H235" s="246"/>
      <c r="I235" s="256"/>
      <c r="J235" s="256"/>
      <c r="K235" s="246"/>
      <c r="L235" s="246"/>
      <c r="M235" s="256">
        <v>0</v>
      </c>
      <c r="N235" s="256">
        <v>0</v>
      </c>
      <c r="O235" s="256">
        <v>0</v>
      </c>
      <c r="P235" s="256">
        <v>0</v>
      </c>
      <c r="Q235" s="256">
        <v>0</v>
      </c>
      <c r="R235" s="256">
        <v>0</v>
      </c>
      <c r="S235" s="282">
        <v>0</v>
      </c>
      <c r="T235" s="227"/>
      <c r="U235" s="227"/>
      <c r="V235" s="227"/>
    </row>
    <row r="236" spans="2:22" outlineLevel="1" x14ac:dyDescent="0.2">
      <c r="B236" s="279">
        <f t="shared" si="78"/>
        <v>45747</v>
      </c>
      <c r="C236" s="280" t="s">
        <v>0</v>
      </c>
      <c r="D236" s="246"/>
      <c r="E236" s="246"/>
      <c r="F236" s="246"/>
      <c r="G236" s="246"/>
      <c r="H236" s="246"/>
      <c r="I236" s="256"/>
      <c r="J236" s="256"/>
      <c r="K236" s="246"/>
      <c r="L236" s="246"/>
      <c r="M236" s="256">
        <v>0</v>
      </c>
      <c r="N236" s="256">
        <v>0</v>
      </c>
      <c r="O236" s="256">
        <v>0</v>
      </c>
      <c r="P236" s="256">
        <v>0</v>
      </c>
      <c r="Q236" s="256">
        <v>0</v>
      </c>
      <c r="R236" s="256">
        <v>0</v>
      </c>
      <c r="S236" s="282">
        <v>0</v>
      </c>
      <c r="T236" s="227"/>
      <c r="U236" s="227"/>
      <c r="V236" s="227"/>
    </row>
    <row r="237" spans="2:22" outlineLevel="1" x14ac:dyDescent="0.2">
      <c r="B237" s="279">
        <f t="shared" si="78"/>
        <v>46112</v>
      </c>
      <c r="C237" s="280" t="s">
        <v>0</v>
      </c>
      <c r="D237" s="246"/>
      <c r="E237" s="246"/>
      <c r="F237" s="246"/>
      <c r="G237" s="246"/>
      <c r="H237" s="246"/>
      <c r="I237" s="256"/>
      <c r="J237" s="256"/>
      <c r="K237" s="246"/>
      <c r="L237" s="246"/>
      <c r="M237" s="256">
        <v>0</v>
      </c>
      <c r="N237" s="256">
        <v>0</v>
      </c>
      <c r="O237" s="256">
        <v>0</v>
      </c>
      <c r="P237" s="256">
        <v>0</v>
      </c>
      <c r="Q237" s="256">
        <v>0</v>
      </c>
      <c r="R237" s="256">
        <v>0</v>
      </c>
      <c r="S237" s="282">
        <v>0</v>
      </c>
      <c r="T237" s="227"/>
      <c r="U237" s="227"/>
      <c r="V237" s="227"/>
    </row>
    <row r="238" spans="2:22" outlineLevel="1" x14ac:dyDescent="0.2">
      <c r="B238" s="283"/>
      <c r="C238" s="280"/>
      <c r="D238" s="246"/>
      <c r="E238" s="246"/>
      <c r="F238" s="246"/>
      <c r="G238" s="246"/>
      <c r="H238" s="246"/>
      <c r="I238" s="246"/>
      <c r="J238" s="246"/>
      <c r="K238" s="246"/>
      <c r="L238" s="246"/>
      <c r="M238" s="246"/>
      <c r="N238" s="246"/>
      <c r="O238" s="246"/>
      <c r="P238" s="246"/>
      <c r="Q238" s="246"/>
      <c r="R238" s="246"/>
      <c r="S238" s="284"/>
      <c r="T238" s="227"/>
      <c r="U238" s="227"/>
      <c r="V238" s="227"/>
    </row>
    <row r="239" spans="2:22" outlineLevel="1" x14ac:dyDescent="0.2">
      <c r="B239" s="285" t="s">
        <v>11</v>
      </c>
      <c r="C239" s="280"/>
      <c r="D239" s="246"/>
      <c r="E239" s="246"/>
      <c r="F239" s="246"/>
      <c r="G239" s="246"/>
      <c r="H239" s="246"/>
      <c r="I239" s="246"/>
      <c r="J239" s="246"/>
      <c r="K239" s="246"/>
      <c r="L239" s="246"/>
      <c r="M239" s="246"/>
      <c r="N239" s="246"/>
      <c r="O239" s="246"/>
      <c r="P239" s="246"/>
      <c r="Q239" s="246"/>
      <c r="R239" s="246"/>
      <c r="S239" s="284"/>
      <c r="T239" s="227"/>
      <c r="U239" s="227"/>
      <c r="V239" s="227"/>
    </row>
    <row r="240" spans="2:22" outlineLevel="1" x14ac:dyDescent="0.2">
      <c r="B240" s="279">
        <f t="shared" ref="B240:B246" si="79">B231</f>
        <v>43921</v>
      </c>
      <c r="C240" s="280" t="s">
        <v>0</v>
      </c>
      <c r="D240" s="246"/>
      <c r="E240" s="246"/>
      <c r="F240" s="246"/>
      <c r="G240" s="246"/>
      <c r="H240" s="246"/>
      <c r="I240" s="256"/>
      <c r="J240" s="256"/>
      <c r="K240" s="246"/>
      <c r="L240" s="246"/>
      <c r="M240" s="256">
        <f>M195-M204+M213+M222-M231</f>
        <v>1042399.4894063649</v>
      </c>
      <c r="N240" s="256">
        <f t="shared" ref="N240:S240" si="80">N195-N204+N213+N222-N231</f>
        <v>1043252.3617158791</v>
      </c>
      <c r="O240" s="256">
        <f t="shared" si="80"/>
        <v>1044797.920770273</v>
      </c>
      <c r="P240" s="256">
        <f t="shared" si="80"/>
        <v>1045980.7108692582</v>
      </c>
      <c r="Q240" s="256">
        <f t="shared" si="80"/>
        <v>1046785.3114160807</v>
      </c>
      <c r="R240" s="256">
        <f t="shared" si="80"/>
        <v>1047195.8154597733</v>
      </c>
      <c r="S240" s="282">
        <f t="shared" si="80"/>
        <v>1047195.8154597733</v>
      </c>
      <c r="T240" s="227"/>
      <c r="U240" s="227"/>
      <c r="V240" s="227"/>
    </row>
    <row r="241" spans="2:22" outlineLevel="1" x14ac:dyDescent="0.2">
      <c r="B241" s="279">
        <f t="shared" si="79"/>
        <v>44286</v>
      </c>
      <c r="C241" s="280" t="s">
        <v>0</v>
      </c>
      <c r="D241" s="246"/>
      <c r="E241" s="246"/>
      <c r="F241" s="246"/>
      <c r="G241" s="246"/>
      <c r="H241" s="246"/>
      <c r="I241" s="256"/>
      <c r="J241" s="256"/>
      <c r="K241" s="246"/>
      <c r="L241" s="246"/>
      <c r="M241" s="256">
        <f t="shared" ref="M241:S241" si="81">M196-M205+M214+M223-M232</f>
        <v>0</v>
      </c>
      <c r="N241" s="256">
        <f t="shared" si="81"/>
        <v>7038132.3661190597</v>
      </c>
      <c r="O241" s="256">
        <f t="shared" si="81"/>
        <v>7050928.9704210944</v>
      </c>
      <c r="P241" s="256">
        <f t="shared" si="81"/>
        <v>7061374.7911180146</v>
      </c>
      <c r="Q241" s="256">
        <f t="shared" si="81"/>
        <v>7069368.8003155068</v>
      </c>
      <c r="R241" s="256">
        <f t="shared" si="81"/>
        <v>7074806.7763157496</v>
      </c>
      <c r="S241" s="282">
        <f t="shared" si="81"/>
        <v>7077581.210345678</v>
      </c>
      <c r="T241" s="227"/>
      <c r="U241" s="227"/>
      <c r="V241" s="227"/>
    </row>
    <row r="242" spans="2:22" outlineLevel="1" x14ac:dyDescent="0.2">
      <c r="B242" s="279">
        <f t="shared" si="79"/>
        <v>44651</v>
      </c>
      <c r="C242" s="280" t="s">
        <v>0</v>
      </c>
      <c r="D242" s="246"/>
      <c r="E242" s="246"/>
      <c r="F242" s="246"/>
      <c r="G242" s="246"/>
      <c r="H242" s="246"/>
      <c r="I242" s="256"/>
      <c r="J242" s="256"/>
      <c r="K242" s="246"/>
      <c r="L242" s="246"/>
      <c r="M242" s="256">
        <f t="shared" ref="M242:S242" si="82">M197-M206+M215+M224-M233</f>
        <v>0</v>
      </c>
      <c r="N242" s="256">
        <f t="shared" si="82"/>
        <v>0</v>
      </c>
      <c r="O242" s="256">
        <f t="shared" si="82"/>
        <v>7048271.847877969</v>
      </c>
      <c r="P242" s="256">
        <f t="shared" si="82"/>
        <v>7061086.887601384</v>
      </c>
      <c r="Q242" s="256">
        <f t="shared" si="82"/>
        <v>7071547.7570644971</v>
      </c>
      <c r="R242" s="256">
        <f t="shared" si="82"/>
        <v>7079553.2828272115</v>
      </c>
      <c r="S242" s="282">
        <f t="shared" si="82"/>
        <v>7084999.0930447709</v>
      </c>
      <c r="T242" s="227"/>
      <c r="U242" s="227"/>
      <c r="V242" s="227"/>
    </row>
    <row r="243" spans="2:22" outlineLevel="1" x14ac:dyDescent="0.2">
      <c r="B243" s="279">
        <f t="shared" si="79"/>
        <v>45016</v>
      </c>
      <c r="C243" s="280" t="s">
        <v>0</v>
      </c>
      <c r="D243" s="246"/>
      <c r="E243" s="246"/>
      <c r="F243" s="246"/>
      <c r="G243" s="246"/>
      <c r="H243" s="246"/>
      <c r="I243" s="256"/>
      <c r="J243" s="256"/>
      <c r="K243" s="246"/>
      <c r="L243" s="246"/>
      <c r="M243" s="256">
        <f t="shared" ref="M243:S243" si="83">M198-M207+M216+M225-M234</f>
        <v>0</v>
      </c>
      <c r="N243" s="256">
        <f t="shared" si="83"/>
        <v>0</v>
      </c>
      <c r="O243" s="256">
        <f t="shared" si="83"/>
        <v>0</v>
      </c>
      <c r="P243" s="256">
        <f t="shared" si="83"/>
        <v>8094396.2125189947</v>
      </c>
      <c r="Q243" s="256">
        <f t="shared" si="83"/>
        <v>8109113.296541757</v>
      </c>
      <c r="R243" s="256">
        <f t="shared" si="83"/>
        <v>8121126.797721819</v>
      </c>
      <c r="S243" s="282">
        <f t="shared" si="83"/>
        <v>8130320.5261720698</v>
      </c>
      <c r="T243" s="227"/>
      <c r="U243" s="227"/>
      <c r="V243" s="227"/>
    </row>
    <row r="244" spans="2:22" outlineLevel="1" x14ac:dyDescent="0.2">
      <c r="B244" s="279">
        <f t="shared" si="79"/>
        <v>45382</v>
      </c>
      <c r="C244" s="280" t="s">
        <v>0</v>
      </c>
      <c r="D244" s="246"/>
      <c r="E244" s="246"/>
      <c r="F244" s="246"/>
      <c r="G244" s="246"/>
      <c r="H244" s="246"/>
      <c r="I244" s="256"/>
      <c r="J244" s="256"/>
      <c r="K244" s="246"/>
      <c r="L244" s="246"/>
      <c r="M244" s="256">
        <f t="shared" ref="M244:S244" si="84">M199-M208+M217+M226-M235</f>
        <v>0</v>
      </c>
      <c r="N244" s="256">
        <f t="shared" si="84"/>
        <v>0</v>
      </c>
      <c r="O244" s="256">
        <f t="shared" si="84"/>
        <v>0</v>
      </c>
      <c r="P244" s="256">
        <f t="shared" si="84"/>
        <v>0</v>
      </c>
      <c r="Q244" s="256">
        <f t="shared" si="84"/>
        <v>1616026.6499209735</v>
      </c>
      <c r="R244" s="256">
        <f t="shared" si="84"/>
        <v>1618964.8801935571</v>
      </c>
      <c r="S244" s="282">
        <f t="shared" si="84"/>
        <v>1621363.3466827329</v>
      </c>
      <c r="T244" s="227"/>
      <c r="U244" s="227"/>
      <c r="V244" s="227"/>
    </row>
    <row r="245" spans="2:22" outlineLevel="1" x14ac:dyDescent="0.2">
      <c r="B245" s="279">
        <f t="shared" si="79"/>
        <v>45747</v>
      </c>
      <c r="C245" s="280" t="s">
        <v>0</v>
      </c>
      <c r="D245" s="246"/>
      <c r="E245" s="246"/>
      <c r="F245" s="246"/>
      <c r="G245" s="246"/>
      <c r="H245" s="246"/>
      <c r="I245" s="256"/>
      <c r="J245" s="256"/>
      <c r="K245" s="246"/>
      <c r="L245" s="246"/>
      <c r="M245" s="256">
        <f t="shared" ref="M245:S245" si="85">M200-M209+M218+M227-M236</f>
        <v>0</v>
      </c>
      <c r="N245" s="256">
        <f t="shared" si="85"/>
        <v>0</v>
      </c>
      <c r="O245" s="256">
        <f t="shared" si="85"/>
        <v>0</v>
      </c>
      <c r="P245" s="256">
        <f t="shared" si="85"/>
        <v>0</v>
      </c>
      <c r="Q245" s="256">
        <f t="shared" si="85"/>
        <v>0</v>
      </c>
      <c r="R245" s="256">
        <f t="shared" si="85"/>
        <v>479867.97255867155</v>
      </c>
      <c r="S245" s="282">
        <f t="shared" si="85"/>
        <v>480740.45978150552</v>
      </c>
      <c r="T245" s="227"/>
      <c r="U245" s="227"/>
      <c r="V245" s="227"/>
    </row>
    <row r="246" spans="2:22" outlineLevel="1" x14ac:dyDescent="0.2">
      <c r="B246" s="286">
        <f t="shared" si="79"/>
        <v>46112</v>
      </c>
      <c r="C246" s="287" t="s">
        <v>0</v>
      </c>
      <c r="D246" s="288"/>
      <c r="E246" s="288"/>
      <c r="F246" s="288"/>
      <c r="G246" s="288"/>
      <c r="H246" s="288"/>
      <c r="I246" s="289"/>
      <c r="J246" s="289"/>
      <c r="K246" s="288"/>
      <c r="L246" s="288"/>
      <c r="M246" s="289">
        <f t="shared" ref="M246:S246" si="86">M201-M210+M219+M228-M237</f>
        <v>0</v>
      </c>
      <c r="N246" s="289">
        <f t="shared" si="86"/>
        <v>0</v>
      </c>
      <c r="O246" s="289">
        <f t="shared" si="86"/>
        <v>0</v>
      </c>
      <c r="P246" s="289">
        <f t="shared" si="86"/>
        <v>0</v>
      </c>
      <c r="Q246" s="289">
        <f t="shared" si="86"/>
        <v>0</v>
      </c>
      <c r="R246" s="289">
        <f t="shared" si="86"/>
        <v>0</v>
      </c>
      <c r="S246" s="290">
        <f t="shared" si="86"/>
        <v>509327.92951859569</v>
      </c>
      <c r="T246" s="227"/>
      <c r="U246" s="227"/>
      <c r="V246" s="227"/>
    </row>
    <row r="247" spans="2:22" outlineLevel="1" x14ac:dyDescent="0.2">
      <c r="B247" s="227"/>
      <c r="C247" s="254"/>
      <c r="D247" s="227"/>
      <c r="E247" s="227"/>
      <c r="F247" s="227"/>
      <c r="G247" s="227"/>
      <c r="H247" s="227"/>
      <c r="I247" s="227"/>
      <c r="J247" s="227"/>
      <c r="K247" s="227"/>
      <c r="L247" s="227"/>
      <c r="M247" s="227"/>
      <c r="N247" s="227"/>
      <c r="O247" s="227"/>
      <c r="P247" s="227"/>
      <c r="Q247" s="227"/>
      <c r="R247" s="227"/>
      <c r="S247" s="227"/>
      <c r="T247" s="227"/>
      <c r="U247" s="227"/>
      <c r="V247" s="227"/>
    </row>
    <row r="248" spans="2:22" x14ac:dyDescent="0.2">
      <c r="B248" s="272" t="s">
        <v>28</v>
      </c>
      <c r="C248" s="254"/>
      <c r="D248" s="227"/>
      <c r="E248" s="227"/>
      <c r="F248" s="227"/>
      <c r="G248" s="227"/>
      <c r="H248" s="227"/>
      <c r="I248" s="246"/>
      <c r="J248" s="227"/>
      <c r="K248" s="227"/>
      <c r="L248" s="227"/>
      <c r="M248" s="227"/>
      <c r="N248" s="227"/>
      <c r="O248" s="227"/>
      <c r="P248" s="227"/>
      <c r="Q248" s="227"/>
      <c r="R248" s="227"/>
      <c r="S248" s="227"/>
      <c r="T248" s="227"/>
      <c r="U248" s="227"/>
      <c r="V248" s="227"/>
    </row>
    <row r="249" spans="2:22" x14ac:dyDescent="0.2">
      <c r="B249" s="273"/>
      <c r="C249" s="254"/>
      <c r="D249" s="227"/>
      <c r="E249" s="227"/>
      <c r="F249" s="227"/>
      <c r="G249" s="227"/>
      <c r="H249" s="227"/>
      <c r="I249" s="246"/>
      <c r="J249" s="227"/>
      <c r="K249" s="227"/>
      <c r="L249" s="227"/>
      <c r="M249" s="227"/>
      <c r="N249" s="227"/>
      <c r="O249" s="227"/>
      <c r="P249" s="227"/>
      <c r="Q249" s="227"/>
      <c r="R249" s="227"/>
      <c r="S249" s="227"/>
      <c r="T249" s="227"/>
      <c r="U249" s="227"/>
      <c r="V249" s="227"/>
    </row>
    <row r="250" spans="2:22" x14ac:dyDescent="0.2">
      <c r="B250" s="227" t="s">
        <v>20</v>
      </c>
      <c r="C250" s="254" t="s">
        <v>5</v>
      </c>
      <c r="D250" s="227"/>
      <c r="E250" s="229" t="s">
        <v>271</v>
      </c>
      <c r="F250" s="227"/>
      <c r="G250" s="247"/>
      <c r="H250" s="253"/>
      <c r="I250" s="253"/>
      <c r="J250" s="253"/>
      <c r="K250" s="253"/>
      <c r="L250" s="253"/>
      <c r="M250" s="253">
        <f t="shared" ref="M250:S250" si="87">IF(M252=0,0,M251/M252)</f>
        <v>0</v>
      </c>
      <c r="N250" s="253">
        <f t="shared" si="87"/>
        <v>55</v>
      </c>
      <c r="O250" s="253">
        <f t="shared" si="87"/>
        <v>54.993166320907044</v>
      </c>
      <c r="P250" s="253">
        <f t="shared" si="87"/>
        <v>54.065395494823761</v>
      </c>
      <c r="Q250" s="253">
        <f t="shared" si="87"/>
        <v>53.147894219984003</v>
      </c>
      <c r="R250" s="253">
        <f t="shared" si="87"/>
        <v>52.843661516960708</v>
      </c>
      <c r="S250" s="253">
        <f t="shared" si="87"/>
        <v>51.94775008214998</v>
      </c>
      <c r="T250" s="227"/>
      <c r="U250" s="227"/>
      <c r="V250" s="227"/>
    </row>
    <row r="251" spans="2:22" x14ac:dyDescent="0.2">
      <c r="B251" s="227" t="s">
        <v>16</v>
      </c>
      <c r="C251" s="254" t="s">
        <v>0</v>
      </c>
      <c r="D251" s="227"/>
      <c r="E251" s="229" t="s">
        <v>264</v>
      </c>
      <c r="F251" s="227"/>
      <c r="G251" s="227"/>
      <c r="H251" s="227"/>
      <c r="I251" s="256"/>
      <c r="J251" s="227"/>
      <c r="K251" s="227"/>
      <c r="L251" s="227"/>
      <c r="M251" s="247">
        <f t="shared" ref="M251:S251" si="88">SUM(M270:M276)</f>
        <v>0</v>
      </c>
      <c r="N251" s="247">
        <f t="shared" si="88"/>
        <v>46084.956475972111</v>
      </c>
      <c r="O251" s="247">
        <f t="shared" si="88"/>
        <v>6873449.6136481036</v>
      </c>
      <c r="P251" s="247">
        <f t="shared" si="88"/>
        <v>7428021.5622396423</v>
      </c>
      <c r="Q251" s="247">
        <f t="shared" si="88"/>
        <v>7782640.5869171927</v>
      </c>
      <c r="R251" s="247">
        <f t="shared" si="88"/>
        <v>10443503.096282529</v>
      </c>
      <c r="S251" s="247">
        <f t="shared" si="88"/>
        <v>10833022.676696338</v>
      </c>
      <c r="T251" s="227"/>
      <c r="U251" s="227"/>
      <c r="V251" s="227"/>
    </row>
    <row r="252" spans="2:22" x14ac:dyDescent="0.2">
      <c r="B252" s="227" t="s">
        <v>15</v>
      </c>
      <c r="C252" s="254" t="s">
        <v>0</v>
      </c>
      <c r="D252" s="227"/>
      <c r="E252" s="229" t="s">
        <v>265</v>
      </c>
      <c r="F252" s="227"/>
      <c r="G252" s="227"/>
      <c r="H252" s="227"/>
      <c r="I252" s="256"/>
      <c r="J252" s="227"/>
      <c r="K252" s="227"/>
      <c r="L252" s="227"/>
      <c r="M252" s="247">
        <f t="shared" ref="M252:S252" si="89">SUM(M279:M285)</f>
        <v>0</v>
      </c>
      <c r="N252" s="247">
        <f t="shared" si="89"/>
        <v>837.90829956312928</v>
      </c>
      <c r="O252" s="247">
        <f t="shared" si="89"/>
        <v>124987.34067318084</v>
      </c>
      <c r="P252" s="247">
        <f t="shared" si="89"/>
        <v>137389.57228104997</v>
      </c>
      <c r="Q252" s="247">
        <f t="shared" si="89"/>
        <v>146433.65840054039</v>
      </c>
      <c r="R252" s="247">
        <f t="shared" si="89"/>
        <v>197630.19435983975</v>
      </c>
      <c r="S252" s="247">
        <f t="shared" si="89"/>
        <v>208536.89831734842</v>
      </c>
      <c r="T252" s="227"/>
      <c r="U252" s="227"/>
      <c r="V252" s="227"/>
    </row>
    <row r="253" spans="2:22" x14ac:dyDescent="0.2">
      <c r="B253" s="227" t="s">
        <v>14</v>
      </c>
      <c r="C253" s="254" t="s">
        <v>0</v>
      </c>
      <c r="D253" s="227"/>
      <c r="E253" s="229" t="s">
        <v>266</v>
      </c>
      <c r="F253" s="227"/>
      <c r="G253" s="227"/>
      <c r="H253" s="227"/>
      <c r="I253" s="256"/>
      <c r="J253" s="227"/>
      <c r="K253" s="227"/>
      <c r="L253" s="227"/>
      <c r="M253" s="247">
        <f t="shared" ref="M253:S253" si="90">SUM(M288:M294)</f>
        <v>0</v>
      </c>
      <c r="N253" s="247">
        <f t="shared" si="90"/>
        <v>875.61417304346571</v>
      </c>
      <c r="O253" s="247">
        <f t="shared" si="90"/>
        <v>137468.9922729622</v>
      </c>
      <c r="P253" s="247">
        <f t="shared" si="90"/>
        <v>148560.43124479297</v>
      </c>
      <c r="Q253" s="247">
        <f t="shared" si="90"/>
        <v>155652.81173834397</v>
      </c>
      <c r="R253" s="247">
        <f t="shared" si="90"/>
        <v>208870.06192565078</v>
      </c>
      <c r="S253" s="247">
        <f t="shared" si="90"/>
        <v>216660.45353392698</v>
      </c>
      <c r="T253" s="227"/>
      <c r="U253" s="227"/>
      <c r="V253" s="227"/>
    </row>
    <row r="254" spans="2:22" x14ac:dyDescent="0.2">
      <c r="B254" s="227" t="s">
        <v>144</v>
      </c>
      <c r="C254" s="254" t="s">
        <v>0</v>
      </c>
      <c r="D254" s="227"/>
      <c r="E254" s="229" t="s">
        <v>268</v>
      </c>
      <c r="F254" s="227"/>
      <c r="G254" s="227"/>
      <c r="H254" s="227"/>
      <c r="I254" s="256"/>
      <c r="J254" s="227"/>
      <c r="K254" s="227"/>
      <c r="L254" s="227"/>
      <c r="M254" s="247">
        <f t="shared" ref="M254:S254" si="91">SUM(M297:M303)</f>
        <v>46084.956475972111</v>
      </c>
      <c r="N254" s="247">
        <f t="shared" si="91"/>
        <v>6827326.9512986513</v>
      </c>
      <c r="O254" s="247">
        <f t="shared" si="91"/>
        <v>542090.29699175723</v>
      </c>
      <c r="P254" s="247">
        <f t="shared" si="91"/>
        <v>343448.16571380745</v>
      </c>
      <c r="Q254" s="247">
        <f t="shared" si="91"/>
        <v>2651643.3560275319</v>
      </c>
      <c r="R254" s="247">
        <f t="shared" si="91"/>
        <v>378279.71284800104</v>
      </c>
      <c r="S254" s="247">
        <f t="shared" si="91"/>
        <v>6592977.1287385672</v>
      </c>
      <c r="T254" s="227"/>
      <c r="U254" s="227"/>
      <c r="V254" s="227"/>
    </row>
    <row r="255" spans="2:22" x14ac:dyDescent="0.2">
      <c r="B255" s="227" t="s">
        <v>12</v>
      </c>
      <c r="C255" s="254" t="s">
        <v>0</v>
      </c>
      <c r="D255" s="227"/>
      <c r="E255" s="229" t="s">
        <v>270</v>
      </c>
      <c r="F255" s="227"/>
      <c r="G255" s="227"/>
      <c r="H255" s="227"/>
      <c r="I255" s="256"/>
      <c r="J255" s="227"/>
      <c r="K255" s="227"/>
      <c r="L255" s="227"/>
      <c r="M255" s="247">
        <f t="shared" ref="M255:S255" si="92">SUM(M306:M312)</f>
        <v>0</v>
      </c>
      <c r="N255" s="247">
        <f t="shared" si="92"/>
        <v>0</v>
      </c>
      <c r="O255" s="247">
        <f t="shared" si="92"/>
        <v>0</v>
      </c>
      <c r="P255" s="247">
        <f t="shared" si="92"/>
        <v>0</v>
      </c>
      <c r="Q255" s="247">
        <f t="shared" si="92"/>
        <v>0</v>
      </c>
      <c r="R255" s="247">
        <f t="shared" si="92"/>
        <v>0</v>
      </c>
      <c r="S255" s="247">
        <f t="shared" si="92"/>
        <v>0</v>
      </c>
      <c r="T255" s="227"/>
      <c r="U255" s="227"/>
      <c r="V255" s="227"/>
    </row>
    <row r="256" spans="2:22" s="233" customFormat="1" x14ac:dyDescent="0.2">
      <c r="B256" s="258" t="s">
        <v>11</v>
      </c>
      <c r="C256" s="263" t="s">
        <v>0</v>
      </c>
      <c r="D256" s="258"/>
      <c r="E256" s="233" t="s">
        <v>269</v>
      </c>
      <c r="F256" s="258"/>
      <c r="G256" s="258"/>
      <c r="H256" s="258"/>
      <c r="I256" s="274"/>
      <c r="J256" s="258"/>
      <c r="K256" s="258"/>
      <c r="L256" s="258"/>
      <c r="M256" s="261">
        <f t="shared" ref="M256:S256" si="93">SUM(M315:M321)</f>
        <v>46084.956475972111</v>
      </c>
      <c r="N256" s="261">
        <f t="shared" si="93"/>
        <v>6873449.6136481036</v>
      </c>
      <c r="O256" s="261">
        <f t="shared" si="93"/>
        <v>7428021.5622396423</v>
      </c>
      <c r="P256" s="261">
        <f t="shared" si="93"/>
        <v>7782640.5869171927</v>
      </c>
      <c r="Q256" s="261">
        <f t="shared" si="93"/>
        <v>10443503.096282529</v>
      </c>
      <c r="R256" s="261">
        <f t="shared" si="93"/>
        <v>10833022.676696338</v>
      </c>
      <c r="S256" s="261">
        <f t="shared" si="93"/>
        <v>17434123.360651486</v>
      </c>
      <c r="T256" s="258"/>
      <c r="U256" s="258"/>
      <c r="V256" s="258"/>
    </row>
    <row r="257" spans="2:22" x14ac:dyDescent="0.2">
      <c r="B257" s="227"/>
      <c r="C257" s="254"/>
      <c r="D257" s="227"/>
      <c r="E257" s="227"/>
      <c r="F257" s="227"/>
      <c r="G257" s="227"/>
      <c r="H257" s="227"/>
      <c r="I257" s="246"/>
      <c r="J257" s="227"/>
      <c r="K257" s="227"/>
      <c r="L257" s="227"/>
      <c r="M257" s="227"/>
      <c r="N257" s="227"/>
      <c r="O257" s="227"/>
      <c r="P257" s="227"/>
      <c r="Q257" s="227"/>
      <c r="R257" s="227"/>
      <c r="S257" s="227"/>
      <c r="T257" s="227"/>
      <c r="U257" s="227"/>
      <c r="V257" s="227"/>
    </row>
    <row r="258" spans="2:22" x14ac:dyDescent="0.2">
      <c r="B258" s="232" t="s">
        <v>98</v>
      </c>
      <c r="C258" s="239" t="s">
        <v>89</v>
      </c>
      <c r="D258" s="264">
        <f>SUM(H258:S258)</f>
        <v>0</v>
      </c>
      <c r="E258" s="265"/>
      <c r="F258" s="227"/>
      <c r="G258" s="227"/>
      <c r="H258" s="227"/>
      <c r="I258" s="246"/>
      <c r="J258" s="227"/>
      <c r="K258" s="227"/>
      <c r="L258" s="227"/>
      <c r="M258" s="266">
        <f t="shared" ref="M258:S258" si="94">IF(ABS(M251-M252+M253+M254-M255-M256)&lt;0.001,0,1)</f>
        <v>0</v>
      </c>
      <c r="N258" s="266">
        <f t="shared" si="94"/>
        <v>0</v>
      </c>
      <c r="O258" s="266">
        <f t="shared" si="94"/>
        <v>0</v>
      </c>
      <c r="P258" s="266">
        <f t="shared" si="94"/>
        <v>0</v>
      </c>
      <c r="Q258" s="266">
        <f t="shared" si="94"/>
        <v>0</v>
      </c>
      <c r="R258" s="266">
        <f t="shared" si="94"/>
        <v>0</v>
      </c>
      <c r="S258" s="266">
        <f t="shared" si="94"/>
        <v>0</v>
      </c>
      <c r="T258" s="227"/>
      <c r="U258" s="227"/>
      <c r="V258" s="227"/>
    </row>
    <row r="259" spans="2:22" x14ac:dyDescent="0.2">
      <c r="B259" s="230"/>
      <c r="C259" s="254"/>
      <c r="D259" s="227"/>
      <c r="E259" s="227"/>
      <c r="F259" s="227"/>
      <c r="G259" s="227"/>
      <c r="H259" s="227"/>
      <c r="I259" s="227"/>
      <c r="J259" s="227"/>
      <c r="K259" s="227"/>
      <c r="L259" s="227"/>
      <c r="M259" s="227"/>
      <c r="N259" s="227"/>
      <c r="O259" s="227"/>
      <c r="P259" s="227"/>
      <c r="Q259" s="227"/>
      <c r="R259" s="227"/>
      <c r="S259" s="227"/>
      <c r="T259" s="227"/>
      <c r="U259" s="227"/>
      <c r="V259" s="227"/>
    </row>
    <row r="260" spans="2:22" outlineLevel="1" x14ac:dyDescent="0.2">
      <c r="B260" s="275" t="s">
        <v>17</v>
      </c>
      <c r="C260" s="276"/>
      <c r="D260" s="277"/>
      <c r="E260" s="277"/>
      <c r="F260" s="277"/>
      <c r="G260" s="277"/>
      <c r="H260" s="277"/>
      <c r="I260" s="277"/>
      <c r="J260" s="277"/>
      <c r="K260" s="277"/>
      <c r="L260" s="277"/>
      <c r="M260" s="277"/>
      <c r="N260" s="277"/>
      <c r="O260" s="277"/>
      <c r="P260" s="277"/>
      <c r="Q260" s="277"/>
      <c r="R260" s="277"/>
      <c r="S260" s="278"/>
      <c r="T260" s="227"/>
      <c r="U260" s="227"/>
      <c r="V260" s="227"/>
    </row>
    <row r="261" spans="2:22" outlineLevel="1" x14ac:dyDescent="0.2">
      <c r="B261" s="279">
        <f t="shared" ref="B261:B267" si="95">B186</f>
        <v>43921</v>
      </c>
      <c r="C261" s="280" t="s">
        <v>5</v>
      </c>
      <c r="D261" s="281">
        <f>INDEX($D$17:$D$25,MATCH(B248,$B$17:$B$25,0))</f>
        <v>55</v>
      </c>
      <c r="E261" s="256"/>
      <c r="F261" s="246"/>
      <c r="G261" s="246"/>
      <c r="H261" s="246"/>
      <c r="I261" s="256"/>
      <c r="J261" s="256"/>
      <c r="K261" s="246"/>
      <c r="L261" s="246"/>
      <c r="M261" s="256">
        <f>IF(M$4=EOMONTH($B261,12),$D261,MAX(L261-1,0))</f>
        <v>0</v>
      </c>
      <c r="N261" s="256">
        <f t="shared" ref="N261:S261" si="96">IF(N$4=EOMONTH($B261,12),$D261,MAX(M261-1,0))</f>
        <v>55</v>
      </c>
      <c r="O261" s="256">
        <f t="shared" si="96"/>
        <v>54</v>
      </c>
      <c r="P261" s="256">
        <f t="shared" si="96"/>
        <v>53</v>
      </c>
      <c r="Q261" s="256">
        <f t="shared" si="96"/>
        <v>52</v>
      </c>
      <c r="R261" s="256">
        <f t="shared" si="96"/>
        <v>51</v>
      </c>
      <c r="S261" s="282">
        <f t="shared" si="96"/>
        <v>50</v>
      </c>
      <c r="T261" s="227"/>
      <c r="U261" s="227"/>
      <c r="V261" s="227"/>
    </row>
    <row r="262" spans="2:22" outlineLevel="1" x14ac:dyDescent="0.2">
      <c r="B262" s="279">
        <f t="shared" si="95"/>
        <v>44286</v>
      </c>
      <c r="C262" s="280" t="s">
        <v>5</v>
      </c>
      <c r="D262" s="281">
        <f>INDEX($D$17:$D$25,MATCH(B248,$B$17:$B$25,0))</f>
        <v>55</v>
      </c>
      <c r="E262" s="256"/>
      <c r="F262" s="246"/>
      <c r="G262" s="246"/>
      <c r="H262" s="246"/>
      <c r="I262" s="256"/>
      <c r="J262" s="256"/>
      <c r="K262" s="246"/>
      <c r="L262" s="246"/>
      <c r="M262" s="256">
        <f t="shared" ref="M262:S262" si="97">IF(M$4=EOMONTH($B262,12),$D262,MAX(L262-1,0))</f>
        <v>0</v>
      </c>
      <c r="N262" s="256">
        <f t="shared" si="97"/>
        <v>0</v>
      </c>
      <c r="O262" s="256">
        <f t="shared" si="97"/>
        <v>55</v>
      </c>
      <c r="P262" s="256">
        <f t="shared" si="97"/>
        <v>54</v>
      </c>
      <c r="Q262" s="256">
        <f t="shared" si="97"/>
        <v>53</v>
      </c>
      <c r="R262" s="256">
        <f t="shared" si="97"/>
        <v>52</v>
      </c>
      <c r="S262" s="282">
        <f t="shared" si="97"/>
        <v>51</v>
      </c>
      <c r="T262" s="227"/>
      <c r="U262" s="227"/>
      <c r="V262" s="227"/>
    </row>
    <row r="263" spans="2:22" outlineLevel="1" x14ac:dyDescent="0.2">
      <c r="B263" s="279">
        <f t="shared" si="95"/>
        <v>44651</v>
      </c>
      <c r="C263" s="280" t="s">
        <v>5</v>
      </c>
      <c r="D263" s="281">
        <f>INDEX($D$17:$D$25,MATCH(B248,$B$17:$B$25,0))</f>
        <v>55</v>
      </c>
      <c r="E263" s="256"/>
      <c r="F263" s="246"/>
      <c r="G263" s="246"/>
      <c r="H263" s="246"/>
      <c r="I263" s="256"/>
      <c r="J263" s="256"/>
      <c r="K263" s="246"/>
      <c r="L263" s="246"/>
      <c r="M263" s="256">
        <f t="shared" ref="M263:S263" si="98">IF(M$4=EOMONTH($B263,12),$D263,MAX(L263-1,0))</f>
        <v>0</v>
      </c>
      <c r="N263" s="256">
        <f t="shared" si="98"/>
        <v>0</v>
      </c>
      <c r="O263" s="256">
        <f t="shared" si="98"/>
        <v>0</v>
      </c>
      <c r="P263" s="256">
        <f t="shared" si="98"/>
        <v>55</v>
      </c>
      <c r="Q263" s="256">
        <f t="shared" si="98"/>
        <v>54</v>
      </c>
      <c r="R263" s="256">
        <f t="shared" si="98"/>
        <v>53</v>
      </c>
      <c r="S263" s="282">
        <f t="shared" si="98"/>
        <v>52</v>
      </c>
      <c r="T263" s="227"/>
      <c r="U263" s="227"/>
      <c r="V263" s="227"/>
    </row>
    <row r="264" spans="2:22" outlineLevel="1" x14ac:dyDescent="0.2">
      <c r="B264" s="279">
        <f t="shared" si="95"/>
        <v>45016</v>
      </c>
      <c r="C264" s="280" t="s">
        <v>5</v>
      </c>
      <c r="D264" s="281">
        <f>INDEX($D$17:$D$25,MATCH(B248,$B$17:$B$25,0))</f>
        <v>55</v>
      </c>
      <c r="E264" s="256"/>
      <c r="F264" s="246"/>
      <c r="G264" s="246"/>
      <c r="H264" s="246"/>
      <c r="I264" s="256"/>
      <c r="J264" s="256"/>
      <c r="K264" s="246"/>
      <c r="L264" s="246"/>
      <c r="M264" s="256">
        <f t="shared" ref="M264:S264" si="99">IF(M$4=EOMONTH($B264,12),$D264,MAX(L264-1,0))</f>
        <v>0</v>
      </c>
      <c r="N264" s="256">
        <f t="shared" si="99"/>
        <v>0</v>
      </c>
      <c r="O264" s="256">
        <f t="shared" si="99"/>
        <v>0</v>
      </c>
      <c r="P264" s="256">
        <f t="shared" si="99"/>
        <v>0</v>
      </c>
      <c r="Q264" s="256">
        <f t="shared" si="99"/>
        <v>55</v>
      </c>
      <c r="R264" s="256">
        <f t="shared" si="99"/>
        <v>54</v>
      </c>
      <c r="S264" s="282">
        <f t="shared" si="99"/>
        <v>53</v>
      </c>
      <c r="T264" s="227"/>
      <c r="U264" s="227"/>
      <c r="V264" s="227"/>
    </row>
    <row r="265" spans="2:22" outlineLevel="1" x14ac:dyDescent="0.2">
      <c r="B265" s="279">
        <f t="shared" si="95"/>
        <v>45382</v>
      </c>
      <c r="C265" s="280" t="s">
        <v>5</v>
      </c>
      <c r="D265" s="281">
        <f>INDEX($D$17:$D$25,MATCH(B248,$B$17:$B$25,0))</f>
        <v>55</v>
      </c>
      <c r="E265" s="256"/>
      <c r="F265" s="246"/>
      <c r="G265" s="246"/>
      <c r="H265" s="246"/>
      <c r="I265" s="256"/>
      <c r="J265" s="256"/>
      <c r="K265" s="246"/>
      <c r="L265" s="246"/>
      <c r="M265" s="256">
        <f t="shared" ref="M265:S265" si="100">IF(M$4=EOMONTH($B265,12),$D265,MAX(L265-1,0))</f>
        <v>0</v>
      </c>
      <c r="N265" s="256">
        <f t="shared" si="100"/>
        <v>0</v>
      </c>
      <c r="O265" s="256">
        <f t="shared" si="100"/>
        <v>0</v>
      </c>
      <c r="P265" s="256">
        <f t="shared" si="100"/>
        <v>0</v>
      </c>
      <c r="Q265" s="256">
        <f t="shared" si="100"/>
        <v>0</v>
      </c>
      <c r="R265" s="256">
        <f t="shared" si="100"/>
        <v>55</v>
      </c>
      <c r="S265" s="282">
        <f t="shared" si="100"/>
        <v>54</v>
      </c>
      <c r="T265" s="227"/>
      <c r="U265" s="227"/>
      <c r="V265" s="227"/>
    </row>
    <row r="266" spans="2:22" outlineLevel="1" x14ac:dyDescent="0.2">
      <c r="B266" s="279">
        <f t="shared" si="95"/>
        <v>45747</v>
      </c>
      <c r="C266" s="280" t="s">
        <v>5</v>
      </c>
      <c r="D266" s="281">
        <f>INDEX($D$17:$D$25,MATCH(B248,$B$17:$B$25,0))</f>
        <v>55</v>
      </c>
      <c r="E266" s="256"/>
      <c r="F266" s="246"/>
      <c r="G266" s="246"/>
      <c r="H266" s="246"/>
      <c r="I266" s="256"/>
      <c r="J266" s="256"/>
      <c r="K266" s="246"/>
      <c r="L266" s="246"/>
      <c r="M266" s="256">
        <f t="shared" ref="M266:S266" si="101">IF(M$4=EOMONTH($B266,12),$D266,MAX(L266-1,0))</f>
        <v>0</v>
      </c>
      <c r="N266" s="256">
        <f t="shared" si="101"/>
        <v>0</v>
      </c>
      <c r="O266" s="256">
        <f t="shared" si="101"/>
        <v>0</v>
      </c>
      <c r="P266" s="256">
        <f t="shared" si="101"/>
        <v>0</v>
      </c>
      <c r="Q266" s="256">
        <f t="shared" si="101"/>
        <v>0</v>
      </c>
      <c r="R266" s="256">
        <f t="shared" si="101"/>
        <v>0</v>
      </c>
      <c r="S266" s="282">
        <f t="shared" si="101"/>
        <v>55</v>
      </c>
      <c r="T266" s="227"/>
      <c r="U266" s="227"/>
      <c r="V266" s="227"/>
    </row>
    <row r="267" spans="2:22" outlineLevel="1" x14ac:dyDescent="0.2">
      <c r="B267" s="279">
        <f t="shared" si="95"/>
        <v>46112</v>
      </c>
      <c r="C267" s="280" t="s">
        <v>5</v>
      </c>
      <c r="D267" s="281">
        <f>INDEX($D$17:$D$25,MATCH(B248,$B$17:$B$25,0))</f>
        <v>55</v>
      </c>
      <c r="E267" s="256"/>
      <c r="F267" s="246"/>
      <c r="G267" s="246"/>
      <c r="H267" s="246"/>
      <c r="I267" s="256"/>
      <c r="J267" s="256"/>
      <c r="K267" s="246"/>
      <c r="L267" s="246"/>
      <c r="M267" s="256">
        <f t="shared" ref="M267:S267" si="102">IF(M$4=EOMONTH($B267,12),$D267,MAX(L267-1,0))</f>
        <v>0</v>
      </c>
      <c r="N267" s="256">
        <f t="shared" si="102"/>
        <v>0</v>
      </c>
      <c r="O267" s="256">
        <f t="shared" si="102"/>
        <v>0</v>
      </c>
      <c r="P267" s="256">
        <f t="shared" si="102"/>
        <v>0</v>
      </c>
      <c r="Q267" s="256">
        <f t="shared" si="102"/>
        <v>0</v>
      </c>
      <c r="R267" s="256">
        <f t="shared" si="102"/>
        <v>0</v>
      </c>
      <c r="S267" s="282">
        <f t="shared" si="102"/>
        <v>0</v>
      </c>
      <c r="T267" s="227"/>
      <c r="U267" s="227"/>
      <c r="V267" s="227"/>
    </row>
    <row r="268" spans="2:22" outlineLevel="1" x14ac:dyDescent="0.2">
      <c r="B268" s="283"/>
      <c r="C268" s="280"/>
      <c r="D268" s="246"/>
      <c r="E268" s="246"/>
      <c r="F268" s="246"/>
      <c r="G268" s="246"/>
      <c r="H268" s="246"/>
      <c r="I268" s="246"/>
      <c r="J268" s="246"/>
      <c r="K268" s="246"/>
      <c r="L268" s="246"/>
      <c r="M268" s="246"/>
      <c r="N268" s="246"/>
      <c r="O268" s="246"/>
      <c r="P268" s="246"/>
      <c r="Q268" s="246"/>
      <c r="R268" s="246"/>
      <c r="S268" s="284"/>
      <c r="T268" s="227"/>
      <c r="U268" s="227"/>
      <c r="V268" s="227"/>
    </row>
    <row r="269" spans="2:22" outlineLevel="1" x14ac:dyDescent="0.2">
      <c r="B269" s="285" t="s">
        <v>16</v>
      </c>
      <c r="C269" s="280"/>
      <c r="D269" s="246"/>
      <c r="E269" s="246"/>
      <c r="F269" s="246"/>
      <c r="G269" s="246"/>
      <c r="H269" s="246"/>
      <c r="I269" s="246"/>
      <c r="J269" s="246"/>
      <c r="K269" s="246"/>
      <c r="L269" s="246"/>
      <c r="M269" s="246"/>
      <c r="N269" s="246"/>
      <c r="O269" s="246"/>
      <c r="P269" s="246"/>
      <c r="Q269" s="246"/>
      <c r="R269" s="246"/>
      <c r="S269" s="284"/>
      <c r="T269" s="227"/>
      <c r="U269" s="227"/>
      <c r="V269" s="227"/>
    </row>
    <row r="270" spans="2:22" outlineLevel="1" x14ac:dyDescent="0.2">
      <c r="B270" s="279">
        <f t="shared" ref="B270:B276" si="103">B261</f>
        <v>43921</v>
      </c>
      <c r="C270" s="280" t="s">
        <v>0</v>
      </c>
      <c r="D270" s="246"/>
      <c r="E270" s="246"/>
      <c r="F270" s="246"/>
      <c r="G270" s="246"/>
      <c r="H270" s="246"/>
      <c r="I270" s="256"/>
      <c r="J270" s="256"/>
      <c r="K270" s="246"/>
      <c r="L270" s="246"/>
      <c r="M270" s="256">
        <f t="shared" ref="M270:M276" si="104">L315</f>
        <v>0</v>
      </c>
      <c r="N270" s="256">
        <f t="shared" ref="N270:N276" si="105">M315</f>
        <v>46084.956475972111</v>
      </c>
      <c r="O270" s="256">
        <f t="shared" ref="O270:O276" si="106">N315</f>
        <v>46122.662349452447</v>
      </c>
      <c r="P270" s="256">
        <f t="shared" ref="P270:P276" si="107">O315</f>
        <v>46190.992219599779</v>
      </c>
      <c r="Q270" s="256">
        <f t="shared" ref="Q270:Q276" si="108">P315</f>
        <v>46243.283908904988</v>
      </c>
      <c r="R270" s="256">
        <f t="shared" ref="R270:R276" si="109">Q315</f>
        <v>46278.855665757997</v>
      </c>
      <c r="S270" s="282">
        <f t="shared" ref="S270:S276" si="110">R315</f>
        <v>46297.00423660731</v>
      </c>
      <c r="T270" s="227"/>
      <c r="U270" s="227"/>
      <c r="V270" s="227"/>
    </row>
    <row r="271" spans="2:22" outlineLevel="1" x14ac:dyDescent="0.2">
      <c r="B271" s="279">
        <f t="shared" si="103"/>
        <v>44286</v>
      </c>
      <c r="C271" s="280" t="s">
        <v>0</v>
      </c>
      <c r="D271" s="246"/>
      <c r="E271" s="246"/>
      <c r="F271" s="246"/>
      <c r="G271" s="246"/>
      <c r="H271" s="246"/>
      <c r="I271" s="256"/>
      <c r="J271" s="256"/>
      <c r="K271" s="246"/>
      <c r="L271" s="246"/>
      <c r="M271" s="256">
        <f t="shared" si="104"/>
        <v>0</v>
      </c>
      <c r="N271" s="256">
        <f t="shared" si="105"/>
        <v>0</v>
      </c>
      <c r="O271" s="256">
        <f t="shared" si="106"/>
        <v>6827326.9512986513</v>
      </c>
      <c r="P271" s="256">
        <f t="shared" si="107"/>
        <v>6839740.2730282852</v>
      </c>
      <c r="Q271" s="256">
        <f t="shared" si="108"/>
        <v>6849873.2215809198</v>
      </c>
      <c r="R271" s="256">
        <f t="shared" si="109"/>
        <v>6857627.7950393129</v>
      </c>
      <c r="S271" s="282">
        <f t="shared" si="110"/>
        <v>6862902.8933431888</v>
      </c>
      <c r="T271" s="227"/>
      <c r="U271" s="227"/>
      <c r="V271" s="227"/>
    </row>
    <row r="272" spans="2:22" outlineLevel="1" x14ac:dyDescent="0.2">
      <c r="B272" s="279">
        <f t="shared" si="103"/>
        <v>44651</v>
      </c>
      <c r="C272" s="280" t="s">
        <v>0</v>
      </c>
      <c r="D272" s="246"/>
      <c r="E272" s="246"/>
      <c r="F272" s="246"/>
      <c r="G272" s="246"/>
      <c r="H272" s="246"/>
      <c r="I272" s="256"/>
      <c r="J272" s="256"/>
      <c r="K272" s="246"/>
      <c r="L272" s="246"/>
      <c r="M272" s="256">
        <f t="shared" si="104"/>
        <v>0</v>
      </c>
      <c r="N272" s="256">
        <f t="shared" si="105"/>
        <v>0</v>
      </c>
      <c r="O272" s="256">
        <f t="shared" si="106"/>
        <v>0</v>
      </c>
      <c r="P272" s="256">
        <f t="shared" si="107"/>
        <v>542090.29699175723</v>
      </c>
      <c r="Q272" s="256">
        <f t="shared" si="108"/>
        <v>543075.91571356042</v>
      </c>
      <c r="R272" s="256">
        <f t="shared" si="109"/>
        <v>543880.4726257287</v>
      </c>
      <c r="S272" s="282">
        <f t="shared" si="110"/>
        <v>544496.18636832386</v>
      </c>
      <c r="T272" s="227"/>
      <c r="U272" s="227"/>
      <c r="V272" s="227"/>
    </row>
    <row r="273" spans="2:22" outlineLevel="1" x14ac:dyDescent="0.2">
      <c r="B273" s="279">
        <f t="shared" si="103"/>
        <v>45016</v>
      </c>
      <c r="C273" s="280" t="s">
        <v>0</v>
      </c>
      <c r="D273" s="246"/>
      <c r="E273" s="246"/>
      <c r="F273" s="246"/>
      <c r="G273" s="246"/>
      <c r="H273" s="246"/>
      <c r="I273" s="256"/>
      <c r="J273" s="256"/>
      <c r="K273" s="246"/>
      <c r="L273" s="246"/>
      <c r="M273" s="256">
        <f t="shared" si="104"/>
        <v>0</v>
      </c>
      <c r="N273" s="256">
        <f t="shared" si="105"/>
        <v>0</v>
      </c>
      <c r="O273" s="256">
        <f t="shared" si="106"/>
        <v>0</v>
      </c>
      <c r="P273" s="256">
        <f t="shared" si="107"/>
        <v>0</v>
      </c>
      <c r="Q273" s="256">
        <f t="shared" si="108"/>
        <v>343448.16571380745</v>
      </c>
      <c r="R273" s="256">
        <f t="shared" si="109"/>
        <v>344072.61692419619</v>
      </c>
      <c r="S273" s="282">
        <f t="shared" si="110"/>
        <v>344582.35413445428</v>
      </c>
      <c r="T273" s="227"/>
      <c r="U273" s="227"/>
      <c r="V273" s="227"/>
    </row>
    <row r="274" spans="2:22" outlineLevel="1" x14ac:dyDescent="0.2">
      <c r="B274" s="279">
        <f t="shared" si="103"/>
        <v>45382</v>
      </c>
      <c r="C274" s="280" t="s">
        <v>0</v>
      </c>
      <c r="D274" s="246"/>
      <c r="E274" s="246"/>
      <c r="F274" s="246"/>
      <c r="G274" s="246"/>
      <c r="H274" s="246"/>
      <c r="I274" s="256"/>
      <c r="J274" s="256"/>
      <c r="K274" s="246"/>
      <c r="L274" s="246"/>
      <c r="M274" s="256">
        <f t="shared" si="104"/>
        <v>0</v>
      </c>
      <c r="N274" s="256">
        <f t="shared" si="105"/>
        <v>0</v>
      </c>
      <c r="O274" s="256">
        <f t="shared" si="106"/>
        <v>0</v>
      </c>
      <c r="P274" s="256">
        <f t="shared" si="107"/>
        <v>0</v>
      </c>
      <c r="Q274" s="256">
        <f t="shared" si="108"/>
        <v>0</v>
      </c>
      <c r="R274" s="256">
        <f t="shared" si="109"/>
        <v>2651643.3560275319</v>
      </c>
      <c r="S274" s="282">
        <f t="shared" si="110"/>
        <v>2656464.5257657636</v>
      </c>
      <c r="T274" s="227"/>
      <c r="U274" s="227"/>
      <c r="V274" s="227"/>
    </row>
    <row r="275" spans="2:22" outlineLevel="1" x14ac:dyDescent="0.2">
      <c r="B275" s="279">
        <f t="shared" si="103"/>
        <v>45747</v>
      </c>
      <c r="C275" s="280" t="s">
        <v>0</v>
      </c>
      <c r="D275" s="246"/>
      <c r="E275" s="246"/>
      <c r="F275" s="246"/>
      <c r="G275" s="246"/>
      <c r="H275" s="246"/>
      <c r="I275" s="256"/>
      <c r="J275" s="256"/>
      <c r="K275" s="246"/>
      <c r="L275" s="246"/>
      <c r="M275" s="256">
        <f t="shared" si="104"/>
        <v>0</v>
      </c>
      <c r="N275" s="256">
        <f t="shared" si="105"/>
        <v>0</v>
      </c>
      <c r="O275" s="256">
        <f t="shared" si="106"/>
        <v>0</v>
      </c>
      <c r="P275" s="256">
        <f t="shared" si="107"/>
        <v>0</v>
      </c>
      <c r="Q275" s="256">
        <f t="shared" si="108"/>
        <v>0</v>
      </c>
      <c r="R275" s="256">
        <f t="shared" si="109"/>
        <v>0</v>
      </c>
      <c r="S275" s="282">
        <f t="shared" si="110"/>
        <v>378279.71284800104</v>
      </c>
      <c r="T275" s="227"/>
      <c r="U275" s="227"/>
      <c r="V275" s="227"/>
    </row>
    <row r="276" spans="2:22" outlineLevel="1" x14ac:dyDescent="0.2">
      <c r="B276" s="279">
        <f t="shared" si="103"/>
        <v>46112</v>
      </c>
      <c r="C276" s="280" t="s">
        <v>0</v>
      </c>
      <c r="D276" s="246"/>
      <c r="E276" s="246"/>
      <c r="F276" s="246"/>
      <c r="G276" s="246"/>
      <c r="H276" s="246"/>
      <c r="I276" s="256"/>
      <c r="J276" s="256"/>
      <c r="K276" s="246"/>
      <c r="L276" s="246"/>
      <c r="M276" s="256">
        <f t="shared" si="104"/>
        <v>0</v>
      </c>
      <c r="N276" s="256">
        <f t="shared" si="105"/>
        <v>0</v>
      </c>
      <c r="O276" s="256">
        <f t="shared" si="106"/>
        <v>0</v>
      </c>
      <c r="P276" s="256">
        <f t="shared" si="107"/>
        <v>0</v>
      </c>
      <c r="Q276" s="256">
        <f t="shared" si="108"/>
        <v>0</v>
      </c>
      <c r="R276" s="256">
        <f t="shared" si="109"/>
        <v>0</v>
      </c>
      <c r="S276" s="282">
        <f t="shared" si="110"/>
        <v>0</v>
      </c>
      <c r="T276" s="227"/>
      <c r="U276" s="227"/>
      <c r="V276" s="227"/>
    </row>
    <row r="277" spans="2:22" outlineLevel="1" x14ac:dyDescent="0.2">
      <c r="B277" s="283"/>
      <c r="C277" s="280"/>
      <c r="D277" s="246"/>
      <c r="E277" s="246"/>
      <c r="F277" s="246"/>
      <c r="G277" s="246"/>
      <c r="H277" s="246"/>
      <c r="I277" s="246"/>
      <c r="J277" s="246"/>
      <c r="K277" s="246"/>
      <c r="L277" s="246"/>
      <c r="M277" s="246"/>
      <c r="N277" s="246"/>
      <c r="O277" s="246"/>
      <c r="P277" s="246"/>
      <c r="Q277" s="246"/>
      <c r="R277" s="246"/>
      <c r="S277" s="284"/>
      <c r="T277" s="227"/>
      <c r="U277" s="227"/>
      <c r="V277" s="227"/>
    </row>
    <row r="278" spans="2:22" outlineLevel="1" x14ac:dyDescent="0.2">
      <c r="B278" s="285" t="s">
        <v>15</v>
      </c>
      <c r="C278" s="280"/>
      <c r="D278" s="246"/>
      <c r="E278" s="246"/>
      <c r="F278" s="246"/>
      <c r="G278" s="246"/>
      <c r="H278" s="246"/>
      <c r="I278" s="246"/>
      <c r="J278" s="246"/>
      <c r="K278" s="246"/>
      <c r="L278" s="246"/>
      <c r="M278" s="246"/>
      <c r="N278" s="246"/>
      <c r="O278" s="246"/>
      <c r="P278" s="246"/>
      <c r="Q278" s="246"/>
      <c r="R278" s="246"/>
      <c r="S278" s="284"/>
      <c r="T278" s="227"/>
      <c r="U278" s="227"/>
      <c r="V278" s="227"/>
    </row>
    <row r="279" spans="2:22" outlineLevel="1" x14ac:dyDescent="0.2">
      <c r="B279" s="279">
        <f t="shared" ref="B279:B285" si="111">B270</f>
        <v>43921</v>
      </c>
      <c r="C279" s="280" t="s">
        <v>0</v>
      </c>
      <c r="D279" s="246"/>
      <c r="E279" s="246"/>
      <c r="F279" s="246"/>
      <c r="G279" s="246"/>
      <c r="H279" s="246"/>
      <c r="I279" s="256"/>
      <c r="J279" s="256"/>
      <c r="K279" s="246"/>
      <c r="L279" s="246"/>
      <c r="M279" s="256">
        <f>M270/MAX(M261,1)</f>
        <v>0</v>
      </c>
      <c r="N279" s="256">
        <f t="shared" ref="N279:S279" si="112">N270/MAX(N261,1)</f>
        <v>837.90829956312928</v>
      </c>
      <c r="O279" s="256">
        <f t="shared" si="112"/>
        <v>854.123376841712</v>
      </c>
      <c r="P279" s="256">
        <f t="shared" si="112"/>
        <v>871.52815508678827</v>
      </c>
      <c r="Q279" s="256">
        <f t="shared" si="112"/>
        <v>889.29392132509588</v>
      </c>
      <c r="R279" s="256">
        <f t="shared" si="112"/>
        <v>907.42854246584307</v>
      </c>
      <c r="S279" s="282">
        <f t="shared" si="112"/>
        <v>925.94008473214626</v>
      </c>
      <c r="T279" s="227"/>
      <c r="U279" s="227"/>
      <c r="V279" s="227"/>
    </row>
    <row r="280" spans="2:22" outlineLevel="1" x14ac:dyDescent="0.2">
      <c r="B280" s="279">
        <f t="shared" si="111"/>
        <v>44286</v>
      </c>
      <c r="C280" s="280" t="s">
        <v>0</v>
      </c>
      <c r="D280" s="246"/>
      <c r="E280" s="246"/>
      <c r="F280" s="246"/>
      <c r="G280" s="246"/>
      <c r="H280" s="246"/>
      <c r="I280" s="256"/>
      <c r="J280" s="256"/>
      <c r="K280" s="246"/>
      <c r="L280" s="246"/>
      <c r="M280" s="256">
        <f t="shared" ref="M280:S280" si="113">M271/MAX(M262,1)</f>
        <v>0</v>
      </c>
      <c r="N280" s="256">
        <f t="shared" si="113"/>
        <v>0</v>
      </c>
      <c r="O280" s="256">
        <f t="shared" si="113"/>
        <v>124133.21729633912</v>
      </c>
      <c r="P280" s="256">
        <f t="shared" si="113"/>
        <v>126661.85690793121</v>
      </c>
      <c r="Q280" s="256">
        <f t="shared" si="113"/>
        <v>129242.8909732249</v>
      </c>
      <c r="R280" s="256">
        <f t="shared" si="113"/>
        <v>131877.45759690987</v>
      </c>
      <c r="S280" s="282">
        <f t="shared" si="113"/>
        <v>134566.72339888607</v>
      </c>
      <c r="T280" s="227"/>
      <c r="U280" s="227"/>
      <c r="V280" s="227"/>
    </row>
    <row r="281" spans="2:22" outlineLevel="1" x14ac:dyDescent="0.2">
      <c r="B281" s="279">
        <f t="shared" si="111"/>
        <v>44651</v>
      </c>
      <c r="C281" s="280" t="s">
        <v>0</v>
      </c>
      <c r="D281" s="246"/>
      <c r="E281" s="246"/>
      <c r="F281" s="246"/>
      <c r="G281" s="246"/>
      <c r="H281" s="246"/>
      <c r="I281" s="256"/>
      <c r="J281" s="256"/>
      <c r="K281" s="246"/>
      <c r="L281" s="246"/>
      <c r="M281" s="256">
        <f t="shared" ref="M281:S281" si="114">M272/MAX(M263,1)</f>
        <v>0</v>
      </c>
      <c r="N281" s="256">
        <f t="shared" si="114"/>
        <v>0</v>
      </c>
      <c r="O281" s="256">
        <f t="shared" si="114"/>
        <v>0</v>
      </c>
      <c r="P281" s="256">
        <f t="shared" si="114"/>
        <v>9856.1872180319497</v>
      </c>
      <c r="Q281" s="256">
        <f t="shared" si="114"/>
        <v>10056.96140210297</v>
      </c>
      <c r="R281" s="256">
        <f t="shared" si="114"/>
        <v>10261.895709919409</v>
      </c>
      <c r="S281" s="282">
        <f t="shared" si="114"/>
        <v>10471.080507083152</v>
      </c>
      <c r="T281" s="227"/>
      <c r="U281" s="227"/>
      <c r="V281" s="227"/>
    </row>
    <row r="282" spans="2:22" outlineLevel="1" x14ac:dyDescent="0.2">
      <c r="B282" s="279">
        <f t="shared" si="111"/>
        <v>45016</v>
      </c>
      <c r="C282" s="280" t="s">
        <v>0</v>
      </c>
      <c r="D282" s="246"/>
      <c r="E282" s="246"/>
      <c r="F282" s="246"/>
      <c r="G282" s="246"/>
      <c r="H282" s="246"/>
      <c r="I282" s="256"/>
      <c r="J282" s="256"/>
      <c r="K282" s="246"/>
      <c r="L282" s="246"/>
      <c r="M282" s="256">
        <f t="shared" ref="M282:S282" si="115">M273/MAX(M264,1)</f>
        <v>0</v>
      </c>
      <c r="N282" s="256">
        <f t="shared" si="115"/>
        <v>0</v>
      </c>
      <c r="O282" s="256">
        <f t="shared" si="115"/>
        <v>0</v>
      </c>
      <c r="P282" s="256">
        <f t="shared" si="115"/>
        <v>0</v>
      </c>
      <c r="Q282" s="256">
        <f t="shared" si="115"/>
        <v>6244.5121038874086</v>
      </c>
      <c r="R282" s="256">
        <f t="shared" si="115"/>
        <v>6371.7151282258556</v>
      </c>
      <c r="S282" s="282">
        <f t="shared" si="115"/>
        <v>6501.5538515934768</v>
      </c>
      <c r="T282" s="227"/>
      <c r="U282" s="227"/>
      <c r="V282" s="227"/>
    </row>
    <row r="283" spans="2:22" outlineLevel="1" x14ac:dyDescent="0.2">
      <c r="B283" s="279">
        <f t="shared" si="111"/>
        <v>45382</v>
      </c>
      <c r="C283" s="280" t="s">
        <v>0</v>
      </c>
      <c r="D283" s="246"/>
      <c r="E283" s="246"/>
      <c r="F283" s="246"/>
      <c r="G283" s="246"/>
      <c r="H283" s="246"/>
      <c r="I283" s="256"/>
      <c r="J283" s="256"/>
      <c r="K283" s="246"/>
      <c r="L283" s="246"/>
      <c r="M283" s="256">
        <f t="shared" ref="M283:S283" si="116">M274/MAX(M265,1)</f>
        <v>0</v>
      </c>
      <c r="N283" s="256">
        <f t="shared" si="116"/>
        <v>0</v>
      </c>
      <c r="O283" s="256">
        <f t="shared" si="116"/>
        <v>0</v>
      </c>
      <c r="P283" s="256">
        <f t="shared" si="116"/>
        <v>0</v>
      </c>
      <c r="Q283" s="256">
        <f t="shared" si="116"/>
        <v>0</v>
      </c>
      <c r="R283" s="256">
        <f t="shared" si="116"/>
        <v>48211.697382318765</v>
      </c>
      <c r="S283" s="282">
        <f t="shared" si="116"/>
        <v>49193.787514180811</v>
      </c>
      <c r="T283" s="227"/>
      <c r="U283" s="227"/>
      <c r="V283" s="227"/>
    </row>
    <row r="284" spans="2:22" outlineLevel="1" x14ac:dyDescent="0.2">
      <c r="B284" s="279">
        <f t="shared" si="111"/>
        <v>45747</v>
      </c>
      <c r="C284" s="280" t="s">
        <v>0</v>
      </c>
      <c r="D284" s="246"/>
      <c r="E284" s="246"/>
      <c r="F284" s="246"/>
      <c r="G284" s="246"/>
      <c r="H284" s="246"/>
      <c r="I284" s="256"/>
      <c r="J284" s="256"/>
      <c r="K284" s="246"/>
      <c r="L284" s="246"/>
      <c r="M284" s="256">
        <f t="shared" ref="M284:S284" si="117">M275/MAX(M266,1)</f>
        <v>0</v>
      </c>
      <c r="N284" s="256">
        <f t="shared" si="117"/>
        <v>0</v>
      </c>
      <c r="O284" s="256">
        <f t="shared" si="117"/>
        <v>0</v>
      </c>
      <c r="P284" s="256">
        <f t="shared" si="117"/>
        <v>0</v>
      </c>
      <c r="Q284" s="256">
        <f t="shared" si="117"/>
        <v>0</v>
      </c>
      <c r="R284" s="256">
        <f t="shared" si="117"/>
        <v>0</v>
      </c>
      <c r="S284" s="282">
        <f t="shared" si="117"/>
        <v>6877.8129608727459</v>
      </c>
      <c r="T284" s="227"/>
      <c r="U284" s="227"/>
      <c r="V284" s="227"/>
    </row>
    <row r="285" spans="2:22" outlineLevel="1" x14ac:dyDescent="0.2">
      <c r="B285" s="279">
        <f t="shared" si="111"/>
        <v>46112</v>
      </c>
      <c r="C285" s="280" t="s">
        <v>0</v>
      </c>
      <c r="D285" s="246"/>
      <c r="E285" s="246"/>
      <c r="F285" s="246"/>
      <c r="G285" s="246"/>
      <c r="H285" s="246"/>
      <c r="I285" s="256"/>
      <c r="J285" s="256"/>
      <c r="K285" s="246"/>
      <c r="L285" s="246"/>
      <c r="M285" s="256">
        <f t="shared" ref="M285:S285" si="118">M276/MAX(M267,1)</f>
        <v>0</v>
      </c>
      <c r="N285" s="256">
        <f t="shared" si="118"/>
        <v>0</v>
      </c>
      <c r="O285" s="256">
        <f t="shared" si="118"/>
        <v>0</v>
      </c>
      <c r="P285" s="256">
        <f t="shared" si="118"/>
        <v>0</v>
      </c>
      <c r="Q285" s="256">
        <f t="shared" si="118"/>
        <v>0</v>
      </c>
      <c r="R285" s="256">
        <f t="shared" si="118"/>
        <v>0</v>
      </c>
      <c r="S285" s="282">
        <f t="shared" si="118"/>
        <v>0</v>
      </c>
      <c r="T285" s="227"/>
      <c r="U285" s="227"/>
      <c r="V285" s="227"/>
    </row>
    <row r="286" spans="2:22" outlineLevel="1" x14ac:dyDescent="0.2">
      <c r="B286" s="283"/>
      <c r="C286" s="280"/>
      <c r="D286" s="246"/>
      <c r="E286" s="246"/>
      <c r="F286" s="246"/>
      <c r="G286" s="246"/>
      <c r="H286" s="246"/>
      <c r="I286" s="246"/>
      <c r="J286" s="246"/>
      <c r="K286" s="246"/>
      <c r="L286" s="246"/>
      <c r="M286" s="246"/>
      <c r="N286" s="246"/>
      <c r="O286" s="246"/>
      <c r="P286" s="246"/>
      <c r="Q286" s="246"/>
      <c r="R286" s="246"/>
      <c r="S286" s="284"/>
      <c r="T286" s="227"/>
      <c r="U286" s="227"/>
      <c r="V286" s="227"/>
    </row>
    <row r="287" spans="2:22" outlineLevel="1" x14ac:dyDescent="0.2">
      <c r="B287" s="285" t="s">
        <v>14</v>
      </c>
      <c r="C287" s="280"/>
      <c r="D287" s="246"/>
      <c r="E287" s="246"/>
      <c r="F287" s="246"/>
      <c r="G287" s="246"/>
      <c r="H287" s="246"/>
      <c r="I287" s="246"/>
      <c r="J287" s="246"/>
      <c r="K287" s="246"/>
      <c r="L287" s="246"/>
      <c r="M287" s="246"/>
      <c r="N287" s="246"/>
      <c r="O287" s="246"/>
      <c r="P287" s="246"/>
      <c r="Q287" s="246"/>
      <c r="R287" s="246"/>
      <c r="S287" s="284"/>
      <c r="T287" s="227"/>
      <c r="U287" s="227"/>
      <c r="V287" s="227"/>
    </row>
    <row r="288" spans="2:22" outlineLevel="1" x14ac:dyDescent="0.2">
      <c r="B288" s="279">
        <f t="shared" ref="B288:B294" si="119">B279</f>
        <v>43921</v>
      </c>
      <c r="C288" s="280" t="s">
        <v>0</v>
      </c>
      <c r="D288" s="246"/>
      <c r="E288" s="246"/>
      <c r="F288" s="246"/>
      <c r="G288" s="246"/>
      <c r="H288" s="246"/>
      <c r="I288" s="256"/>
      <c r="J288" s="256"/>
      <c r="K288" s="246"/>
      <c r="L288" s="246"/>
      <c r="M288" s="256">
        <f>IF(M261&lt;=1,0,(M270-M306)*M$13)</f>
        <v>0</v>
      </c>
      <c r="N288" s="256">
        <f t="shared" ref="N288:S288" si="120">IF(N261&lt;=1,0,(N270-N306)*N$13)</f>
        <v>875.61417304346571</v>
      </c>
      <c r="O288" s="256">
        <f t="shared" si="120"/>
        <v>922.45324698904972</v>
      </c>
      <c r="P288" s="256">
        <f t="shared" si="120"/>
        <v>923.81984439199641</v>
      </c>
      <c r="Q288" s="256">
        <f t="shared" si="120"/>
        <v>924.86567817810055</v>
      </c>
      <c r="R288" s="256">
        <f t="shared" si="120"/>
        <v>925.57711331516077</v>
      </c>
      <c r="S288" s="282">
        <f t="shared" si="120"/>
        <v>925.94008473214706</v>
      </c>
      <c r="T288" s="227"/>
      <c r="U288" s="227"/>
      <c r="V288" s="227"/>
    </row>
    <row r="289" spans="2:22" outlineLevel="1" x14ac:dyDescent="0.2">
      <c r="B289" s="279">
        <f t="shared" si="119"/>
        <v>44286</v>
      </c>
      <c r="C289" s="280" t="s">
        <v>0</v>
      </c>
      <c r="D289" s="246"/>
      <c r="E289" s="246"/>
      <c r="F289" s="246"/>
      <c r="G289" s="246"/>
      <c r="H289" s="246"/>
      <c r="I289" s="256"/>
      <c r="J289" s="256"/>
      <c r="K289" s="246"/>
      <c r="L289" s="246"/>
      <c r="M289" s="256">
        <f t="shared" ref="M289:S289" si="121">IF(M262&lt;=1,0,(M271-M307)*M$13)</f>
        <v>0</v>
      </c>
      <c r="N289" s="256">
        <f t="shared" si="121"/>
        <v>0</v>
      </c>
      <c r="O289" s="256">
        <f t="shared" si="121"/>
        <v>136546.53902597315</v>
      </c>
      <c r="P289" s="256">
        <f t="shared" si="121"/>
        <v>136794.80546056584</v>
      </c>
      <c r="Q289" s="256">
        <f t="shared" si="121"/>
        <v>136997.46443161851</v>
      </c>
      <c r="R289" s="256">
        <f t="shared" si="121"/>
        <v>137152.55590078639</v>
      </c>
      <c r="S289" s="282">
        <f t="shared" si="121"/>
        <v>137258.05786686391</v>
      </c>
      <c r="T289" s="227"/>
      <c r="U289" s="227"/>
      <c r="V289" s="227"/>
    </row>
    <row r="290" spans="2:22" outlineLevel="1" x14ac:dyDescent="0.2">
      <c r="B290" s="279">
        <f t="shared" si="119"/>
        <v>44651</v>
      </c>
      <c r="C290" s="280" t="s">
        <v>0</v>
      </c>
      <c r="D290" s="246"/>
      <c r="E290" s="246"/>
      <c r="F290" s="246"/>
      <c r="G290" s="246"/>
      <c r="H290" s="246"/>
      <c r="I290" s="256"/>
      <c r="J290" s="256"/>
      <c r="K290" s="246"/>
      <c r="L290" s="246"/>
      <c r="M290" s="256">
        <f t="shared" ref="M290:S290" si="122">IF(M263&lt;=1,0,(M272-M308)*M$13)</f>
        <v>0</v>
      </c>
      <c r="N290" s="256">
        <f t="shared" si="122"/>
        <v>0</v>
      </c>
      <c r="O290" s="256">
        <f t="shared" si="122"/>
        <v>0</v>
      </c>
      <c r="P290" s="256">
        <f t="shared" si="122"/>
        <v>10841.805939835154</v>
      </c>
      <c r="Q290" s="256">
        <f t="shared" si="122"/>
        <v>10861.518314271218</v>
      </c>
      <c r="R290" s="256">
        <f t="shared" si="122"/>
        <v>10877.609452514584</v>
      </c>
      <c r="S290" s="282">
        <f t="shared" si="122"/>
        <v>10889.923727366488</v>
      </c>
      <c r="T290" s="227"/>
      <c r="U290" s="227"/>
      <c r="V290" s="227"/>
    </row>
    <row r="291" spans="2:22" outlineLevel="1" x14ac:dyDescent="0.2">
      <c r="B291" s="279">
        <f t="shared" si="119"/>
        <v>45016</v>
      </c>
      <c r="C291" s="280" t="s">
        <v>0</v>
      </c>
      <c r="D291" s="246"/>
      <c r="E291" s="246"/>
      <c r="F291" s="246"/>
      <c r="G291" s="246"/>
      <c r="H291" s="246"/>
      <c r="I291" s="256"/>
      <c r="J291" s="256"/>
      <c r="K291" s="246"/>
      <c r="L291" s="246"/>
      <c r="M291" s="256">
        <f t="shared" ref="M291:S291" si="123">IF(M264&lt;=1,0,(M273-M309)*M$13)</f>
        <v>0</v>
      </c>
      <c r="N291" s="256">
        <f t="shared" si="123"/>
        <v>0</v>
      </c>
      <c r="O291" s="256">
        <f t="shared" si="123"/>
        <v>0</v>
      </c>
      <c r="P291" s="256">
        <f t="shared" si="123"/>
        <v>0</v>
      </c>
      <c r="Q291" s="256">
        <f t="shared" si="123"/>
        <v>6868.963314276155</v>
      </c>
      <c r="R291" s="256">
        <f t="shared" si="123"/>
        <v>6881.4523384839304</v>
      </c>
      <c r="S291" s="282">
        <f t="shared" si="123"/>
        <v>6891.6470826890918</v>
      </c>
      <c r="T291" s="227"/>
      <c r="U291" s="227"/>
      <c r="V291" s="227"/>
    </row>
    <row r="292" spans="2:22" outlineLevel="1" x14ac:dyDescent="0.2">
      <c r="B292" s="279">
        <f t="shared" si="119"/>
        <v>45382</v>
      </c>
      <c r="C292" s="280" t="s">
        <v>0</v>
      </c>
      <c r="D292" s="246"/>
      <c r="E292" s="246"/>
      <c r="F292" s="246"/>
      <c r="G292" s="246"/>
      <c r="H292" s="246"/>
      <c r="I292" s="256"/>
      <c r="J292" s="256"/>
      <c r="K292" s="246"/>
      <c r="L292" s="246"/>
      <c r="M292" s="256">
        <f t="shared" ref="M292:S292" si="124">IF(M265&lt;=1,0,(M274-M310)*M$13)</f>
        <v>0</v>
      </c>
      <c r="N292" s="256">
        <f t="shared" si="124"/>
        <v>0</v>
      </c>
      <c r="O292" s="256">
        <f t="shared" si="124"/>
        <v>0</v>
      </c>
      <c r="P292" s="256">
        <f t="shared" si="124"/>
        <v>0</v>
      </c>
      <c r="Q292" s="256">
        <f t="shared" si="124"/>
        <v>0</v>
      </c>
      <c r="R292" s="256">
        <f t="shared" si="124"/>
        <v>53032.867120550683</v>
      </c>
      <c r="S292" s="282">
        <f t="shared" si="124"/>
        <v>53129.290515315319</v>
      </c>
      <c r="T292" s="227"/>
      <c r="U292" s="227"/>
      <c r="V292" s="227"/>
    </row>
    <row r="293" spans="2:22" outlineLevel="1" x14ac:dyDescent="0.2">
      <c r="B293" s="279">
        <f t="shared" si="119"/>
        <v>45747</v>
      </c>
      <c r="C293" s="280" t="s">
        <v>0</v>
      </c>
      <c r="D293" s="246"/>
      <c r="E293" s="246"/>
      <c r="F293" s="246"/>
      <c r="G293" s="246"/>
      <c r="H293" s="246"/>
      <c r="I293" s="256"/>
      <c r="J293" s="256"/>
      <c r="K293" s="246"/>
      <c r="L293" s="246"/>
      <c r="M293" s="256">
        <f t="shared" ref="M293:S293" si="125">IF(M266&lt;=1,0,(M275-M311)*M$13)</f>
        <v>0</v>
      </c>
      <c r="N293" s="256">
        <f t="shared" si="125"/>
        <v>0</v>
      </c>
      <c r="O293" s="256">
        <f t="shared" si="125"/>
        <v>0</v>
      </c>
      <c r="P293" s="256">
        <f t="shared" si="125"/>
        <v>0</v>
      </c>
      <c r="Q293" s="256">
        <f t="shared" si="125"/>
        <v>0</v>
      </c>
      <c r="R293" s="256">
        <f t="shared" si="125"/>
        <v>0</v>
      </c>
      <c r="S293" s="282">
        <f t="shared" si="125"/>
        <v>7565.5942569600275</v>
      </c>
      <c r="T293" s="227"/>
      <c r="U293" s="227"/>
      <c r="V293" s="227"/>
    </row>
    <row r="294" spans="2:22" outlineLevel="1" x14ac:dyDescent="0.2">
      <c r="B294" s="279">
        <f t="shared" si="119"/>
        <v>46112</v>
      </c>
      <c r="C294" s="280" t="s">
        <v>0</v>
      </c>
      <c r="D294" s="246"/>
      <c r="E294" s="246"/>
      <c r="F294" s="246"/>
      <c r="G294" s="246"/>
      <c r="H294" s="246"/>
      <c r="I294" s="256"/>
      <c r="J294" s="256"/>
      <c r="K294" s="246"/>
      <c r="L294" s="246"/>
      <c r="M294" s="256">
        <f t="shared" ref="M294:S294" si="126">IF(M267&lt;=1,0,(M276-M312)*M$13)</f>
        <v>0</v>
      </c>
      <c r="N294" s="256">
        <f t="shared" si="126"/>
        <v>0</v>
      </c>
      <c r="O294" s="256">
        <f t="shared" si="126"/>
        <v>0</v>
      </c>
      <c r="P294" s="256">
        <f t="shared" si="126"/>
        <v>0</v>
      </c>
      <c r="Q294" s="256">
        <f t="shared" si="126"/>
        <v>0</v>
      </c>
      <c r="R294" s="256">
        <f t="shared" si="126"/>
        <v>0</v>
      </c>
      <c r="S294" s="282">
        <f t="shared" si="126"/>
        <v>0</v>
      </c>
      <c r="T294" s="227"/>
      <c r="U294" s="227"/>
      <c r="V294" s="227"/>
    </row>
    <row r="295" spans="2:22" outlineLevel="1" x14ac:dyDescent="0.2">
      <c r="B295" s="283"/>
      <c r="C295" s="280"/>
      <c r="D295" s="246"/>
      <c r="E295" s="246"/>
      <c r="F295" s="246"/>
      <c r="G295" s="246"/>
      <c r="H295" s="246"/>
      <c r="I295" s="246"/>
      <c r="J295" s="246"/>
      <c r="K295" s="246"/>
      <c r="L295" s="246"/>
      <c r="M295" s="246"/>
      <c r="N295" s="246"/>
      <c r="O295" s="246"/>
      <c r="P295" s="246"/>
      <c r="Q295" s="246"/>
      <c r="R295" s="246"/>
      <c r="S295" s="284"/>
      <c r="T295" s="227"/>
      <c r="U295" s="227"/>
      <c r="V295" s="227"/>
    </row>
    <row r="296" spans="2:22" outlineLevel="1" x14ac:dyDescent="0.2">
      <c r="B296" s="285" t="s">
        <v>144</v>
      </c>
      <c r="C296" s="280"/>
      <c r="D296" s="246"/>
      <c r="E296" s="246"/>
      <c r="F296" s="246"/>
      <c r="G296" s="246"/>
      <c r="H296" s="246"/>
      <c r="I296" s="246"/>
      <c r="J296" s="246"/>
      <c r="K296" s="246"/>
      <c r="L296" s="246"/>
      <c r="M296" s="246"/>
      <c r="N296" s="246"/>
      <c r="O296" s="246"/>
      <c r="P296" s="246"/>
      <c r="Q296" s="246"/>
      <c r="R296" s="246"/>
      <c r="S296" s="284"/>
      <c r="T296" s="227"/>
      <c r="U296" s="227"/>
      <c r="V296" s="227"/>
    </row>
    <row r="297" spans="2:22" outlineLevel="1" x14ac:dyDescent="0.2">
      <c r="B297" s="279">
        <f t="shared" ref="B297:B303" si="127">B288</f>
        <v>43921</v>
      </c>
      <c r="C297" s="280" t="s">
        <v>0</v>
      </c>
      <c r="D297" s="281">
        <f>INDEX($H$17:$S$25,MATCH(B248,$B$17:$B$25,0),MATCH(B297,$H$4:$S$4,0))</f>
        <v>46084.956475972111</v>
      </c>
      <c r="E297" s="256"/>
      <c r="F297" s="246"/>
      <c r="G297" s="246"/>
      <c r="H297" s="246"/>
      <c r="I297" s="256"/>
      <c r="J297" s="256"/>
      <c r="K297" s="246"/>
      <c r="L297" s="246"/>
      <c r="M297" s="256">
        <f t="shared" ref="M297:S303" si="128">($B297=M$4)*$D297</f>
        <v>46084.956475972111</v>
      </c>
      <c r="N297" s="256">
        <f t="shared" si="128"/>
        <v>0</v>
      </c>
      <c r="O297" s="256">
        <f t="shared" si="128"/>
        <v>0</v>
      </c>
      <c r="P297" s="256">
        <f t="shared" si="128"/>
        <v>0</v>
      </c>
      <c r="Q297" s="256">
        <f t="shared" si="128"/>
        <v>0</v>
      </c>
      <c r="R297" s="256">
        <f t="shared" si="128"/>
        <v>0</v>
      </c>
      <c r="S297" s="282">
        <f t="shared" si="128"/>
        <v>0</v>
      </c>
      <c r="T297" s="227"/>
      <c r="U297" s="227"/>
      <c r="V297" s="227"/>
    </row>
    <row r="298" spans="2:22" outlineLevel="1" x14ac:dyDescent="0.2">
      <c r="B298" s="279">
        <f t="shared" si="127"/>
        <v>44286</v>
      </c>
      <c r="C298" s="280" t="s">
        <v>0</v>
      </c>
      <c r="D298" s="281">
        <f>INDEX($H$17:$S$25,MATCH(B248,$B$17:$B$25,0),MATCH(B298,$H$4:$S$4,0))</f>
        <v>6827326.9512986513</v>
      </c>
      <c r="E298" s="256"/>
      <c r="F298" s="246"/>
      <c r="G298" s="246"/>
      <c r="H298" s="246"/>
      <c r="I298" s="256"/>
      <c r="J298" s="256"/>
      <c r="K298" s="246"/>
      <c r="L298" s="246"/>
      <c r="M298" s="256">
        <f t="shared" si="128"/>
        <v>0</v>
      </c>
      <c r="N298" s="256">
        <f t="shared" si="128"/>
        <v>6827326.9512986513</v>
      </c>
      <c r="O298" s="256">
        <f t="shared" si="128"/>
        <v>0</v>
      </c>
      <c r="P298" s="256">
        <f t="shared" si="128"/>
        <v>0</v>
      </c>
      <c r="Q298" s="256">
        <f t="shared" si="128"/>
        <v>0</v>
      </c>
      <c r="R298" s="256">
        <f t="shared" si="128"/>
        <v>0</v>
      </c>
      <c r="S298" s="282">
        <f t="shared" si="128"/>
        <v>0</v>
      </c>
      <c r="T298" s="227"/>
      <c r="U298" s="227"/>
      <c r="V298" s="227"/>
    </row>
    <row r="299" spans="2:22" outlineLevel="1" x14ac:dyDescent="0.2">
      <c r="B299" s="279">
        <f t="shared" si="127"/>
        <v>44651</v>
      </c>
      <c r="C299" s="280" t="s">
        <v>0</v>
      </c>
      <c r="D299" s="281">
        <f>INDEX($H$17:$S$25,MATCH(B248,$B$17:$B$25,0),MATCH(B299,$H$4:$S$4,0))</f>
        <v>542090.29699175723</v>
      </c>
      <c r="E299" s="256"/>
      <c r="F299" s="246"/>
      <c r="G299" s="246"/>
      <c r="H299" s="246"/>
      <c r="I299" s="256"/>
      <c r="J299" s="256"/>
      <c r="K299" s="246"/>
      <c r="L299" s="246"/>
      <c r="M299" s="256">
        <f t="shared" si="128"/>
        <v>0</v>
      </c>
      <c r="N299" s="256">
        <f t="shared" si="128"/>
        <v>0</v>
      </c>
      <c r="O299" s="256">
        <f t="shared" si="128"/>
        <v>542090.29699175723</v>
      </c>
      <c r="P299" s="256">
        <f t="shared" si="128"/>
        <v>0</v>
      </c>
      <c r="Q299" s="256">
        <f t="shared" si="128"/>
        <v>0</v>
      </c>
      <c r="R299" s="256">
        <f t="shared" si="128"/>
        <v>0</v>
      </c>
      <c r="S299" s="282">
        <f t="shared" si="128"/>
        <v>0</v>
      </c>
      <c r="T299" s="227"/>
      <c r="U299" s="227"/>
      <c r="V299" s="227"/>
    </row>
    <row r="300" spans="2:22" outlineLevel="1" x14ac:dyDescent="0.2">
      <c r="B300" s="279">
        <f t="shared" si="127"/>
        <v>45016</v>
      </c>
      <c r="C300" s="280" t="s">
        <v>0</v>
      </c>
      <c r="D300" s="281">
        <f>INDEX($H$17:$S$25,MATCH(B248,$B$17:$B$25,0),MATCH(B300,$H$4:$S$4,0))</f>
        <v>343448.16571380745</v>
      </c>
      <c r="E300" s="256"/>
      <c r="F300" s="246"/>
      <c r="G300" s="246"/>
      <c r="H300" s="246"/>
      <c r="I300" s="256"/>
      <c r="J300" s="256"/>
      <c r="K300" s="246"/>
      <c r="L300" s="246"/>
      <c r="M300" s="256">
        <f t="shared" si="128"/>
        <v>0</v>
      </c>
      <c r="N300" s="256">
        <f t="shared" si="128"/>
        <v>0</v>
      </c>
      <c r="O300" s="256">
        <f t="shared" si="128"/>
        <v>0</v>
      </c>
      <c r="P300" s="256">
        <f t="shared" si="128"/>
        <v>343448.16571380745</v>
      </c>
      <c r="Q300" s="256">
        <f t="shared" si="128"/>
        <v>0</v>
      </c>
      <c r="R300" s="256">
        <f t="shared" si="128"/>
        <v>0</v>
      </c>
      <c r="S300" s="282">
        <f t="shared" si="128"/>
        <v>0</v>
      </c>
      <c r="T300" s="227"/>
      <c r="U300" s="227"/>
      <c r="V300" s="227"/>
    </row>
    <row r="301" spans="2:22" outlineLevel="1" x14ac:dyDescent="0.2">
      <c r="B301" s="279">
        <f t="shared" si="127"/>
        <v>45382</v>
      </c>
      <c r="C301" s="280" t="s">
        <v>0</v>
      </c>
      <c r="D301" s="281">
        <f>INDEX($H$17:$S$25,MATCH(B248,$B$17:$B$25,0),MATCH(B301,$H$4:$S$4,0))</f>
        <v>2651643.3560275319</v>
      </c>
      <c r="E301" s="256"/>
      <c r="F301" s="246"/>
      <c r="G301" s="246"/>
      <c r="H301" s="246"/>
      <c r="I301" s="256"/>
      <c r="J301" s="256"/>
      <c r="K301" s="246"/>
      <c r="L301" s="246"/>
      <c r="M301" s="256">
        <f t="shared" si="128"/>
        <v>0</v>
      </c>
      <c r="N301" s="256">
        <f t="shared" si="128"/>
        <v>0</v>
      </c>
      <c r="O301" s="256">
        <f t="shared" si="128"/>
        <v>0</v>
      </c>
      <c r="P301" s="256">
        <f t="shared" si="128"/>
        <v>0</v>
      </c>
      <c r="Q301" s="256">
        <f t="shared" si="128"/>
        <v>2651643.3560275319</v>
      </c>
      <c r="R301" s="256">
        <f t="shared" si="128"/>
        <v>0</v>
      </c>
      <c r="S301" s="282">
        <f t="shared" si="128"/>
        <v>0</v>
      </c>
      <c r="T301" s="227"/>
      <c r="U301" s="227"/>
      <c r="V301" s="227"/>
    </row>
    <row r="302" spans="2:22" outlineLevel="1" x14ac:dyDescent="0.2">
      <c r="B302" s="279">
        <f t="shared" si="127"/>
        <v>45747</v>
      </c>
      <c r="C302" s="280" t="s">
        <v>0</v>
      </c>
      <c r="D302" s="281">
        <f>INDEX($H$17:$S$25,MATCH(B248,$B$17:$B$25,0),MATCH(B302,$H$4:$S$4,0))</f>
        <v>378279.71284800104</v>
      </c>
      <c r="E302" s="256"/>
      <c r="F302" s="246"/>
      <c r="G302" s="246"/>
      <c r="H302" s="246"/>
      <c r="I302" s="256"/>
      <c r="J302" s="256"/>
      <c r="K302" s="246"/>
      <c r="L302" s="246"/>
      <c r="M302" s="256">
        <f t="shared" si="128"/>
        <v>0</v>
      </c>
      <c r="N302" s="256">
        <f t="shared" si="128"/>
        <v>0</v>
      </c>
      <c r="O302" s="256">
        <f t="shared" si="128"/>
        <v>0</v>
      </c>
      <c r="P302" s="256">
        <f t="shared" si="128"/>
        <v>0</v>
      </c>
      <c r="Q302" s="256">
        <f t="shared" si="128"/>
        <v>0</v>
      </c>
      <c r="R302" s="256">
        <f t="shared" si="128"/>
        <v>378279.71284800104</v>
      </c>
      <c r="S302" s="282">
        <f t="shared" si="128"/>
        <v>0</v>
      </c>
      <c r="T302" s="227"/>
      <c r="U302" s="227"/>
      <c r="V302" s="227"/>
    </row>
    <row r="303" spans="2:22" outlineLevel="1" x14ac:dyDescent="0.2">
      <c r="B303" s="279">
        <f t="shared" si="127"/>
        <v>46112</v>
      </c>
      <c r="C303" s="280" t="s">
        <v>0</v>
      </c>
      <c r="D303" s="281">
        <f>INDEX($H$17:$S$25,MATCH(B248,$B$17:$B$25,0),MATCH(B303,$H$4:$S$4,0))</f>
        <v>6592977.1287385672</v>
      </c>
      <c r="E303" s="256"/>
      <c r="F303" s="246"/>
      <c r="G303" s="246"/>
      <c r="H303" s="246"/>
      <c r="I303" s="256"/>
      <c r="J303" s="256"/>
      <c r="K303" s="246"/>
      <c r="L303" s="246"/>
      <c r="M303" s="256">
        <f t="shared" si="128"/>
        <v>0</v>
      </c>
      <c r="N303" s="256">
        <f t="shared" si="128"/>
        <v>0</v>
      </c>
      <c r="O303" s="256">
        <f t="shared" si="128"/>
        <v>0</v>
      </c>
      <c r="P303" s="256">
        <f t="shared" si="128"/>
        <v>0</v>
      </c>
      <c r="Q303" s="256">
        <f t="shared" si="128"/>
        <v>0</v>
      </c>
      <c r="R303" s="256">
        <f t="shared" si="128"/>
        <v>0</v>
      </c>
      <c r="S303" s="282">
        <f t="shared" si="128"/>
        <v>6592977.1287385672</v>
      </c>
      <c r="T303" s="227"/>
      <c r="U303" s="227"/>
      <c r="V303" s="227"/>
    </row>
    <row r="304" spans="2:22" outlineLevel="1" x14ac:dyDescent="0.2">
      <c r="B304" s="283"/>
      <c r="C304" s="280"/>
      <c r="D304" s="246"/>
      <c r="E304" s="246"/>
      <c r="F304" s="246"/>
      <c r="G304" s="246"/>
      <c r="H304" s="246"/>
      <c r="I304" s="246"/>
      <c r="J304" s="246"/>
      <c r="K304" s="246"/>
      <c r="L304" s="246"/>
      <c r="M304" s="246"/>
      <c r="N304" s="246"/>
      <c r="O304" s="246"/>
      <c r="P304" s="246"/>
      <c r="Q304" s="246"/>
      <c r="R304" s="246"/>
      <c r="S304" s="284"/>
      <c r="T304" s="227"/>
      <c r="U304" s="227"/>
      <c r="V304" s="227"/>
    </row>
    <row r="305" spans="2:22" outlineLevel="1" x14ac:dyDescent="0.2">
      <c r="B305" s="285" t="s">
        <v>12</v>
      </c>
      <c r="C305" s="280"/>
      <c r="D305" s="246"/>
      <c r="E305" s="246"/>
      <c r="F305" s="246"/>
      <c r="G305" s="246"/>
      <c r="H305" s="246"/>
      <c r="I305" s="246"/>
      <c r="J305" s="246"/>
      <c r="K305" s="246"/>
      <c r="L305" s="246"/>
      <c r="M305" s="246"/>
      <c r="N305" s="246"/>
      <c r="O305" s="246"/>
      <c r="P305" s="246"/>
      <c r="Q305" s="246"/>
      <c r="R305" s="246"/>
      <c r="S305" s="284"/>
      <c r="T305" s="227"/>
      <c r="U305" s="227"/>
      <c r="V305" s="227"/>
    </row>
    <row r="306" spans="2:22" outlineLevel="1" x14ac:dyDescent="0.2">
      <c r="B306" s="279">
        <f t="shared" ref="B306:B312" si="129">B297</f>
        <v>43921</v>
      </c>
      <c r="C306" s="280" t="s">
        <v>0</v>
      </c>
      <c r="D306" s="246"/>
      <c r="E306" s="246"/>
      <c r="F306" s="246"/>
      <c r="G306" s="246"/>
      <c r="H306" s="246"/>
      <c r="I306" s="256"/>
      <c r="J306" s="256"/>
      <c r="K306" s="246"/>
      <c r="L306" s="246"/>
      <c r="M306" s="256">
        <v>0</v>
      </c>
      <c r="N306" s="256">
        <v>0</v>
      </c>
      <c r="O306" s="256">
        <v>0</v>
      </c>
      <c r="P306" s="256">
        <v>0</v>
      </c>
      <c r="Q306" s="256">
        <v>0</v>
      </c>
      <c r="R306" s="256">
        <v>0</v>
      </c>
      <c r="S306" s="282">
        <v>0</v>
      </c>
      <c r="T306" s="227"/>
      <c r="U306" s="227"/>
      <c r="V306" s="227"/>
    </row>
    <row r="307" spans="2:22" outlineLevel="1" x14ac:dyDescent="0.2">
      <c r="B307" s="279">
        <f t="shared" si="129"/>
        <v>44286</v>
      </c>
      <c r="C307" s="280" t="s">
        <v>0</v>
      </c>
      <c r="D307" s="246"/>
      <c r="E307" s="246"/>
      <c r="F307" s="246"/>
      <c r="G307" s="246"/>
      <c r="H307" s="246"/>
      <c r="I307" s="256"/>
      <c r="J307" s="256"/>
      <c r="K307" s="246"/>
      <c r="L307" s="246"/>
      <c r="M307" s="256">
        <v>0</v>
      </c>
      <c r="N307" s="256">
        <v>0</v>
      </c>
      <c r="O307" s="256">
        <v>0</v>
      </c>
      <c r="P307" s="256">
        <v>0</v>
      </c>
      <c r="Q307" s="256">
        <v>0</v>
      </c>
      <c r="R307" s="256">
        <v>0</v>
      </c>
      <c r="S307" s="282">
        <v>0</v>
      </c>
      <c r="T307" s="227"/>
      <c r="U307" s="227"/>
      <c r="V307" s="227"/>
    </row>
    <row r="308" spans="2:22" outlineLevel="1" x14ac:dyDescent="0.2">
      <c r="B308" s="279">
        <f t="shared" si="129"/>
        <v>44651</v>
      </c>
      <c r="C308" s="280" t="s">
        <v>0</v>
      </c>
      <c r="D308" s="246"/>
      <c r="E308" s="246"/>
      <c r="F308" s="246"/>
      <c r="G308" s="246"/>
      <c r="H308" s="246"/>
      <c r="I308" s="256"/>
      <c r="J308" s="256"/>
      <c r="K308" s="246"/>
      <c r="L308" s="246"/>
      <c r="M308" s="256">
        <v>0</v>
      </c>
      <c r="N308" s="256">
        <v>0</v>
      </c>
      <c r="O308" s="256">
        <v>0</v>
      </c>
      <c r="P308" s="256">
        <v>0</v>
      </c>
      <c r="Q308" s="256">
        <v>0</v>
      </c>
      <c r="R308" s="256">
        <v>0</v>
      </c>
      <c r="S308" s="282">
        <v>0</v>
      </c>
      <c r="T308" s="227"/>
      <c r="U308" s="227"/>
      <c r="V308" s="227"/>
    </row>
    <row r="309" spans="2:22" outlineLevel="1" x14ac:dyDescent="0.2">
      <c r="B309" s="279">
        <f t="shared" si="129"/>
        <v>45016</v>
      </c>
      <c r="C309" s="280" t="s">
        <v>0</v>
      </c>
      <c r="D309" s="246"/>
      <c r="E309" s="246"/>
      <c r="F309" s="246"/>
      <c r="G309" s="246"/>
      <c r="H309" s="246"/>
      <c r="I309" s="256"/>
      <c r="J309" s="256"/>
      <c r="K309" s="246"/>
      <c r="L309" s="246"/>
      <c r="M309" s="256">
        <v>0</v>
      </c>
      <c r="N309" s="256">
        <v>0</v>
      </c>
      <c r="O309" s="256">
        <v>0</v>
      </c>
      <c r="P309" s="256">
        <v>0</v>
      </c>
      <c r="Q309" s="256">
        <v>0</v>
      </c>
      <c r="R309" s="256">
        <v>0</v>
      </c>
      <c r="S309" s="282">
        <v>0</v>
      </c>
      <c r="T309" s="227"/>
      <c r="U309" s="227"/>
      <c r="V309" s="227"/>
    </row>
    <row r="310" spans="2:22" outlineLevel="1" x14ac:dyDescent="0.2">
      <c r="B310" s="279">
        <f t="shared" si="129"/>
        <v>45382</v>
      </c>
      <c r="C310" s="280" t="s">
        <v>0</v>
      </c>
      <c r="D310" s="246"/>
      <c r="E310" s="246"/>
      <c r="F310" s="246"/>
      <c r="G310" s="246"/>
      <c r="H310" s="246"/>
      <c r="I310" s="256"/>
      <c r="J310" s="256"/>
      <c r="K310" s="246"/>
      <c r="L310" s="246"/>
      <c r="M310" s="256">
        <v>0</v>
      </c>
      <c r="N310" s="256">
        <v>0</v>
      </c>
      <c r="O310" s="256">
        <v>0</v>
      </c>
      <c r="P310" s="256">
        <v>0</v>
      </c>
      <c r="Q310" s="256">
        <v>0</v>
      </c>
      <c r="R310" s="256">
        <v>0</v>
      </c>
      <c r="S310" s="282">
        <v>0</v>
      </c>
      <c r="T310" s="227"/>
      <c r="U310" s="227"/>
      <c r="V310" s="227"/>
    </row>
    <row r="311" spans="2:22" outlineLevel="1" x14ac:dyDescent="0.2">
      <c r="B311" s="279">
        <f t="shared" si="129"/>
        <v>45747</v>
      </c>
      <c r="C311" s="280" t="s">
        <v>0</v>
      </c>
      <c r="D311" s="246"/>
      <c r="E311" s="246"/>
      <c r="F311" s="246"/>
      <c r="G311" s="246"/>
      <c r="H311" s="246"/>
      <c r="I311" s="256"/>
      <c r="J311" s="256"/>
      <c r="K311" s="246"/>
      <c r="L311" s="246"/>
      <c r="M311" s="256">
        <v>0</v>
      </c>
      <c r="N311" s="256">
        <v>0</v>
      </c>
      <c r="O311" s="256">
        <v>0</v>
      </c>
      <c r="P311" s="256">
        <v>0</v>
      </c>
      <c r="Q311" s="256">
        <v>0</v>
      </c>
      <c r="R311" s="256">
        <v>0</v>
      </c>
      <c r="S311" s="282">
        <v>0</v>
      </c>
      <c r="T311" s="227"/>
      <c r="U311" s="227"/>
      <c r="V311" s="227"/>
    </row>
    <row r="312" spans="2:22" outlineLevel="1" x14ac:dyDescent="0.2">
      <c r="B312" s="279">
        <f t="shared" si="129"/>
        <v>46112</v>
      </c>
      <c r="C312" s="280" t="s">
        <v>0</v>
      </c>
      <c r="D312" s="246"/>
      <c r="E312" s="246"/>
      <c r="F312" s="246"/>
      <c r="G312" s="246"/>
      <c r="H312" s="246"/>
      <c r="I312" s="256"/>
      <c r="J312" s="256"/>
      <c r="K312" s="246"/>
      <c r="L312" s="246"/>
      <c r="M312" s="256">
        <v>0</v>
      </c>
      <c r="N312" s="256">
        <v>0</v>
      </c>
      <c r="O312" s="256">
        <v>0</v>
      </c>
      <c r="P312" s="256">
        <v>0</v>
      </c>
      <c r="Q312" s="256">
        <v>0</v>
      </c>
      <c r="R312" s="256">
        <v>0</v>
      </c>
      <c r="S312" s="282">
        <v>0</v>
      </c>
      <c r="T312" s="227"/>
      <c r="U312" s="227"/>
      <c r="V312" s="227"/>
    </row>
    <row r="313" spans="2:22" outlineLevel="1" x14ac:dyDescent="0.2">
      <c r="B313" s="283"/>
      <c r="C313" s="280"/>
      <c r="D313" s="246"/>
      <c r="E313" s="246"/>
      <c r="F313" s="246"/>
      <c r="G313" s="246"/>
      <c r="H313" s="246"/>
      <c r="I313" s="246"/>
      <c r="J313" s="246"/>
      <c r="K313" s="246"/>
      <c r="L313" s="246"/>
      <c r="M313" s="246"/>
      <c r="N313" s="246"/>
      <c r="O313" s="246"/>
      <c r="P313" s="246"/>
      <c r="Q313" s="246"/>
      <c r="R313" s="246"/>
      <c r="S313" s="284"/>
      <c r="T313" s="227"/>
      <c r="U313" s="227"/>
      <c r="V313" s="227"/>
    </row>
    <row r="314" spans="2:22" outlineLevel="1" x14ac:dyDescent="0.2">
      <c r="B314" s="285" t="s">
        <v>11</v>
      </c>
      <c r="C314" s="280"/>
      <c r="D314" s="246"/>
      <c r="E314" s="246"/>
      <c r="F314" s="246"/>
      <c r="G314" s="246"/>
      <c r="H314" s="246"/>
      <c r="I314" s="246"/>
      <c r="J314" s="246"/>
      <c r="K314" s="246"/>
      <c r="L314" s="246"/>
      <c r="M314" s="246"/>
      <c r="N314" s="246"/>
      <c r="O314" s="246"/>
      <c r="P314" s="246"/>
      <c r="Q314" s="246"/>
      <c r="R314" s="246"/>
      <c r="S314" s="284"/>
      <c r="T314" s="227"/>
      <c r="U314" s="227"/>
      <c r="V314" s="227"/>
    </row>
    <row r="315" spans="2:22" outlineLevel="1" x14ac:dyDescent="0.2">
      <c r="B315" s="279">
        <f t="shared" ref="B315:B321" si="130">B306</f>
        <v>43921</v>
      </c>
      <c r="C315" s="280" t="s">
        <v>0</v>
      </c>
      <c r="D315" s="246"/>
      <c r="E315" s="246"/>
      <c r="F315" s="246"/>
      <c r="G315" s="246"/>
      <c r="H315" s="246"/>
      <c r="I315" s="256"/>
      <c r="J315" s="256"/>
      <c r="K315" s="246"/>
      <c r="L315" s="246"/>
      <c r="M315" s="256">
        <f>M270-M279+M288+M297-M306</f>
        <v>46084.956475972111</v>
      </c>
      <c r="N315" s="256">
        <f t="shared" ref="N315:S315" si="131">N270-N279+N288+N297-N306</f>
        <v>46122.662349452447</v>
      </c>
      <c r="O315" s="256">
        <f t="shared" si="131"/>
        <v>46190.992219599779</v>
      </c>
      <c r="P315" s="256">
        <f t="shared" si="131"/>
        <v>46243.283908904988</v>
      </c>
      <c r="Q315" s="256">
        <f t="shared" si="131"/>
        <v>46278.855665757997</v>
      </c>
      <c r="R315" s="256">
        <f t="shared" si="131"/>
        <v>46297.00423660731</v>
      </c>
      <c r="S315" s="282">
        <f t="shared" si="131"/>
        <v>46297.00423660731</v>
      </c>
      <c r="T315" s="227"/>
      <c r="U315" s="227"/>
      <c r="V315" s="227"/>
    </row>
    <row r="316" spans="2:22" outlineLevel="1" x14ac:dyDescent="0.2">
      <c r="B316" s="279">
        <f t="shared" si="130"/>
        <v>44286</v>
      </c>
      <c r="C316" s="280" t="s">
        <v>0</v>
      </c>
      <c r="D316" s="246"/>
      <c r="E316" s="246"/>
      <c r="F316" s="246"/>
      <c r="G316" s="246"/>
      <c r="H316" s="246"/>
      <c r="I316" s="256"/>
      <c r="J316" s="256"/>
      <c r="K316" s="246"/>
      <c r="L316" s="246"/>
      <c r="M316" s="256">
        <f t="shared" ref="M316:S316" si="132">M271-M280+M289+M298-M307</f>
        <v>0</v>
      </c>
      <c r="N316" s="256">
        <f t="shared" si="132"/>
        <v>6827326.9512986513</v>
      </c>
      <c r="O316" s="256">
        <f t="shared" si="132"/>
        <v>6839740.2730282852</v>
      </c>
      <c r="P316" s="256">
        <f t="shared" si="132"/>
        <v>6849873.2215809198</v>
      </c>
      <c r="Q316" s="256">
        <f t="shared" si="132"/>
        <v>6857627.7950393129</v>
      </c>
      <c r="R316" s="256">
        <f t="shared" si="132"/>
        <v>6862902.8933431888</v>
      </c>
      <c r="S316" s="282">
        <f t="shared" si="132"/>
        <v>6865594.227811167</v>
      </c>
      <c r="T316" s="227"/>
      <c r="U316" s="227"/>
      <c r="V316" s="227"/>
    </row>
    <row r="317" spans="2:22" outlineLevel="1" x14ac:dyDescent="0.2">
      <c r="B317" s="279">
        <f t="shared" si="130"/>
        <v>44651</v>
      </c>
      <c r="C317" s="280" t="s">
        <v>0</v>
      </c>
      <c r="D317" s="246"/>
      <c r="E317" s="246"/>
      <c r="F317" s="246"/>
      <c r="G317" s="246"/>
      <c r="H317" s="246"/>
      <c r="I317" s="256"/>
      <c r="J317" s="256"/>
      <c r="K317" s="246"/>
      <c r="L317" s="246"/>
      <c r="M317" s="256">
        <f t="shared" ref="M317:S317" si="133">M272-M281+M290+M299-M308</f>
        <v>0</v>
      </c>
      <c r="N317" s="256">
        <f t="shared" si="133"/>
        <v>0</v>
      </c>
      <c r="O317" s="256">
        <f t="shared" si="133"/>
        <v>542090.29699175723</v>
      </c>
      <c r="P317" s="256">
        <f t="shared" si="133"/>
        <v>543075.91571356042</v>
      </c>
      <c r="Q317" s="256">
        <f t="shared" si="133"/>
        <v>543880.4726257287</v>
      </c>
      <c r="R317" s="256">
        <f t="shared" si="133"/>
        <v>544496.18636832386</v>
      </c>
      <c r="S317" s="282">
        <f t="shared" si="133"/>
        <v>544915.02958860726</v>
      </c>
      <c r="T317" s="227"/>
      <c r="U317" s="227"/>
      <c r="V317" s="227"/>
    </row>
    <row r="318" spans="2:22" outlineLevel="1" x14ac:dyDescent="0.2">
      <c r="B318" s="279">
        <f t="shared" si="130"/>
        <v>45016</v>
      </c>
      <c r="C318" s="280" t="s">
        <v>0</v>
      </c>
      <c r="D318" s="246"/>
      <c r="E318" s="246"/>
      <c r="F318" s="246"/>
      <c r="G318" s="246"/>
      <c r="H318" s="246"/>
      <c r="I318" s="256"/>
      <c r="J318" s="256"/>
      <c r="K318" s="246"/>
      <c r="L318" s="246"/>
      <c r="M318" s="256">
        <f t="shared" ref="M318:S318" si="134">M273-M282+M291+M300-M309</f>
        <v>0</v>
      </c>
      <c r="N318" s="256">
        <f t="shared" si="134"/>
        <v>0</v>
      </c>
      <c r="O318" s="256">
        <f t="shared" si="134"/>
        <v>0</v>
      </c>
      <c r="P318" s="256">
        <f t="shared" si="134"/>
        <v>343448.16571380745</v>
      </c>
      <c r="Q318" s="256">
        <f t="shared" si="134"/>
        <v>344072.61692419619</v>
      </c>
      <c r="R318" s="256">
        <f t="shared" si="134"/>
        <v>344582.35413445428</v>
      </c>
      <c r="S318" s="282">
        <f t="shared" si="134"/>
        <v>344972.44736554992</v>
      </c>
      <c r="T318" s="227"/>
      <c r="U318" s="227"/>
      <c r="V318" s="227"/>
    </row>
    <row r="319" spans="2:22" outlineLevel="1" x14ac:dyDescent="0.2">
      <c r="B319" s="279">
        <f t="shared" si="130"/>
        <v>45382</v>
      </c>
      <c r="C319" s="280" t="s">
        <v>0</v>
      </c>
      <c r="D319" s="246"/>
      <c r="E319" s="246"/>
      <c r="F319" s="246"/>
      <c r="G319" s="246"/>
      <c r="H319" s="246"/>
      <c r="I319" s="256"/>
      <c r="J319" s="256"/>
      <c r="K319" s="246"/>
      <c r="L319" s="246"/>
      <c r="M319" s="256">
        <f t="shared" ref="M319:S319" si="135">M274-M283+M292+M301-M310</f>
        <v>0</v>
      </c>
      <c r="N319" s="256">
        <f t="shared" si="135"/>
        <v>0</v>
      </c>
      <c r="O319" s="256">
        <f t="shared" si="135"/>
        <v>0</v>
      </c>
      <c r="P319" s="256">
        <f t="shared" si="135"/>
        <v>0</v>
      </c>
      <c r="Q319" s="256">
        <f t="shared" si="135"/>
        <v>2651643.3560275319</v>
      </c>
      <c r="R319" s="256">
        <f t="shared" si="135"/>
        <v>2656464.5257657636</v>
      </c>
      <c r="S319" s="282">
        <f t="shared" si="135"/>
        <v>2660400.028766898</v>
      </c>
      <c r="T319" s="227"/>
      <c r="U319" s="227"/>
      <c r="V319" s="227"/>
    </row>
    <row r="320" spans="2:22" outlineLevel="1" x14ac:dyDescent="0.2">
      <c r="B320" s="279">
        <f t="shared" si="130"/>
        <v>45747</v>
      </c>
      <c r="C320" s="280" t="s">
        <v>0</v>
      </c>
      <c r="D320" s="246"/>
      <c r="E320" s="246"/>
      <c r="F320" s="246"/>
      <c r="G320" s="246"/>
      <c r="H320" s="246"/>
      <c r="I320" s="256"/>
      <c r="J320" s="256"/>
      <c r="K320" s="246"/>
      <c r="L320" s="246"/>
      <c r="M320" s="256">
        <f t="shared" ref="M320:S320" si="136">M275-M284+M293+M302-M311</f>
        <v>0</v>
      </c>
      <c r="N320" s="256">
        <f t="shared" si="136"/>
        <v>0</v>
      </c>
      <c r="O320" s="256">
        <f t="shared" si="136"/>
        <v>0</v>
      </c>
      <c r="P320" s="256">
        <f t="shared" si="136"/>
        <v>0</v>
      </c>
      <c r="Q320" s="256">
        <f t="shared" si="136"/>
        <v>0</v>
      </c>
      <c r="R320" s="256">
        <f t="shared" si="136"/>
        <v>378279.71284800104</v>
      </c>
      <c r="S320" s="282">
        <f t="shared" si="136"/>
        <v>378967.49414408836</v>
      </c>
      <c r="T320" s="227"/>
      <c r="U320" s="227"/>
      <c r="V320" s="227"/>
    </row>
    <row r="321" spans="2:22" outlineLevel="1" x14ac:dyDescent="0.2">
      <c r="B321" s="286">
        <f t="shared" si="130"/>
        <v>46112</v>
      </c>
      <c r="C321" s="287" t="s">
        <v>0</v>
      </c>
      <c r="D321" s="288"/>
      <c r="E321" s="288"/>
      <c r="F321" s="288"/>
      <c r="G321" s="288"/>
      <c r="H321" s="288"/>
      <c r="I321" s="289"/>
      <c r="J321" s="289"/>
      <c r="K321" s="288"/>
      <c r="L321" s="288"/>
      <c r="M321" s="289">
        <f t="shared" ref="M321:S321" si="137">M276-M285+M294+M303-M312</f>
        <v>0</v>
      </c>
      <c r="N321" s="289">
        <f t="shared" si="137"/>
        <v>0</v>
      </c>
      <c r="O321" s="289">
        <f t="shared" si="137"/>
        <v>0</v>
      </c>
      <c r="P321" s="289">
        <f t="shared" si="137"/>
        <v>0</v>
      </c>
      <c r="Q321" s="289">
        <f t="shared" si="137"/>
        <v>0</v>
      </c>
      <c r="R321" s="289">
        <f t="shared" si="137"/>
        <v>0</v>
      </c>
      <c r="S321" s="290">
        <f t="shared" si="137"/>
        <v>6592977.1287385672</v>
      </c>
      <c r="T321" s="227"/>
      <c r="U321" s="227"/>
      <c r="V321" s="227"/>
    </row>
    <row r="322" spans="2:22" outlineLevel="1" x14ac:dyDescent="0.2">
      <c r="B322" s="227"/>
      <c r="C322" s="254"/>
      <c r="D322" s="227"/>
      <c r="E322" s="227"/>
      <c r="F322" s="227"/>
      <c r="G322" s="227"/>
      <c r="H322" s="227"/>
      <c r="I322" s="227"/>
      <c r="J322" s="227"/>
      <c r="K322" s="227"/>
      <c r="L322" s="227"/>
      <c r="M322" s="227"/>
      <c r="N322" s="227"/>
      <c r="O322" s="227"/>
      <c r="P322" s="227"/>
      <c r="Q322" s="227"/>
      <c r="R322" s="227"/>
      <c r="S322" s="227"/>
      <c r="T322" s="227"/>
      <c r="U322" s="227"/>
      <c r="V322" s="227"/>
    </row>
    <row r="323" spans="2:22" x14ac:dyDescent="0.2">
      <c r="B323" s="272" t="s">
        <v>27</v>
      </c>
      <c r="C323" s="254"/>
      <c r="D323" s="227"/>
      <c r="E323" s="227"/>
      <c r="F323" s="227"/>
      <c r="G323" s="227"/>
      <c r="H323" s="227"/>
      <c r="I323" s="246"/>
      <c r="J323" s="227"/>
      <c r="K323" s="227"/>
      <c r="L323" s="227"/>
      <c r="M323" s="227"/>
      <c r="N323" s="227"/>
      <c r="O323" s="227"/>
      <c r="P323" s="227"/>
      <c r="Q323" s="227"/>
      <c r="R323" s="227"/>
      <c r="S323" s="227"/>
      <c r="T323" s="227"/>
      <c r="U323" s="227"/>
      <c r="V323" s="227"/>
    </row>
    <row r="324" spans="2:22" x14ac:dyDescent="0.2">
      <c r="B324" s="273"/>
      <c r="C324" s="254"/>
      <c r="D324" s="227"/>
      <c r="E324" s="227"/>
      <c r="F324" s="227"/>
      <c r="G324" s="227"/>
      <c r="H324" s="227"/>
      <c r="I324" s="246"/>
      <c r="J324" s="227"/>
      <c r="K324" s="227"/>
      <c r="L324" s="227"/>
      <c r="M324" s="227"/>
      <c r="N324" s="227"/>
      <c r="O324" s="227"/>
      <c r="P324" s="227"/>
      <c r="Q324" s="227"/>
      <c r="R324" s="227"/>
      <c r="S324" s="227"/>
      <c r="T324" s="227"/>
      <c r="U324" s="227"/>
      <c r="V324" s="227"/>
    </row>
    <row r="325" spans="2:22" x14ac:dyDescent="0.2">
      <c r="B325" s="227" t="s">
        <v>20</v>
      </c>
      <c r="C325" s="254" t="s">
        <v>5</v>
      </c>
      <c r="D325" s="227"/>
      <c r="E325" s="229" t="s">
        <v>271</v>
      </c>
      <c r="F325" s="227"/>
      <c r="G325" s="247"/>
      <c r="H325" s="253"/>
      <c r="I325" s="253"/>
      <c r="J325" s="253"/>
      <c r="K325" s="253"/>
      <c r="L325" s="253"/>
      <c r="M325" s="253">
        <f t="shared" ref="M325:S325" si="138">IF(M327=0,0,M326/M327)</f>
        <v>0</v>
      </c>
      <c r="N325" s="253">
        <f t="shared" si="138"/>
        <v>45</v>
      </c>
      <c r="O325" s="253">
        <f t="shared" si="138"/>
        <v>44.627515196015111</v>
      </c>
      <c r="P325" s="253">
        <f t="shared" si="138"/>
        <v>44.232904381155471</v>
      </c>
      <c r="Q325" s="253">
        <f t="shared" si="138"/>
        <v>43.538113188579999</v>
      </c>
      <c r="R325" s="253">
        <f t="shared" si="138"/>
        <v>43.126878877511402</v>
      </c>
      <c r="S325" s="253">
        <f t="shared" si="138"/>
        <v>42.690988814085678</v>
      </c>
      <c r="T325" s="227"/>
      <c r="U325" s="227"/>
      <c r="V325" s="227"/>
    </row>
    <row r="326" spans="2:22" x14ac:dyDescent="0.2">
      <c r="B326" s="227" t="s">
        <v>16</v>
      </c>
      <c r="C326" s="254" t="s">
        <v>0</v>
      </c>
      <c r="D326" s="227"/>
      <c r="E326" s="229" t="s">
        <v>264</v>
      </c>
      <c r="F326" s="227"/>
      <c r="G326" s="227"/>
      <c r="H326" s="227"/>
      <c r="I326" s="256"/>
      <c r="J326" s="227"/>
      <c r="K326" s="227"/>
      <c r="L326" s="227"/>
      <c r="M326" s="247">
        <f t="shared" ref="M326:S326" si="139">SUM(M345:M351)</f>
        <v>0</v>
      </c>
      <c r="N326" s="247">
        <f t="shared" si="139"/>
        <v>7269303.9341696938</v>
      </c>
      <c r="O326" s="247">
        <f t="shared" si="139"/>
        <v>19730252.573379837</v>
      </c>
      <c r="P326" s="247">
        <f t="shared" si="139"/>
        <v>35705041.61699421</v>
      </c>
      <c r="Q326" s="247">
        <f t="shared" si="139"/>
        <v>43350958.006349936</v>
      </c>
      <c r="R326" s="247">
        <f t="shared" si="139"/>
        <v>57594572.751671731</v>
      </c>
      <c r="S326" s="247">
        <f t="shared" si="139"/>
        <v>72394096.513771072</v>
      </c>
      <c r="T326" s="227"/>
      <c r="U326" s="227"/>
      <c r="V326" s="227"/>
    </row>
    <row r="327" spans="2:22" x14ac:dyDescent="0.2">
      <c r="B327" s="227" t="s">
        <v>15</v>
      </c>
      <c r="C327" s="254" t="s">
        <v>0</v>
      </c>
      <c r="D327" s="227"/>
      <c r="E327" s="229" t="s">
        <v>265</v>
      </c>
      <c r="F327" s="227"/>
      <c r="G327" s="227"/>
      <c r="H327" s="227"/>
      <c r="I327" s="256"/>
      <c r="J327" s="227"/>
      <c r="K327" s="227"/>
      <c r="L327" s="227"/>
      <c r="M327" s="247">
        <f t="shared" ref="M327:S327" si="140">SUM(M354:M360)</f>
        <v>0</v>
      </c>
      <c r="N327" s="247">
        <f t="shared" si="140"/>
        <v>161540.0874259932</v>
      </c>
      <c r="O327" s="247">
        <f t="shared" si="140"/>
        <v>442109.59285363922</v>
      </c>
      <c r="P327" s="247">
        <f t="shared" si="140"/>
        <v>807205.45296604163</v>
      </c>
      <c r="Q327" s="247">
        <f t="shared" si="140"/>
        <v>995701.34834692022</v>
      </c>
      <c r="R327" s="247">
        <f t="shared" si="140"/>
        <v>1335468.1407678805</v>
      </c>
      <c r="S327" s="247">
        <f t="shared" si="140"/>
        <v>1695769.9628143774</v>
      </c>
      <c r="T327" s="227"/>
      <c r="U327" s="227"/>
      <c r="V327" s="227"/>
    </row>
    <row r="328" spans="2:22" x14ac:dyDescent="0.2">
      <c r="B328" s="227" t="s">
        <v>14</v>
      </c>
      <c r="C328" s="254" t="s">
        <v>0</v>
      </c>
      <c r="D328" s="227"/>
      <c r="E328" s="229" t="s">
        <v>266</v>
      </c>
      <c r="F328" s="227"/>
      <c r="G328" s="227"/>
      <c r="H328" s="227"/>
      <c r="I328" s="256"/>
      <c r="J328" s="227"/>
      <c r="K328" s="227"/>
      <c r="L328" s="227"/>
      <c r="M328" s="247">
        <f t="shared" ref="M328:S328" si="141">SUM(M363:M369)</f>
        <v>0</v>
      </c>
      <c r="N328" s="247">
        <f t="shared" si="141"/>
        <v>138116.77474922349</v>
      </c>
      <c r="O328" s="247">
        <f t="shared" si="141"/>
        <v>394605.05146759702</v>
      </c>
      <c r="P328" s="247">
        <f t="shared" si="141"/>
        <v>714100.83233988483</v>
      </c>
      <c r="Q328" s="247">
        <f t="shared" si="141"/>
        <v>867019.1601269996</v>
      </c>
      <c r="R328" s="247">
        <f t="shared" si="141"/>
        <v>1151891.4550334355</v>
      </c>
      <c r="S328" s="247">
        <f t="shared" si="141"/>
        <v>1447881.9302754228</v>
      </c>
      <c r="T328" s="227"/>
      <c r="U328" s="227"/>
      <c r="V328" s="227"/>
    </row>
    <row r="329" spans="2:22" x14ac:dyDescent="0.2">
      <c r="B329" s="227" t="s">
        <v>144</v>
      </c>
      <c r="C329" s="254" t="s">
        <v>0</v>
      </c>
      <c r="D329" s="227"/>
      <c r="E329" s="229" t="s">
        <v>268</v>
      </c>
      <c r="F329" s="227"/>
      <c r="G329" s="227"/>
      <c r="H329" s="227"/>
      <c r="I329" s="256"/>
      <c r="J329" s="227"/>
      <c r="K329" s="227"/>
      <c r="L329" s="227"/>
      <c r="M329" s="247">
        <f t="shared" ref="M329:S329" si="142">SUM(M372:M378)</f>
        <v>7269303.9341696938</v>
      </c>
      <c r="N329" s="247">
        <f t="shared" si="142"/>
        <v>12484371.951886911</v>
      </c>
      <c r="O329" s="247">
        <f t="shared" si="142"/>
        <v>16022293.585000418</v>
      </c>
      <c r="P329" s="247">
        <f t="shared" si="142"/>
        <v>7739021.0099818856</v>
      </c>
      <c r="Q329" s="247">
        <f t="shared" si="142"/>
        <v>14372296.933541708</v>
      </c>
      <c r="R329" s="247">
        <f t="shared" si="142"/>
        <v>14983100.447833791</v>
      </c>
      <c r="S329" s="247">
        <f t="shared" si="142"/>
        <v>6637116.2029965306</v>
      </c>
      <c r="T329" s="227"/>
      <c r="U329" s="227"/>
      <c r="V329" s="227"/>
    </row>
    <row r="330" spans="2:22" x14ac:dyDescent="0.2">
      <c r="B330" s="227" t="s">
        <v>12</v>
      </c>
      <c r="C330" s="254" t="s">
        <v>0</v>
      </c>
      <c r="D330" s="227"/>
      <c r="E330" s="229" t="s">
        <v>270</v>
      </c>
      <c r="F330" s="227"/>
      <c r="G330" s="227"/>
      <c r="H330" s="227"/>
      <c r="I330" s="256"/>
      <c r="J330" s="227"/>
      <c r="K330" s="227"/>
      <c r="L330" s="227"/>
      <c r="M330" s="247">
        <f t="shared" ref="M330:S330" si="143">SUM(M381:M387)</f>
        <v>0</v>
      </c>
      <c r="N330" s="247">
        <f t="shared" si="143"/>
        <v>0</v>
      </c>
      <c r="O330" s="247">
        <f t="shared" si="143"/>
        <v>0</v>
      </c>
      <c r="P330" s="247">
        <f t="shared" si="143"/>
        <v>0</v>
      </c>
      <c r="Q330" s="247">
        <f t="shared" si="143"/>
        <v>0</v>
      </c>
      <c r="R330" s="247">
        <f t="shared" si="143"/>
        <v>0</v>
      </c>
      <c r="S330" s="247">
        <f t="shared" si="143"/>
        <v>0</v>
      </c>
      <c r="T330" s="227"/>
      <c r="U330" s="227"/>
      <c r="V330" s="227"/>
    </row>
    <row r="331" spans="2:22" s="233" customFormat="1" x14ac:dyDescent="0.2">
      <c r="B331" s="258" t="s">
        <v>11</v>
      </c>
      <c r="C331" s="263" t="s">
        <v>0</v>
      </c>
      <c r="D331" s="258"/>
      <c r="E331" s="233" t="s">
        <v>269</v>
      </c>
      <c r="F331" s="258"/>
      <c r="G331" s="258"/>
      <c r="H331" s="258"/>
      <c r="I331" s="274"/>
      <c r="J331" s="258"/>
      <c r="K331" s="258"/>
      <c r="L331" s="258"/>
      <c r="M331" s="261">
        <f t="shared" ref="M331:S331" si="144">SUM(M390:M396)</f>
        <v>7269303.9341696938</v>
      </c>
      <c r="N331" s="261">
        <f t="shared" si="144"/>
        <v>19730252.573379837</v>
      </c>
      <c r="O331" s="261">
        <f t="shared" si="144"/>
        <v>35705041.61699421</v>
      </c>
      <c r="P331" s="261">
        <f t="shared" si="144"/>
        <v>43350958.006349936</v>
      </c>
      <c r="Q331" s="261">
        <f t="shared" si="144"/>
        <v>57594572.751671731</v>
      </c>
      <c r="R331" s="261">
        <f t="shared" si="144"/>
        <v>72394096.513771072</v>
      </c>
      <c r="S331" s="261">
        <f t="shared" si="144"/>
        <v>78783324.684228659</v>
      </c>
      <c r="T331" s="258"/>
      <c r="U331" s="258"/>
      <c r="V331" s="258"/>
    </row>
    <row r="332" spans="2:22" x14ac:dyDescent="0.2">
      <c r="B332" s="227"/>
      <c r="C332" s="254"/>
      <c r="D332" s="227"/>
      <c r="E332" s="227"/>
      <c r="F332" s="227"/>
      <c r="G332" s="227"/>
      <c r="H332" s="227"/>
      <c r="I332" s="246"/>
      <c r="J332" s="227"/>
      <c r="K332" s="227"/>
      <c r="L332" s="227"/>
      <c r="M332" s="227"/>
      <c r="N332" s="227"/>
      <c r="O332" s="227"/>
      <c r="P332" s="227"/>
      <c r="Q332" s="227"/>
      <c r="R332" s="227"/>
      <c r="S332" s="227"/>
      <c r="T332" s="227"/>
      <c r="U332" s="227"/>
      <c r="V332" s="227"/>
    </row>
    <row r="333" spans="2:22" x14ac:dyDescent="0.2">
      <c r="B333" s="232" t="s">
        <v>99</v>
      </c>
      <c r="C333" s="239" t="s">
        <v>89</v>
      </c>
      <c r="D333" s="264">
        <f>SUM(H333:S333)</f>
        <v>0</v>
      </c>
      <c r="E333" s="265"/>
      <c r="F333" s="227"/>
      <c r="G333" s="227"/>
      <c r="H333" s="227"/>
      <c r="I333" s="246"/>
      <c r="J333" s="227"/>
      <c r="K333" s="227"/>
      <c r="L333" s="227"/>
      <c r="M333" s="266">
        <f t="shared" ref="M333:S333" si="145">IF(ABS(M326-M327+M328+M329-M330-M331)&lt;0.001,0,1)</f>
        <v>0</v>
      </c>
      <c r="N333" s="266">
        <f t="shared" si="145"/>
        <v>0</v>
      </c>
      <c r="O333" s="266">
        <f t="shared" si="145"/>
        <v>0</v>
      </c>
      <c r="P333" s="266">
        <f t="shared" si="145"/>
        <v>0</v>
      </c>
      <c r="Q333" s="266">
        <f t="shared" si="145"/>
        <v>0</v>
      </c>
      <c r="R333" s="266">
        <f t="shared" si="145"/>
        <v>0</v>
      </c>
      <c r="S333" s="266">
        <f t="shared" si="145"/>
        <v>0</v>
      </c>
      <c r="T333" s="227"/>
      <c r="U333" s="227"/>
      <c r="V333" s="227"/>
    </row>
    <row r="334" spans="2:22" x14ac:dyDescent="0.2">
      <c r="B334" s="230"/>
      <c r="C334" s="254"/>
      <c r="D334" s="227"/>
      <c r="E334" s="227"/>
      <c r="F334" s="227"/>
      <c r="G334" s="227"/>
      <c r="H334" s="227"/>
      <c r="I334" s="227"/>
      <c r="J334" s="227"/>
      <c r="K334" s="227"/>
      <c r="L334" s="227"/>
      <c r="M334" s="227"/>
      <c r="N334" s="227"/>
      <c r="O334" s="227"/>
      <c r="P334" s="227"/>
      <c r="Q334" s="227"/>
      <c r="R334" s="227"/>
      <c r="S334" s="227"/>
      <c r="T334" s="227"/>
      <c r="U334" s="227"/>
      <c r="V334" s="227"/>
    </row>
    <row r="335" spans="2:22" outlineLevel="1" x14ac:dyDescent="0.2">
      <c r="B335" s="275" t="s">
        <v>17</v>
      </c>
      <c r="C335" s="276"/>
      <c r="D335" s="277"/>
      <c r="E335" s="277"/>
      <c r="F335" s="277"/>
      <c r="G335" s="277"/>
      <c r="H335" s="277"/>
      <c r="I335" s="277"/>
      <c r="J335" s="277"/>
      <c r="K335" s="277"/>
      <c r="L335" s="277"/>
      <c r="M335" s="277"/>
      <c r="N335" s="277"/>
      <c r="O335" s="277"/>
      <c r="P335" s="277"/>
      <c r="Q335" s="277"/>
      <c r="R335" s="277"/>
      <c r="S335" s="278"/>
      <c r="T335" s="227"/>
      <c r="U335" s="227"/>
      <c r="V335" s="227"/>
    </row>
    <row r="336" spans="2:22" outlineLevel="1" x14ac:dyDescent="0.2">
      <c r="B336" s="279">
        <f t="shared" ref="B336:B342" si="146">B261</f>
        <v>43921</v>
      </c>
      <c r="C336" s="280" t="s">
        <v>5</v>
      </c>
      <c r="D336" s="281">
        <f>INDEX($D$17:$D$25,MATCH(B323,$B$17:$B$25,0))</f>
        <v>45</v>
      </c>
      <c r="E336" s="256"/>
      <c r="F336" s="246"/>
      <c r="G336" s="246"/>
      <c r="H336" s="246"/>
      <c r="I336" s="256"/>
      <c r="J336" s="256"/>
      <c r="K336" s="246"/>
      <c r="L336" s="246"/>
      <c r="M336" s="256">
        <f>IF(M$4=EOMONTH($B336,12),$D336,MAX(L336-1,0))</f>
        <v>0</v>
      </c>
      <c r="N336" s="256">
        <f t="shared" ref="N336:S336" si="147">IF(N$4=EOMONTH($B336,12),$D336,MAX(M336-1,0))</f>
        <v>45</v>
      </c>
      <c r="O336" s="256">
        <f t="shared" si="147"/>
        <v>44</v>
      </c>
      <c r="P336" s="256">
        <f t="shared" si="147"/>
        <v>43</v>
      </c>
      <c r="Q336" s="256">
        <f t="shared" si="147"/>
        <v>42</v>
      </c>
      <c r="R336" s="256">
        <f t="shared" si="147"/>
        <v>41</v>
      </c>
      <c r="S336" s="282">
        <f t="shared" si="147"/>
        <v>40</v>
      </c>
      <c r="T336" s="227"/>
      <c r="U336" s="227"/>
      <c r="V336" s="227"/>
    </row>
    <row r="337" spans="2:22" outlineLevel="1" x14ac:dyDescent="0.2">
      <c r="B337" s="279">
        <f t="shared" si="146"/>
        <v>44286</v>
      </c>
      <c r="C337" s="280" t="s">
        <v>5</v>
      </c>
      <c r="D337" s="281">
        <f>INDEX($D$17:$D$25,MATCH(B323,$B$17:$B$25,0))</f>
        <v>45</v>
      </c>
      <c r="E337" s="256"/>
      <c r="F337" s="246"/>
      <c r="G337" s="246"/>
      <c r="H337" s="246"/>
      <c r="I337" s="256"/>
      <c r="J337" s="256"/>
      <c r="K337" s="246"/>
      <c r="L337" s="246"/>
      <c r="M337" s="256">
        <f t="shared" ref="M337:S337" si="148">IF(M$4=EOMONTH($B337,12),$D337,MAX(L337-1,0))</f>
        <v>0</v>
      </c>
      <c r="N337" s="256">
        <f t="shared" si="148"/>
        <v>0</v>
      </c>
      <c r="O337" s="256">
        <f t="shared" si="148"/>
        <v>45</v>
      </c>
      <c r="P337" s="256">
        <f t="shared" si="148"/>
        <v>44</v>
      </c>
      <c r="Q337" s="256">
        <f t="shared" si="148"/>
        <v>43</v>
      </c>
      <c r="R337" s="256">
        <f t="shared" si="148"/>
        <v>42</v>
      </c>
      <c r="S337" s="282">
        <f t="shared" si="148"/>
        <v>41</v>
      </c>
      <c r="T337" s="227"/>
      <c r="U337" s="227"/>
      <c r="V337" s="227"/>
    </row>
    <row r="338" spans="2:22" outlineLevel="1" x14ac:dyDescent="0.2">
      <c r="B338" s="279">
        <f t="shared" si="146"/>
        <v>44651</v>
      </c>
      <c r="C338" s="280" t="s">
        <v>5</v>
      </c>
      <c r="D338" s="281">
        <f>INDEX($D$17:$D$25,MATCH(B323,$B$17:$B$25,0))</f>
        <v>45</v>
      </c>
      <c r="E338" s="256"/>
      <c r="F338" s="246"/>
      <c r="G338" s="246"/>
      <c r="H338" s="246"/>
      <c r="I338" s="256"/>
      <c r="J338" s="256"/>
      <c r="K338" s="246"/>
      <c r="L338" s="246"/>
      <c r="M338" s="256">
        <f t="shared" ref="M338:S338" si="149">IF(M$4=EOMONTH($B338,12),$D338,MAX(L338-1,0))</f>
        <v>0</v>
      </c>
      <c r="N338" s="256">
        <f t="shared" si="149"/>
        <v>0</v>
      </c>
      <c r="O338" s="256">
        <f t="shared" si="149"/>
        <v>0</v>
      </c>
      <c r="P338" s="256">
        <f t="shared" si="149"/>
        <v>45</v>
      </c>
      <c r="Q338" s="256">
        <f t="shared" si="149"/>
        <v>44</v>
      </c>
      <c r="R338" s="256">
        <f t="shared" si="149"/>
        <v>43</v>
      </c>
      <c r="S338" s="282">
        <f t="shared" si="149"/>
        <v>42</v>
      </c>
      <c r="T338" s="227"/>
      <c r="U338" s="227"/>
      <c r="V338" s="227"/>
    </row>
    <row r="339" spans="2:22" outlineLevel="1" x14ac:dyDescent="0.2">
      <c r="B339" s="279">
        <f t="shared" si="146"/>
        <v>45016</v>
      </c>
      <c r="C339" s="280" t="s">
        <v>5</v>
      </c>
      <c r="D339" s="281">
        <f>INDEX($D$17:$D$25,MATCH(B323,$B$17:$B$25,0))</f>
        <v>45</v>
      </c>
      <c r="E339" s="256"/>
      <c r="F339" s="246"/>
      <c r="G339" s="246"/>
      <c r="H339" s="246"/>
      <c r="I339" s="256"/>
      <c r="J339" s="256"/>
      <c r="K339" s="246"/>
      <c r="L339" s="246"/>
      <c r="M339" s="256">
        <f t="shared" ref="M339:S339" si="150">IF(M$4=EOMONTH($B339,12),$D339,MAX(L339-1,0))</f>
        <v>0</v>
      </c>
      <c r="N339" s="256">
        <f t="shared" si="150"/>
        <v>0</v>
      </c>
      <c r="O339" s="256">
        <f t="shared" si="150"/>
        <v>0</v>
      </c>
      <c r="P339" s="256">
        <f t="shared" si="150"/>
        <v>0</v>
      </c>
      <c r="Q339" s="256">
        <f t="shared" si="150"/>
        <v>45</v>
      </c>
      <c r="R339" s="256">
        <f t="shared" si="150"/>
        <v>44</v>
      </c>
      <c r="S339" s="282">
        <f t="shared" si="150"/>
        <v>43</v>
      </c>
      <c r="T339" s="227"/>
      <c r="U339" s="227"/>
      <c r="V339" s="227"/>
    </row>
    <row r="340" spans="2:22" outlineLevel="1" x14ac:dyDescent="0.2">
      <c r="B340" s="279">
        <f t="shared" si="146"/>
        <v>45382</v>
      </c>
      <c r="C340" s="280" t="s">
        <v>5</v>
      </c>
      <c r="D340" s="281">
        <f>INDEX($D$17:$D$25,MATCH(B323,$B$17:$B$25,0))</f>
        <v>45</v>
      </c>
      <c r="E340" s="256"/>
      <c r="F340" s="246"/>
      <c r="G340" s="246"/>
      <c r="H340" s="246"/>
      <c r="I340" s="256"/>
      <c r="J340" s="256"/>
      <c r="K340" s="246"/>
      <c r="L340" s="246"/>
      <c r="M340" s="256">
        <f t="shared" ref="M340:S340" si="151">IF(M$4=EOMONTH($B340,12),$D340,MAX(L340-1,0))</f>
        <v>0</v>
      </c>
      <c r="N340" s="256">
        <f t="shared" si="151"/>
        <v>0</v>
      </c>
      <c r="O340" s="256">
        <f t="shared" si="151"/>
        <v>0</v>
      </c>
      <c r="P340" s="256">
        <f t="shared" si="151"/>
        <v>0</v>
      </c>
      <c r="Q340" s="256">
        <f t="shared" si="151"/>
        <v>0</v>
      </c>
      <c r="R340" s="256">
        <f t="shared" si="151"/>
        <v>45</v>
      </c>
      <c r="S340" s="282">
        <f t="shared" si="151"/>
        <v>44</v>
      </c>
      <c r="T340" s="227"/>
      <c r="U340" s="227"/>
      <c r="V340" s="227"/>
    </row>
    <row r="341" spans="2:22" outlineLevel="1" x14ac:dyDescent="0.2">
      <c r="B341" s="279">
        <f t="shared" si="146"/>
        <v>45747</v>
      </c>
      <c r="C341" s="280" t="s">
        <v>5</v>
      </c>
      <c r="D341" s="281">
        <f>INDEX($D$17:$D$25,MATCH(B323,$B$17:$B$25,0))</f>
        <v>45</v>
      </c>
      <c r="E341" s="256"/>
      <c r="F341" s="246"/>
      <c r="G341" s="246"/>
      <c r="H341" s="246"/>
      <c r="I341" s="256"/>
      <c r="J341" s="256"/>
      <c r="K341" s="246"/>
      <c r="L341" s="246"/>
      <c r="M341" s="256">
        <f t="shared" ref="M341:S341" si="152">IF(M$4=EOMONTH($B341,12),$D341,MAX(L341-1,0))</f>
        <v>0</v>
      </c>
      <c r="N341" s="256">
        <f t="shared" si="152"/>
        <v>0</v>
      </c>
      <c r="O341" s="256">
        <f t="shared" si="152"/>
        <v>0</v>
      </c>
      <c r="P341" s="256">
        <f t="shared" si="152"/>
        <v>0</v>
      </c>
      <c r="Q341" s="256">
        <f t="shared" si="152"/>
        <v>0</v>
      </c>
      <c r="R341" s="256">
        <f t="shared" si="152"/>
        <v>0</v>
      </c>
      <c r="S341" s="282">
        <f t="shared" si="152"/>
        <v>45</v>
      </c>
      <c r="T341" s="227"/>
      <c r="U341" s="227"/>
      <c r="V341" s="227"/>
    </row>
    <row r="342" spans="2:22" outlineLevel="1" x14ac:dyDescent="0.2">
      <c r="B342" s="279">
        <f t="shared" si="146"/>
        <v>46112</v>
      </c>
      <c r="C342" s="280" t="s">
        <v>5</v>
      </c>
      <c r="D342" s="281">
        <f>INDEX($D$17:$D$25,MATCH(B323,$B$17:$B$25,0))</f>
        <v>45</v>
      </c>
      <c r="E342" s="256"/>
      <c r="F342" s="246"/>
      <c r="G342" s="246"/>
      <c r="H342" s="246"/>
      <c r="I342" s="256"/>
      <c r="J342" s="256"/>
      <c r="K342" s="246"/>
      <c r="L342" s="246"/>
      <c r="M342" s="256">
        <f t="shared" ref="M342:S342" si="153">IF(M$4=EOMONTH($B342,12),$D342,MAX(L342-1,0))</f>
        <v>0</v>
      </c>
      <c r="N342" s="256">
        <f t="shared" si="153"/>
        <v>0</v>
      </c>
      <c r="O342" s="256">
        <f t="shared" si="153"/>
        <v>0</v>
      </c>
      <c r="P342" s="256">
        <f t="shared" si="153"/>
        <v>0</v>
      </c>
      <c r="Q342" s="256">
        <f t="shared" si="153"/>
        <v>0</v>
      </c>
      <c r="R342" s="256">
        <f t="shared" si="153"/>
        <v>0</v>
      </c>
      <c r="S342" s="282">
        <f t="shared" si="153"/>
        <v>0</v>
      </c>
      <c r="T342" s="227"/>
      <c r="U342" s="227"/>
      <c r="V342" s="227"/>
    </row>
    <row r="343" spans="2:22" outlineLevel="1" x14ac:dyDescent="0.2">
      <c r="B343" s="283"/>
      <c r="C343" s="280"/>
      <c r="D343" s="246"/>
      <c r="E343" s="246"/>
      <c r="F343" s="246"/>
      <c r="G343" s="246"/>
      <c r="H343" s="246"/>
      <c r="I343" s="246"/>
      <c r="J343" s="246"/>
      <c r="K343" s="246"/>
      <c r="L343" s="246"/>
      <c r="M343" s="246"/>
      <c r="N343" s="246"/>
      <c r="O343" s="246"/>
      <c r="P343" s="246"/>
      <c r="Q343" s="246"/>
      <c r="R343" s="246"/>
      <c r="S343" s="284"/>
      <c r="T343" s="227"/>
      <c r="U343" s="227"/>
      <c r="V343" s="227"/>
    </row>
    <row r="344" spans="2:22" outlineLevel="1" x14ac:dyDescent="0.2">
      <c r="B344" s="285" t="s">
        <v>16</v>
      </c>
      <c r="C344" s="280"/>
      <c r="D344" s="246"/>
      <c r="E344" s="246"/>
      <c r="F344" s="246"/>
      <c r="G344" s="246"/>
      <c r="H344" s="246"/>
      <c r="I344" s="246"/>
      <c r="J344" s="246"/>
      <c r="K344" s="246"/>
      <c r="L344" s="246"/>
      <c r="M344" s="246"/>
      <c r="N344" s="246"/>
      <c r="O344" s="246"/>
      <c r="P344" s="246"/>
      <c r="Q344" s="246"/>
      <c r="R344" s="246"/>
      <c r="S344" s="284"/>
      <c r="T344" s="227"/>
      <c r="U344" s="227"/>
      <c r="V344" s="227"/>
    </row>
    <row r="345" spans="2:22" outlineLevel="1" x14ac:dyDescent="0.2">
      <c r="B345" s="279">
        <f t="shared" ref="B345:B351" si="154">B336</f>
        <v>43921</v>
      </c>
      <c r="C345" s="280" t="s">
        <v>0</v>
      </c>
      <c r="D345" s="246"/>
      <c r="E345" s="246"/>
      <c r="F345" s="246"/>
      <c r="G345" s="246"/>
      <c r="H345" s="246"/>
      <c r="I345" s="256"/>
      <c r="J345" s="256"/>
      <c r="K345" s="246"/>
      <c r="L345" s="246"/>
      <c r="M345" s="256">
        <f t="shared" ref="M345:M351" si="155">L390</f>
        <v>0</v>
      </c>
      <c r="N345" s="256">
        <f t="shared" ref="N345:N351" si="156">M390</f>
        <v>7269303.9341696938</v>
      </c>
      <c r="O345" s="256">
        <f t="shared" ref="O345:O351" si="157">N390</f>
        <v>7245880.6214929242</v>
      </c>
      <c r="P345" s="256">
        <f t="shared" ref="P345:P351" si="158">O390</f>
        <v>7226119.128888852</v>
      </c>
      <c r="Q345" s="256">
        <f t="shared" ref="Q345:Q351" si="159">P390</f>
        <v>7202592.2293994464</v>
      </c>
      <c r="R345" s="256">
        <f t="shared" ref="R345:R351" si="160">Q390</f>
        <v>7175153.782811258</v>
      </c>
      <c r="S345" s="282">
        <f t="shared" ref="S345:S351" si="161">R390</f>
        <v>7143653.1076672086</v>
      </c>
      <c r="T345" s="227"/>
      <c r="U345" s="227"/>
      <c r="V345" s="227"/>
    </row>
    <row r="346" spans="2:22" outlineLevel="1" x14ac:dyDescent="0.2">
      <c r="B346" s="279">
        <f t="shared" si="154"/>
        <v>44286</v>
      </c>
      <c r="C346" s="280" t="s">
        <v>0</v>
      </c>
      <c r="D346" s="246"/>
      <c r="E346" s="246"/>
      <c r="F346" s="246"/>
      <c r="G346" s="246"/>
      <c r="H346" s="246"/>
      <c r="I346" s="256"/>
      <c r="J346" s="256"/>
      <c r="K346" s="246"/>
      <c r="L346" s="246"/>
      <c r="M346" s="256">
        <f t="shared" si="155"/>
        <v>0</v>
      </c>
      <c r="N346" s="256">
        <f t="shared" si="156"/>
        <v>0</v>
      </c>
      <c r="O346" s="256">
        <f t="shared" si="157"/>
        <v>12484371.951886911</v>
      </c>
      <c r="P346" s="256">
        <f t="shared" si="158"/>
        <v>12456628.90310494</v>
      </c>
      <c r="Q346" s="256">
        <f t="shared" si="159"/>
        <v>12422656.278823745</v>
      </c>
      <c r="R346" s="256">
        <f t="shared" si="160"/>
        <v>12382210.42117176</v>
      </c>
      <c r="S346" s="282">
        <f t="shared" si="161"/>
        <v>12335040.095757773</v>
      </c>
      <c r="T346" s="227"/>
      <c r="U346" s="227"/>
      <c r="V346" s="227"/>
    </row>
    <row r="347" spans="2:22" outlineLevel="1" x14ac:dyDescent="0.2">
      <c r="B347" s="279">
        <f t="shared" si="154"/>
        <v>44651</v>
      </c>
      <c r="C347" s="280" t="s">
        <v>0</v>
      </c>
      <c r="D347" s="246"/>
      <c r="E347" s="246"/>
      <c r="F347" s="246"/>
      <c r="G347" s="246"/>
      <c r="H347" s="246"/>
      <c r="I347" s="256"/>
      <c r="J347" s="256"/>
      <c r="K347" s="246"/>
      <c r="L347" s="246"/>
      <c r="M347" s="256">
        <f t="shared" si="155"/>
        <v>0</v>
      </c>
      <c r="N347" s="256">
        <f t="shared" si="156"/>
        <v>0</v>
      </c>
      <c r="O347" s="256">
        <f t="shared" si="157"/>
        <v>0</v>
      </c>
      <c r="P347" s="256">
        <f t="shared" si="158"/>
        <v>16022293.585000418</v>
      </c>
      <c r="Q347" s="256">
        <f t="shared" si="159"/>
        <v>15986688.488144863</v>
      </c>
      <c r="R347" s="256">
        <f t="shared" si="160"/>
        <v>15943088.428631742</v>
      </c>
      <c r="S347" s="282">
        <f t="shared" si="161"/>
        <v>15891180.698864104</v>
      </c>
      <c r="T347" s="227"/>
      <c r="U347" s="227"/>
      <c r="V347" s="227"/>
    </row>
    <row r="348" spans="2:22" outlineLevel="1" x14ac:dyDescent="0.2">
      <c r="B348" s="279">
        <f t="shared" si="154"/>
        <v>45016</v>
      </c>
      <c r="C348" s="280" t="s">
        <v>0</v>
      </c>
      <c r="D348" s="246"/>
      <c r="E348" s="246"/>
      <c r="F348" s="246"/>
      <c r="G348" s="246"/>
      <c r="H348" s="246"/>
      <c r="I348" s="256"/>
      <c r="J348" s="256"/>
      <c r="K348" s="246"/>
      <c r="L348" s="246"/>
      <c r="M348" s="256">
        <f t="shared" si="155"/>
        <v>0</v>
      </c>
      <c r="N348" s="256">
        <f t="shared" si="156"/>
        <v>0</v>
      </c>
      <c r="O348" s="256">
        <f t="shared" si="157"/>
        <v>0</v>
      </c>
      <c r="P348" s="256">
        <f t="shared" si="158"/>
        <v>0</v>
      </c>
      <c r="Q348" s="256">
        <f t="shared" si="159"/>
        <v>7739021.0099818856</v>
      </c>
      <c r="R348" s="256">
        <f t="shared" si="160"/>
        <v>7721823.1855152594</v>
      </c>
      <c r="S348" s="282">
        <f t="shared" si="161"/>
        <v>7700763.6677365815</v>
      </c>
      <c r="T348" s="227"/>
      <c r="U348" s="227"/>
      <c r="V348" s="227"/>
    </row>
    <row r="349" spans="2:22" outlineLevel="1" x14ac:dyDescent="0.2">
      <c r="B349" s="279">
        <f t="shared" si="154"/>
        <v>45382</v>
      </c>
      <c r="C349" s="280" t="s">
        <v>0</v>
      </c>
      <c r="D349" s="246"/>
      <c r="E349" s="246"/>
      <c r="F349" s="246"/>
      <c r="G349" s="246"/>
      <c r="H349" s="246"/>
      <c r="I349" s="256"/>
      <c r="J349" s="256"/>
      <c r="K349" s="246"/>
      <c r="L349" s="246"/>
      <c r="M349" s="256">
        <f t="shared" si="155"/>
        <v>0</v>
      </c>
      <c r="N349" s="256">
        <f t="shared" si="156"/>
        <v>0</v>
      </c>
      <c r="O349" s="256">
        <f t="shared" si="157"/>
        <v>0</v>
      </c>
      <c r="P349" s="256">
        <f t="shared" si="158"/>
        <v>0</v>
      </c>
      <c r="Q349" s="256">
        <f t="shared" si="159"/>
        <v>0</v>
      </c>
      <c r="R349" s="256">
        <f t="shared" si="160"/>
        <v>14372296.933541708</v>
      </c>
      <c r="S349" s="282">
        <f t="shared" si="161"/>
        <v>14340358.495911615</v>
      </c>
      <c r="T349" s="227"/>
      <c r="U349" s="227"/>
      <c r="V349" s="227"/>
    </row>
    <row r="350" spans="2:22" outlineLevel="1" x14ac:dyDescent="0.2">
      <c r="B350" s="279">
        <f t="shared" si="154"/>
        <v>45747</v>
      </c>
      <c r="C350" s="280" t="s">
        <v>0</v>
      </c>
      <c r="D350" s="246"/>
      <c r="E350" s="246"/>
      <c r="F350" s="246"/>
      <c r="G350" s="246"/>
      <c r="H350" s="246"/>
      <c r="I350" s="256"/>
      <c r="J350" s="256"/>
      <c r="K350" s="246"/>
      <c r="L350" s="246"/>
      <c r="M350" s="256">
        <f t="shared" si="155"/>
        <v>0</v>
      </c>
      <c r="N350" s="256">
        <f t="shared" si="156"/>
        <v>0</v>
      </c>
      <c r="O350" s="256">
        <f t="shared" si="157"/>
        <v>0</v>
      </c>
      <c r="P350" s="256">
        <f t="shared" si="158"/>
        <v>0</v>
      </c>
      <c r="Q350" s="256">
        <f t="shared" si="159"/>
        <v>0</v>
      </c>
      <c r="R350" s="256">
        <f t="shared" si="160"/>
        <v>0</v>
      </c>
      <c r="S350" s="282">
        <f t="shared" si="161"/>
        <v>14983100.447833791</v>
      </c>
      <c r="T350" s="227"/>
      <c r="U350" s="227"/>
      <c r="V350" s="227"/>
    </row>
    <row r="351" spans="2:22" outlineLevel="1" x14ac:dyDescent="0.2">
      <c r="B351" s="279">
        <f t="shared" si="154"/>
        <v>46112</v>
      </c>
      <c r="C351" s="280" t="s">
        <v>0</v>
      </c>
      <c r="D351" s="246"/>
      <c r="E351" s="246"/>
      <c r="F351" s="246"/>
      <c r="G351" s="246"/>
      <c r="H351" s="246"/>
      <c r="I351" s="256"/>
      <c r="J351" s="256"/>
      <c r="K351" s="246"/>
      <c r="L351" s="246"/>
      <c r="M351" s="256">
        <f t="shared" si="155"/>
        <v>0</v>
      </c>
      <c r="N351" s="256">
        <f t="shared" si="156"/>
        <v>0</v>
      </c>
      <c r="O351" s="256">
        <f t="shared" si="157"/>
        <v>0</v>
      </c>
      <c r="P351" s="256">
        <f t="shared" si="158"/>
        <v>0</v>
      </c>
      <c r="Q351" s="256">
        <f t="shared" si="159"/>
        <v>0</v>
      </c>
      <c r="R351" s="256">
        <f t="shared" si="160"/>
        <v>0</v>
      </c>
      <c r="S351" s="282">
        <f t="shared" si="161"/>
        <v>0</v>
      </c>
      <c r="T351" s="227"/>
      <c r="U351" s="227"/>
      <c r="V351" s="227"/>
    </row>
    <row r="352" spans="2:22" outlineLevel="1" x14ac:dyDescent="0.2">
      <c r="B352" s="283"/>
      <c r="C352" s="280"/>
      <c r="D352" s="246"/>
      <c r="E352" s="246"/>
      <c r="F352" s="246"/>
      <c r="G352" s="246"/>
      <c r="H352" s="246"/>
      <c r="I352" s="246"/>
      <c r="J352" s="246"/>
      <c r="K352" s="246"/>
      <c r="L352" s="246"/>
      <c r="M352" s="246"/>
      <c r="N352" s="246"/>
      <c r="O352" s="246"/>
      <c r="P352" s="246"/>
      <c r="Q352" s="246"/>
      <c r="R352" s="246"/>
      <c r="S352" s="284"/>
      <c r="T352" s="227"/>
      <c r="U352" s="227"/>
      <c r="V352" s="227"/>
    </row>
    <row r="353" spans="2:22" outlineLevel="1" x14ac:dyDescent="0.2">
      <c r="B353" s="285" t="s">
        <v>15</v>
      </c>
      <c r="C353" s="280"/>
      <c r="D353" s="246"/>
      <c r="E353" s="246"/>
      <c r="F353" s="246"/>
      <c r="G353" s="246"/>
      <c r="H353" s="246"/>
      <c r="I353" s="246"/>
      <c r="J353" s="246"/>
      <c r="K353" s="246"/>
      <c r="L353" s="246"/>
      <c r="M353" s="246"/>
      <c r="N353" s="246"/>
      <c r="O353" s="246"/>
      <c r="P353" s="246"/>
      <c r="Q353" s="246"/>
      <c r="R353" s="246"/>
      <c r="S353" s="284"/>
      <c r="T353" s="227"/>
      <c r="U353" s="227"/>
      <c r="V353" s="227"/>
    </row>
    <row r="354" spans="2:22" outlineLevel="1" x14ac:dyDescent="0.2">
      <c r="B354" s="279">
        <f t="shared" ref="B354:B360" si="162">B345</f>
        <v>43921</v>
      </c>
      <c r="C354" s="280" t="s">
        <v>0</v>
      </c>
      <c r="D354" s="246"/>
      <c r="E354" s="246"/>
      <c r="F354" s="246"/>
      <c r="G354" s="246"/>
      <c r="H354" s="246"/>
      <c r="I354" s="256"/>
      <c r="J354" s="256"/>
      <c r="K354" s="246"/>
      <c r="L354" s="246"/>
      <c r="M354" s="256">
        <f>M345/MAX(M336,1)</f>
        <v>0</v>
      </c>
      <c r="N354" s="256">
        <f t="shared" ref="N354:S354" si="163">N345/MAX(N336,1)</f>
        <v>161540.0874259932</v>
      </c>
      <c r="O354" s="256">
        <f t="shared" si="163"/>
        <v>164679.1050339301</v>
      </c>
      <c r="P354" s="256">
        <f t="shared" si="163"/>
        <v>168049.28206718259</v>
      </c>
      <c r="Q354" s="256">
        <f t="shared" si="163"/>
        <v>171490.2911761773</v>
      </c>
      <c r="R354" s="256">
        <f t="shared" si="163"/>
        <v>175003.75080027457</v>
      </c>
      <c r="S354" s="282">
        <f t="shared" si="163"/>
        <v>178591.32769168023</v>
      </c>
      <c r="T354" s="227"/>
      <c r="U354" s="227"/>
      <c r="V354" s="227"/>
    </row>
    <row r="355" spans="2:22" outlineLevel="1" x14ac:dyDescent="0.2">
      <c r="B355" s="279">
        <f t="shared" si="162"/>
        <v>44286</v>
      </c>
      <c r="C355" s="280" t="s">
        <v>0</v>
      </c>
      <c r="D355" s="246"/>
      <c r="E355" s="246"/>
      <c r="F355" s="246"/>
      <c r="G355" s="246"/>
      <c r="H355" s="246"/>
      <c r="I355" s="256"/>
      <c r="J355" s="256"/>
      <c r="K355" s="246"/>
      <c r="L355" s="246"/>
      <c r="M355" s="256">
        <f t="shared" ref="M355:S355" si="164">M346/MAX(M337,1)</f>
        <v>0</v>
      </c>
      <c r="N355" s="256">
        <f t="shared" si="164"/>
        <v>0</v>
      </c>
      <c r="O355" s="256">
        <f t="shared" si="164"/>
        <v>277430.48781970912</v>
      </c>
      <c r="P355" s="256">
        <f t="shared" si="164"/>
        <v>283105.20234329411</v>
      </c>
      <c r="Q355" s="256">
        <f t="shared" si="164"/>
        <v>288898.9832284592</v>
      </c>
      <c r="R355" s="256">
        <f t="shared" si="164"/>
        <v>294814.53383742284</v>
      </c>
      <c r="S355" s="282">
        <f t="shared" si="164"/>
        <v>300854.63648189692</v>
      </c>
      <c r="T355" s="227"/>
      <c r="U355" s="227"/>
      <c r="V355" s="227"/>
    </row>
    <row r="356" spans="2:22" outlineLevel="1" x14ac:dyDescent="0.2">
      <c r="B356" s="279">
        <f t="shared" si="162"/>
        <v>44651</v>
      </c>
      <c r="C356" s="280" t="s">
        <v>0</v>
      </c>
      <c r="D356" s="246"/>
      <c r="E356" s="246"/>
      <c r="F356" s="246"/>
      <c r="G356" s="246"/>
      <c r="H356" s="246"/>
      <c r="I356" s="256"/>
      <c r="J356" s="256"/>
      <c r="K356" s="246"/>
      <c r="L356" s="246"/>
      <c r="M356" s="256">
        <f t="shared" ref="M356:S356" si="165">M347/MAX(M338,1)</f>
        <v>0</v>
      </c>
      <c r="N356" s="256">
        <f t="shared" si="165"/>
        <v>0</v>
      </c>
      <c r="O356" s="256">
        <f t="shared" si="165"/>
        <v>0</v>
      </c>
      <c r="P356" s="256">
        <f t="shared" si="165"/>
        <v>356050.96855556488</v>
      </c>
      <c r="Q356" s="256">
        <f t="shared" si="165"/>
        <v>363333.82927601965</v>
      </c>
      <c r="R356" s="256">
        <f t="shared" si="165"/>
        <v>370769.49834027304</v>
      </c>
      <c r="S356" s="282">
        <f t="shared" si="165"/>
        <v>378361.4452110501</v>
      </c>
      <c r="T356" s="227"/>
      <c r="U356" s="227"/>
      <c r="V356" s="227"/>
    </row>
    <row r="357" spans="2:22" outlineLevel="1" x14ac:dyDescent="0.2">
      <c r="B357" s="279">
        <f t="shared" si="162"/>
        <v>45016</v>
      </c>
      <c r="C357" s="280" t="s">
        <v>0</v>
      </c>
      <c r="D357" s="246"/>
      <c r="E357" s="246"/>
      <c r="F357" s="246"/>
      <c r="G357" s="246"/>
      <c r="H357" s="246"/>
      <c r="I357" s="256"/>
      <c r="J357" s="256"/>
      <c r="K357" s="246"/>
      <c r="L357" s="246"/>
      <c r="M357" s="256">
        <f t="shared" ref="M357:S357" si="166">M348/MAX(M339,1)</f>
        <v>0</v>
      </c>
      <c r="N357" s="256">
        <f t="shared" si="166"/>
        <v>0</v>
      </c>
      <c r="O357" s="256">
        <f t="shared" si="166"/>
        <v>0</v>
      </c>
      <c r="P357" s="256">
        <f t="shared" si="166"/>
        <v>0</v>
      </c>
      <c r="Q357" s="256">
        <f t="shared" si="166"/>
        <v>171978.24466626413</v>
      </c>
      <c r="R357" s="256">
        <f t="shared" si="166"/>
        <v>175495.98148898318</v>
      </c>
      <c r="S357" s="282">
        <f t="shared" si="166"/>
        <v>179087.5271566647</v>
      </c>
      <c r="T357" s="227"/>
      <c r="U357" s="227"/>
      <c r="V357" s="227"/>
    </row>
    <row r="358" spans="2:22" outlineLevel="1" x14ac:dyDescent="0.2">
      <c r="B358" s="279">
        <f t="shared" si="162"/>
        <v>45382</v>
      </c>
      <c r="C358" s="280" t="s">
        <v>0</v>
      </c>
      <c r="D358" s="246"/>
      <c r="E358" s="246"/>
      <c r="F358" s="246"/>
      <c r="G358" s="246"/>
      <c r="H358" s="246"/>
      <c r="I358" s="256"/>
      <c r="J358" s="256"/>
      <c r="K358" s="246"/>
      <c r="L358" s="246"/>
      <c r="M358" s="256">
        <f t="shared" ref="M358:S358" si="167">M349/MAX(M340,1)</f>
        <v>0</v>
      </c>
      <c r="N358" s="256">
        <f t="shared" si="167"/>
        <v>0</v>
      </c>
      <c r="O358" s="256">
        <f t="shared" si="167"/>
        <v>0</v>
      </c>
      <c r="P358" s="256">
        <f t="shared" si="167"/>
        <v>0</v>
      </c>
      <c r="Q358" s="256">
        <f t="shared" si="167"/>
        <v>0</v>
      </c>
      <c r="R358" s="256">
        <f t="shared" si="167"/>
        <v>319384.37630092684</v>
      </c>
      <c r="S358" s="282">
        <f t="shared" si="167"/>
        <v>325917.23854344577</v>
      </c>
      <c r="T358" s="227"/>
      <c r="U358" s="227"/>
      <c r="V358" s="227"/>
    </row>
    <row r="359" spans="2:22" outlineLevel="1" x14ac:dyDescent="0.2">
      <c r="B359" s="279">
        <f t="shared" si="162"/>
        <v>45747</v>
      </c>
      <c r="C359" s="280" t="s">
        <v>0</v>
      </c>
      <c r="D359" s="246"/>
      <c r="E359" s="246"/>
      <c r="F359" s="246"/>
      <c r="G359" s="246"/>
      <c r="H359" s="246"/>
      <c r="I359" s="256"/>
      <c r="J359" s="256"/>
      <c r="K359" s="246"/>
      <c r="L359" s="246"/>
      <c r="M359" s="256">
        <f t="shared" ref="M359:S359" si="168">M350/MAX(M341,1)</f>
        <v>0</v>
      </c>
      <c r="N359" s="256">
        <f t="shared" si="168"/>
        <v>0</v>
      </c>
      <c r="O359" s="256">
        <f t="shared" si="168"/>
        <v>0</v>
      </c>
      <c r="P359" s="256">
        <f t="shared" si="168"/>
        <v>0</v>
      </c>
      <c r="Q359" s="256">
        <f t="shared" si="168"/>
        <v>0</v>
      </c>
      <c r="R359" s="256">
        <f t="shared" si="168"/>
        <v>0</v>
      </c>
      <c r="S359" s="282">
        <f t="shared" si="168"/>
        <v>332957.78772963979</v>
      </c>
      <c r="T359" s="227"/>
      <c r="U359" s="227"/>
      <c r="V359" s="227"/>
    </row>
    <row r="360" spans="2:22" outlineLevel="1" x14ac:dyDescent="0.2">
      <c r="B360" s="279">
        <f t="shared" si="162"/>
        <v>46112</v>
      </c>
      <c r="C360" s="280" t="s">
        <v>0</v>
      </c>
      <c r="D360" s="246"/>
      <c r="E360" s="246"/>
      <c r="F360" s="246"/>
      <c r="G360" s="246"/>
      <c r="H360" s="246"/>
      <c r="I360" s="256"/>
      <c r="J360" s="256"/>
      <c r="K360" s="246"/>
      <c r="L360" s="246"/>
      <c r="M360" s="256">
        <f t="shared" ref="M360:S360" si="169">M351/MAX(M342,1)</f>
        <v>0</v>
      </c>
      <c r="N360" s="256">
        <f t="shared" si="169"/>
        <v>0</v>
      </c>
      <c r="O360" s="256">
        <f t="shared" si="169"/>
        <v>0</v>
      </c>
      <c r="P360" s="256">
        <f t="shared" si="169"/>
        <v>0</v>
      </c>
      <c r="Q360" s="256">
        <f t="shared" si="169"/>
        <v>0</v>
      </c>
      <c r="R360" s="256">
        <f t="shared" si="169"/>
        <v>0</v>
      </c>
      <c r="S360" s="282">
        <f t="shared" si="169"/>
        <v>0</v>
      </c>
      <c r="T360" s="227"/>
      <c r="U360" s="227"/>
      <c r="V360" s="227"/>
    </row>
    <row r="361" spans="2:22" outlineLevel="1" x14ac:dyDescent="0.2">
      <c r="B361" s="283"/>
      <c r="C361" s="280"/>
      <c r="D361" s="246"/>
      <c r="E361" s="246"/>
      <c r="F361" s="246"/>
      <c r="G361" s="246"/>
      <c r="H361" s="246"/>
      <c r="I361" s="246"/>
      <c r="J361" s="246"/>
      <c r="K361" s="246"/>
      <c r="L361" s="246"/>
      <c r="M361" s="246"/>
      <c r="N361" s="246"/>
      <c r="O361" s="246"/>
      <c r="P361" s="246"/>
      <c r="Q361" s="246"/>
      <c r="R361" s="246"/>
      <c r="S361" s="284"/>
      <c r="T361" s="227"/>
      <c r="U361" s="227"/>
      <c r="V361" s="227"/>
    </row>
    <row r="362" spans="2:22" outlineLevel="1" x14ac:dyDescent="0.2">
      <c r="B362" s="285" t="s">
        <v>14</v>
      </c>
      <c r="C362" s="280"/>
      <c r="D362" s="246"/>
      <c r="E362" s="246"/>
      <c r="F362" s="246"/>
      <c r="G362" s="246"/>
      <c r="H362" s="246"/>
      <c r="I362" s="246"/>
      <c r="J362" s="246"/>
      <c r="K362" s="246"/>
      <c r="L362" s="246"/>
      <c r="M362" s="246"/>
      <c r="N362" s="246"/>
      <c r="O362" s="246"/>
      <c r="P362" s="246"/>
      <c r="Q362" s="246"/>
      <c r="R362" s="246"/>
      <c r="S362" s="284"/>
      <c r="T362" s="227"/>
      <c r="U362" s="227"/>
      <c r="V362" s="227"/>
    </row>
    <row r="363" spans="2:22" outlineLevel="1" x14ac:dyDescent="0.2">
      <c r="B363" s="279">
        <f t="shared" ref="B363:B369" si="170">B354</f>
        <v>43921</v>
      </c>
      <c r="C363" s="280" t="s">
        <v>0</v>
      </c>
      <c r="D363" s="246"/>
      <c r="E363" s="246"/>
      <c r="F363" s="246"/>
      <c r="G363" s="246"/>
      <c r="H363" s="246"/>
      <c r="I363" s="256"/>
      <c r="J363" s="256"/>
      <c r="K363" s="246"/>
      <c r="L363" s="246"/>
      <c r="M363" s="256">
        <f>IF(M336&lt;=1,0,(M345-M381)*M$13)</f>
        <v>0</v>
      </c>
      <c r="N363" s="256">
        <f t="shared" ref="N363:S363" si="171">IF(N336&lt;=1,0,(N345-N381)*N$13)</f>
        <v>138116.77474922349</v>
      </c>
      <c r="O363" s="256">
        <f t="shared" si="171"/>
        <v>144917.61242985862</v>
      </c>
      <c r="P363" s="256">
        <f t="shared" si="171"/>
        <v>144522.38257777717</v>
      </c>
      <c r="Q363" s="256">
        <f t="shared" si="171"/>
        <v>144051.84458798906</v>
      </c>
      <c r="R363" s="256">
        <f t="shared" si="171"/>
        <v>143503.07565622529</v>
      </c>
      <c r="S363" s="282">
        <f t="shared" si="171"/>
        <v>142873.0621533443</v>
      </c>
      <c r="T363" s="227"/>
      <c r="U363" s="227"/>
      <c r="V363" s="227"/>
    </row>
    <row r="364" spans="2:22" outlineLevel="1" x14ac:dyDescent="0.2">
      <c r="B364" s="279">
        <f t="shared" si="170"/>
        <v>44286</v>
      </c>
      <c r="C364" s="280" t="s">
        <v>0</v>
      </c>
      <c r="D364" s="246"/>
      <c r="E364" s="246"/>
      <c r="F364" s="246"/>
      <c r="G364" s="246"/>
      <c r="H364" s="246"/>
      <c r="I364" s="256"/>
      <c r="J364" s="256"/>
      <c r="K364" s="246"/>
      <c r="L364" s="246"/>
      <c r="M364" s="256">
        <f t="shared" ref="M364:S364" si="172">IF(M337&lt;=1,0,(M346-M382)*M$13)</f>
        <v>0</v>
      </c>
      <c r="N364" s="256">
        <f t="shared" si="172"/>
        <v>0</v>
      </c>
      <c r="O364" s="256">
        <f t="shared" si="172"/>
        <v>249687.43903773843</v>
      </c>
      <c r="P364" s="256">
        <f t="shared" si="172"/>
        <v>249132.57806209903</v>
      </c>
      <c r="Q364" s="256">
        <f t="shared" si="172"/>
        <v>248453.12557647511</v>
      </c>
      <c r="R364" s="256">
        <f t="shared" si="172"/>
        <v>247644.20842343543</v>
      </c>
      <c r="S364" s="282">
        <f t="shared" si="172"/>
        <v>246700.80191515569</v>
      </c>
      <c r="T364" s="227"/>
      <c r="U364" s="227"/>
      <c r="V364" s="227"/>
    </row>
    <row r="365" spans="2:22" outlineLevel="1" x14ac:dyDescent="0.2">
      <c r="B365" s="279">
        <f t="shared" si="170"/>
        <v>44651</v>
      </c>
      <c r="C365" s="280" t="s">
        <v>0</v>
      </c>
      <c r="D365" s="246"/>
      <c r="E365" s="246"/>
      <c r="F365" s="246"/>
      <c r="G365" s="246"/>
      <c r="H365" s="246"/>
      <c r="I365" s="256"/>
      <c r="J365" s="256"/>
      <c r="K365" s="246"/>
      <c r="L365" s="246"/>
      <c r="M365" s="256">
        <f t="shared" ref="M365:S365" si="173">IF(M338&lt;=1,0,(M347-M383)*M$13)</f>
        <v>0</v>
      </c>
      <c r="N365" s="256">
        <f t="shared" si="173"/>
        <v>0</v>
      </c>
      <c r="O365" s="256">
        <f t="shared" si="173"/>
        <v>0</v>
      </c>
      <c r="P365" s="256">
        <f t="shared" si="173"/>
        <v>320445.87170000863</v>
      </c>
      <c r="Q365" s="256">
        <f t="shared" si="173"/>
        <v>319733.76976289757</v>
      </c>
      <c r="R365" s="256">
        <f t="shared" si="173"/>
        <v>318861.76857263513</v>
      </c>
      <c r="S365" s="282">
        <f t="shared" si="173"/>
        <v>317823.61397728237</v>
      </c>
      <c r="T365" s="227"/>
      <c r="U365" s="227"/>
      <c r="V365" s="227"/>
    </row>
    <row r="366" spans="2:22" outlineLevel="1" x14ac:dyDescent="0.2">
      <c r="B366" s="279">
        <f t="shared" si="170"/>
        <v>45016</v>
      </c>
      <c r="C366" s="280" t="s">
        <v>0</v>
      </c>
      <c r="D366" s="246"/>
      <c r="E366" s="246"/>
      <c r="F366" s="246"/>
      <c r="G366" s="246"/>
      <c r="H366" s="246"/>
      <c r="I366" s="256"/>
      <c r="J366" s="256"/>
      <c r="K366" s="246"/>
      <c r="L366" s="246"/>
      <c r="M366" s="256">
        <f t="shared" ref="M366:S366" si="174">IF(M339&lt;=1,0,(M348-M384)*M$13)</f>
        <v>0</v>
      </c>
      <c r="N366" s="256">
        <f t="shared" si="174"/>
        <v>0</v>
      </c>
      <c r="O366" s="256">
        <f t="shared" si="174"/>
        <v>0</v>
      </c>
      <c r="P366" s="256">
        <f t="shared" si="174"/>
        <v>0</v>
      </c>
      <c r="Q366" s="256">
        <f t="shared" si="174"/>
        <v>154780.42019963785</v>
      </c>
      <c r="R366" s="256">
        <f t="shared" si="174"/>
        <v>154436.46371030534</v>
      </c>
      <c r="S366" s="282">
        <f t="shared" si="174"/>
        <v>154015.27335473176</v>
      </c>
      <c r="T366" s="227"/>
      <c r="U366" s="227"/>
      <c r="V366" s="227"/>
    </row>
    <row r="367" spans="2:22" outlineLevel="1" x14ac:dyDescent="0.2">
      <c r="B367" s="279">
        <f t="shared" si="170"/>
        <v>45382</v>
      </c>
      <c r="C367" s="280" t="s">
        <v>0</v>
      </c>
      <c r="D367" s="246"/>
      <c r="E367" s="246"/>
      <c r="F367" s="246"/>
      <c r="G367" s="246"/>
      <c r="H367" s="246"/>
      <c r="I367" s="256"/>
      <c r="J367" s="256"/>
      <c r="K367" s="246"/>
      <c r="L367" s="246"/>
      <c r="M367" s="256">
        <f t="shared" ref="M367:S367" si="175">IF(M340&lt;=1,0,(M349-M385)*M$13)</f>
        <v>0</v>
      </c>
      <c r="N367" s="256">
        <f t="shared" si="175"/>
        <v>0</v>
      </c>
      <c r="O367" s="256">
        <f t="shared" si="175"/>
        <v>0</v>
      </c>
      <c r="P367" s="256">
        <f t="shared" si="175"/>
        <v>0</v>
      </c>
      <c r="Q367" s="256">
        <f t="shared" si="175"/>
        <v>0</v>
      </c>
      <c r="R367" s="256">
        <f t="shared" si="175"/>
        <v>287445.93867083441</v>
      </c>
      <c r="S367" s="282">
        <f t="shared" si="175"/>
        <v>286807.16991823254</v>
      </c>
      <c r="T367" s="227"/>
      <c r="U367" s="227"/>
      <c r="V367" s="227"/>
    </row>
    <row r="368" spans="2:22" outlineLevel="1" x14ac:dyDescent="0.2">
      <c r="B368" s="279">
        <f t="shared" si="170"/>
        <v>45747</v>
      </c>
      <c r="C368" s="280" t="s">
        <v>0</v>
      </c>
      <c r="D368" s="246"/>
      <c r="E368" s="246"/>
      <c r="F368" s="246"/>
      <c r="G368" s="246"/>
      <c r="H368" s="246"/>
      <c r="I368" s="256"/>
      <c r="J368" s="256"/>
      <c r="K368" s="246"/>
      <c r="L368" s="246"/>
      <c r="M368" s="256">
        <f t="shared" ref="M368:S368" si="176">IF(M341&lt;=1,0,(M350-M386)*M$13)</f>
        <v>0</v>
      </c>
      <c r="N368" s="256">
        <f t="shared" si="176"/>
        <v>0</v>
      </c>
      <c r="O368" s="256">
        <f t="shared" si="176"/>
        <v>0</v>
      </c>
      <c r="P368" s="256">
        <f t="shared" si="176"/>
        <v>0</v>
      </c>
      <c r="Q368" s="256">
        <f t="shared" si="176"/>
        <v>0</v>
      </c>
      <c r="R368" s="256">
        <f t="shared" si="176"/>
        <v>0</v>
      </c>
      <c r="S368" s="282">
        <f t="shared" si="176"/>
        <v>299662.00895667612</v>
      </c>
      <c r="T368" s="227"/>
      <c r="U368" s="227"/>
      <c r="V368" s="227"/>
    </row>
    <row r="369" spans="2:22" outlineLevel="1" x14ac:dyDescent="0.2">
      <c r="B369" s="279">
        <f t="shared" si="170"/>
        <v>46112</v>
      </c>
      <c r="C369" s="280" t="s">
        <v>0</v>
      </c>
      <c r="D369" s="246"/>
      <c r="E369" s="246"/>
      <c r="F369" s="246"/>
      <c r="G369" s="246"/>
      <c r="H369" s="246"/>
      <c r="I369" s="256"/>
      <c r="J369" s="256"/>
      <c r="K369" s="246"/>
      <c r="L369" s="246"/>
      <c r="M369" s="256">
        <f t="shared" ref="M369:S369" si="177">IF(M342&lt;=1,0,(M351-M387)*M$13)</f>
        <v>0</v>
      </c>
      <c r="N369" s="256">
        <f t="shared" si="177"/>
        <v>0</v>
      </c>
      <c r="O369" s="256">
        <f t="shared" si="177"/>
        <v>0</v>
      </c>
      <c r="P369" s="256">
        <f t="shared" si="177"/>
        <v>0</v>
      </c>
      <c r="Q369" s="256">
        <f t="shared" si="177"/>
        <v>0</v>
      </c>
      <c r="R369" s="256">
        <f t="shared" si="177"/>
        <v>0</v>
      </c>
      <c r="S369" s="282">
        <f t="shared" si="177"/>
        <v>0</v>
      </c>
      <c r="T369" s="227"/>
      <c r="U369" s="227"/>
      <c r="V369" s="227"/>
    </row>
    <row r="370" spans="2:22" outlineLevel="1" x14ac:dyDescent="0.2">
      <c r="B370" s="283"/>
      <c r="C370" s="280"/>
      <c r="D370" s="246"/>
      <c r="E370" s="246"/>
      <c r="F370" s="246"/>
      <c r="G370" s="246"/>
      <c r="H370" s="246"/>
      <c r="I370" s="246"/>
      <c r="J370" s="246"/>
      <c r="K370" s="246"/>
      <c r="L370" s="246"/>
      <c r="M370" s="246"/>
      <c r="N370" s="246"/>
      <c r="O370" s="246"/>
      <c r="P370" s="246"/>
      <c r="Q370" s="246"/>
      <c r="R370" s="246"/>
      <c r="S370" s="284"/>
      <c r="T370" s="227"/>
      <c r="U370" s="227"/>
      <c r="V370" s="227"/>
    </row>
    <row r="371" spans="2:22" outlineLevel="1" x14ac:dyDescent="0.2">
      <c r="B371" s="285" t="s">
        <v>144</v>
      </c>
      <c r="C371" s="280"/>
      <c r="D371" s="246"/>
      <c r="E371" s="246"/>
      <c r="F371" s="246"/>
      <c r="G371" s="246"/>
      <c r="H371" s="246"/>
      <c r="I371" s="246"/>
      <c r="J371" s="246"/>
      <c r="K371" s="246"/>
      <c r="L371" s="246"/>
      <c r="M371" s="246"/>
      <c r="N371" s="246"/>
      <c r="O371" s="246"/>
      <c r="P371" s="246"/>
      <c r="Q371" s="246"/>
      <c r="R371" s="246"/>
      <c r="S371" s="284"/>
      <c r="T371" s="227"/>
      <c r="U371" s="227"/>
      <c r="V371" s="227"/>
    </row>
    <row r="372" spans="2:22" outlineLevel="1" x14ac:dyDescent="0.2">
      <c r="B372" s="279">
        <f t="shared" ref="B372:B378" si="178">B363</f>
        <v>43921</v>
      </c>
      <c r="C372" s="280" t="s">
        <v>0</v>
      </c>
      <c r="D372" s="281">
        <f>INDEX($H$17:$S$25,MATCH(B323,$B$17:$B$25,0),MATCH(B372,$H$4:$S$4,0))</f>
        <v>7269303.9341696938</v>
      </c>
      <c r="E372" s="256"/>
      <c r="F372" s="246"/>
      <c r="G372" s="246"/>
      <c r="H372" s="246"/>
      <c r="I372" s="256"/>
      <c r="J372" s="256"/>
      <c r="K372" s="246"/>
      <c r="L372" s="246"/>
      <c r="M372" s="256">
        <f t="shared" ref="M372:S378" si="179">($B372=M$4)*$D372</f>
        <v>7269303.9341696938</v>
      </c>
      <c r="N372" s="256">
        <f t="shared" si="179"/>
        <v>0</v>
      </c>
      <c r="O372" s="256">
        <f t="shared" si="179"/>
        <v>0</v>
      </c>
      <c r="P372" s="256">
        <f t="shared" si="179"/>
        <v>0</v>
      </c>
      <c r="Q372" s="256">
        <f t="shared" si="179"/>
        <v>0</v>
      </c>
      <c r="R372" s="256">
        <f t="shared" si="179"/>
        <v>0</v>
      </c>
      <c r="S372" s="282">
        <f t="shared" si="179"/>
        <v>0</v>
      </c>
      <c r="T372" s="227"/>
      <c r="U372" s="227"/>
      <c r="V372" s="227"/>
    </row>
    <row r="373" spans="2:22" outlineLevel="1" x14ac:dyDescent="0.2">
      <c r="B373" s="279">
        <f t="shared" si="178"/>
        <v>44286</v>
      </c>
      <c r="C373" s="280" t="s">
        <v>0</v>
      </c>
      <c r="D373" s="281">
        <f>INDEX($H$17:$S$25,MATCH(B323,$B$17:$B$25,0),MATCH(B373,$H$4:$S$4,0))</f>
        <v>12484371.951886911</v>
      </c>
      <c r="E373" s="256"/>
      <c r="F373" s="246"/>
      <c r="G373" s="246"/>
      <c r="H373" s="246"/>
      <c r="I373" s="256"/>
      <c r="J373" s="256"/>
      <c r="K373" s="246"/>
      <c r="L373" s="246"/>
      <c r="M373" s="256">
        <f t="shared" si="179"/>
        <v>0</v>
      </c>
      <c r="N373" s="256">
        <f t="shared" si="179"/>
        <v>12484371.951886911</v>
      </c>
      <c r="O373" s="256">
        <f t="shared" si="179"/>
        <v>0</v>
      </c>
      <c r="P373" s="256">
        <f t="shared" si="179"/>
        <v>0</v>
      </c>
      <c r="Q373" s="256">
        <f t="shared" si="179"/>
        <v>0</v>
      </c>
      <c r="R373" s="256">
        <f t="shared" si="179"/>
        <v>0</v>
      </c>
      <c r="S373" s="282">
        <f t="shared" si="179"/>
        <v>0</v>
      </c>
      <c r="T373" s="227"/>
      <c r="U373" s="227"/>
      <c r="V373" s="227"/>
    </row>
    <row r="374" spans="2:22" outlineLevel="1" x14ac:dyDescent="0.2">
      <c r="B374" s="279">
        <f t="shared" si="178"/>
        <v>44651</v>
      </c>
      <c r="C374" s="280" t="s">
        <v>0</v>
      </c>
      <c r="D374" s="281">
        <f>INDEX($H$17:$S$25,MATCH(B323,$B$17:$B$25,0),MATCH(B374,$H$4:$S$4,0))</f>
        <v>16022293.585000418</v>
      </c>
      <c r="E374" s="256"/>
      <c r="F374" s="246"/>
      <c r="G374" s="246"/>
      <c r="H374" s="246"/>
      <c r="I374" s="256"/>
      <c r="J374" s="256"/>
      <c r="K374" s="246"/>
      <c r="L374" s="246"/>
      <c r="M374" s="256">
        <f t="shared" si="179"/>
        <v>0</v>
      </c>
      <c r="N374" s="256">
        <f t="shared" si="179"/>
        <v>0</v>
      </c>
      <c r="O374" s="256">
        <f t="shared" si="179"/>
        <v>16022293.585000418</v>
      </c>
      <c r="P374" s="256">
        <f t="shared" si="179"/>
        <v>0</v>
      </c>
      <c r="Q374" s="256">
        <f t="shared" si="179"/>
        <v>0</v>
      </c>
      <c r="R374" s="256">
        <f t="shared" si="179"/>
        <v>0</v>
      </c>
      <c r="S374" s="282">
        <f t="shared" si="179"/>
        <v>0</v>
      </c>
      <c r="T374" s="227"/>
      <c r="U374" s="227"/>
      <c r="V374" s="227"/>
    </row>
    <row r="375" spans="2:22" outlineLevel="1" x14ac:dyDescent="0.2">
      <c r="B375" s="279">
        <f t="shared" si="178"/>
        <v>45016</v>
      </c>
      <c r="C375" s="280" t="s">
        <v>0</v>
      </c>
      <c r="D375" s="281">
        <f>INDEX($H$17:$S$25,MATCH(B323,$B$17:$B$25,0),MATCH(B375,$H$4:$S$4,0))</f>
        <v>7739021.0099818856</v>
      </c>
      <c r="E375" s="256"/>
      <c r="F375" s="246"/>
      <c r="G375" s="246"/>
      <c r="H375" s="246"/>
      <c r="I375" s="256"/>
      <c r="J375" s="256"/>
      <c r="K375" s="246"/>
      <c r="L375" s="246"/>
      <c r="M375" s="256">
        <f t="shared" si="179"/>
        <v>0</v>
      </c>
      <c r="N375" s="256">
        <f t="shared" si="179"/>
        <v>0</v>
      </c>
      <c r="O375" s="256">
        <f t="shared" si="179"/>
        <v>0</v>
      </c>
      <c r="P375" s="256">
        <f t="shared" si="179"/>
        <v>7739021.0099818856</v>
      </c>
      <c r="Q375" s="256">
        <f t="shared" si="179"/>
        <v>0</v>
      </c>
      <c r="R375" s="256">
        <f t="shared" si="179"/>
        <v>0</v>
      </c>
      <c r="S375" s="282">
        <f t="shared" si="179"/>
        <v>0</v>
      </c>
      <c r="T375" s="227"/>
      <c r="U375" s="227"/>
      <c r="V375" s="227"/>
    </row>
    <row r="376" spans="2:22" outlineLevel="1" x14ac:dyDescent="0.2">
      <c r="B376" s="279">
        <f t="shared" si="178"/>
        <v>45382</v>
      </c>
      <c r="C376" s="280" t="s">
        <v>0</v>
      </c>
      <c r="D376" s="281">
        <f>INDEX($H$17:$S$25,MATCH(B323,$B$17:$B$25,0),MATCH(B376,$H$4:$S$4,0))</f>
        <v>14372296.933541708</v>
      </c>
      <c r="E376" s="256"/>
      <c r="F376" s="246"/>
      <c r="G376" s="246"/>
      <c r="H376" s="246"/>
      <c r="I376" s="256"/>
      <c r="J376" s="256"/>
      <c r="K376" s="246"/>
      <c r="L376" s="246"/>
      <c r="M376" s="256">
        <f t="shared" si="179"/>
        <v>0</v>
      </c>
      <c r="N376" s="256">
        <f t="shared" si="179"/>
        <v>0</v>
      </c>
      <c r="O376" s="256">
        <f t="shared" si="179"/>
        <v>0</v>
      </c>
      <c r="P376" s="256">
        <f t="shared" si="179"/>
        <v>0</v>
      </c>
      <c r="Q376" s="256">
        <f t="shared" si="179"/>
        <v>14372296.933541708</v>
      </c>
      <c r="R376" s="256">
        <f t="shared" si="179"/>
        <v>0</v>
      </c>
      <c r="S376" s="282">
        <f t="shared" si="179"/>
        <v>0</v>
      </c>
      <c r="T376" s="227"/>
      <c r="U376" s="227"/>
      <c r="V376" s="227"/>
    </row>
    <row r="377" spans="2:22" outlineLevel="1" x14ac:dyDescent="0.2">
      <c r="B377" s="279">
        <f t="shared" si="178"/>
        <v>45747</v>
      </c>
      <c r="C377" s="280" t="s">
        <v>0</v>
      </c>
      <c r="D377" s="281">
        <f>INDEX($H$17:$S$25,MATCH(B323,$B$17:$B$25,0),MATCH(B377,$H$4:$S$4,0))</f>
        <v>14983100.447833791</v>
      </c>
      <c r="E377" s="256"/>
      <c r="F377" s="246"/>
      <c r="G377" s="246"/>
      <c r="H377" s="246"/>
      <c r="I377" s="256"/>
      <c r="J377" s="256"/>
      <c r="K377" s="246"/>
      <c r="L377" s="246"/>
      <c r="M377" s="256">
        <f t="shared" si="179"/>
        <v>0</v>
      </c>
      <c r="N377" s="256">
        <f t="shared" si="179"/>
        <v>0</v>
      </c>
      <c r="O377" s="256">
        <f t="shared" si="179"/>
        <v>0</v>
      </c>
      <c r="P377" s="256">
        <f t="shared" si="179"/>
        <v>0</v>
      </c>
      <c r="Q377" s="256">
        <f t="shared" si="179"/>
        <v>0</v>
      </c>
      <c r="R377" s="256">
        <f t="shared" si="179"/>
        <v>14983100.447833791</v>
      </c>
      <c r="S377" s="282">
        <f t="shared" si="179"/>
        <v>0</v>
      </c>
      <c r="T377" s="227"/>
      <c r="U377" s="227"/>
      <c r="V377" s="227"/>
    </row>
    <row r="378" spans="2:22" outlineLevel="1" x14ac:dyDescent="0.2">
      <c r="B378" s="279">
        <f t="shared" si="178"/>
        <v>46112</v>
      </c>
      <c r="C378" s="280" t="s">
        <v>0</v>
      </c>
      <c r="D378" s="281">
        <f>INDEX($H$17:$S$25,MATCH(B323,$B$17:$B$25,0),MATCH(B378,$H$4:$S$4,0))</f>
        <v>6637116.2029965306</v>
      </c>
      <c r="E378" s="256"/>
      <c r="F378" s="246"/>
      <c r="G378" s="246"/>
      <c r="H378" s="246"/>
      <c r="I378" s="256"/>
      <c r="J378" s="256"/>
      <c r="K378" s="246"/>
      <c r="L378" s="246"/>
      <c r="M378" s="256">
        <f t="shared" si="179"/>
        <v>0</v>
      </c>
      <c r="N378" s="256">
        <f t="shared" si="179"/>
        <v>0</v>
      </c>
      <c r="O378" s="256">
        <f t="shared" si="179"/>
        <v>0</v>
      </c>
      <c r="P378" s="256">
        <f t="shared" si="179"/>
        <v>0</v>
      </c>
      <c r="Q378" s="256">
        <f t="shared" si="179"/>
        <v>0</v>
      </c>
      <c r="R378" s="256">
        <f t="shared" si="179"/>
        <v>0</v>
      </c>
      <c r="S378" s="282">
        <f t="shared" si="179"/>
        <v>6637116.2029965306</v>
      </c>
      <c r="T378" s="227"/>
      <c r="U378" s="227"/>
      <c r="V378" s="227"/>
    </row>
    <row r="379" spans="2:22" outlineLevel="1" x14ac:dyDescent="0.2">
      <c r="B379" s="283"/>
      <c r="C379" s="280"/>
      <c r="D379" s="246"/>
      <c r="E379" s="246"/>
      <c r="F379" s="246"/>
      <c r="G379" s="246"/>
      <c r="H379" s="246"/>
      <c r="I379" s="246"/>
      <c r="J379" s="246"/>
      <c r="K379" s="246"/>
      <c r="L379" s="246"/>
      <c r="M379" s="246"/>
      <c r="N379" s="246"/>
      <c r="O379" s="246"/>
      <c r="P379" s="246"/>
      <c r="Q379" s="246"/>
      <c r="R379" s="246"/>
      <c r="S379" s="284"/>
      <c r="T379" s="227"/>
      <c r="U379" s="227"/>
      <c r="V379" s="227"/>
    </row>
    <row r="380" spans="2:22" outlineLevel="1" x14ac:dyDescent="0.2">
      <c r="B380" s="285" t="s">
        <v>12</v>
      </c>
      <c r="C380" s="280"/>
      <c r="D380" s="246"/>
      <c r="E380" s="246"/>
      <c r="F380" s="246"/>
      <c r="G380" s="246"/>
      <c r="H380" s="246"/>
      <c r="I380" s="246"/>
      <c r="J380" s="246"/>
      <c r="K380" s="246"/>
      <c r="L380" s="246"/>
      <c r="M380" s="246"/>
      <c r="N380" s="246"/>
      <c r="O380" s="246"/>
      <c r="P380" s="246"/>
      <c r="Q380" s="246"/>
      <c r="R380" s="246"/>
      <c r="S380" s="284"/>
      <c r="T380" s="227"/>
      <c r="U380" s="227"/>
      <c r="V380" s="227"/>
    </row>
    <row r="381" spans="2:22" outlineLevel="1" x14ac:dyDescent="0.2">
      <c r="B381" s="279">
        <f t="shared" ref="B381:B387" si="180">B372</f>
        <v>43921</v>
      </c>
      <c r="C381" s="280" t="s">
        <v>0</v>
      </c>
      <c r="D381" s="246"/>
      <c r="E381" s="246"/>
      <c r="F381" s="246"/>
      <c r="G381" s="246"/>
      <c r="H381" s="246"/>
      <c r="I381" s="256"/>
      <c r="J381" s="256"/>
      <c r="K381" s="246"/>
      <c r="L381" s="246"/>
      <c r="M381" s="256">
        <v>0</v>
      </c>
      <c r="N381" s="256">
        <v>0</v>
      </c>
      <c r="O381" s="256">
        <v>0</v>
      </c>
      <c r="P381" s="256">
        <v>0</v>
      </c>
      <c r="Q381" s="256">
        <v>0</v>
      </c>
      <c r="R381" s="256">
        <v>0</v>
      </c>
      <c r="S381" s="282">
        <v>0</v>
      </c>
      <c r="T381" s="227"/>
      <c r="U381" s="227"/>
      <c r="V381" s="227"/>
    </row>
    <row r="382" spans="2:22" outlineLevel="1" x14ac:dyDescent="0.2">
      <c r="B382" s="279">
        <f t="shared" si="180"/>
        <v>44286</v>
      </c>
      <c r="C382" s="280" t="s">
        <v>0</v>
      </c>
      <c r="D382" s="246"/>
      <c r="E382" s="246"/>
      <c r="F382" s="246"/>
      <c r="G382" s="246"/>
      <c r="H382" s="246"/>
      <c r="I382" s="256"/>
      <c r="J382" s="256"/>
      <c r="K382" s="246"/>
      <c r="L382" s="246"/>
      <c r="M382" s="256">
        <v>0</v>
      </c>
      <c r="N382" s="256">
        <v>0</v>
      </c>
      <c r="O382" s="256">
        <v>0</v>
      </c>
      <c r="P382" s="256">
        <v>0</v>
      </c>
      <c r="Q382" s="256">
        <v>0</v>
      </c>
      <c r="R382" s="256">
        <v>0</v>
      </c>
      <c r="S382" s="282">
        <v>0</v>
      </c>
      <c r="T382" s="227"/>
      <c r="U382" s="227"/>
      <c r="V382" s="227"/>
    </row>
    <row r="383" spans="2:22" outlineLevel="1" x14ac:dyDescent="0.2">
      <c r="B383" s="279">
        <f t="shared" si="180"/>
        <v>44651</v>
      </c>
      <c r="C383" s="280" t="s">
        <v>0</v>
      </c>
      <c r="D383" s="246"/>
      <c r="E383" s="246"/>
      <c r="F383" s="246"/>
      <c r="G383" s="246"/>
      <c r="H383" s="246"/>
      <c r="I383" s="256"/>
      <c r="J383" s="256"/>
      <c r="K383" s="246"/>
      <c r="L383" s="246"/>
      <c r="M383" s="256">
        <v>0</v>
      </c>
      <c r="N383" s="256">
        <v>0</v>
      </c>
      <c r="O383" s="256">
        <v>0</v>
      </c>
      <c r="P383" s="256">
        <v>0</v>
      </c>
      <c r="Q383" s="256">
        <v>0</v>
      </c>
      <c r="R383" s="256">
        <v>0</v>
      </c>
      <c r="S383" s="282">
        <v>0</v>
      </c>
      <c r="T383" s="227"/>
      <c r="U383" s="227"/>
      <c r="V383" s="227"/>
    </row>
    <row r="384" spans="2:22" outlineLevel="1" x14ac:dyDescent="0.2">
      <c r="B384" s="279">
        <f t="shared" si="180"/>
        <v>45016</v>
      </c>
      <c r="C384" s="280" t="s">
        <v>0</v>
      </c>
      <c r="D384" s="246"/>
      <c r="E384" s="246"/>
      <c r="F384" s="246"/>
      <c r="G384" s="246"/>
      <c r="H384" s="246"/>
      <c r="I384" s="256"/>
      <c r="J384" s="256"/>
      <c r="K384" s="246"/>
      <c r="L384" s="246"/>
      <c r="M384" s="256">
        <v>0</v>
      </c>
      <c r="N384" s="256">
        <v>0</v>
      </c>
      <c r="O384" s="256">
        <v>0</v>
      </c>
      <c r="P384" s="256">
        <v>0</v>
      </c>
      <c r="Q384" s="256">
        <v>0</v>
      </c>
      <c r="R384" s="256">
        <v>0</v>
      </c>
      <c r="S384" s="282">
        <v>0</v>
      </c>
      <c r="T384" s="227"/>
      <c r="U384" s="227"/>
      <c r="V384" s="227"/>
    </row>
    <row r="385" spans="2:22" outlineLevel="1" x14ac:dyDescent="0.2">
      <c r="B385" s="279">
        <f t="shared" si="180"/>
        <v>45382</v>
      </c>
      <c r="C385" s="280" t="s">
        <v>0</v>
      </c>
      <c r="D385" s="246"/>
      <c r="E385" s="246"/>
      <c r="F385" s="246"/>
      <c r="G385" s="246"/>
      <c r="H385" s="246"/>
      <c r="I385" s="256"/>
      <c r="J385" s="256"/>
      <c r="K385" s="246"/>
      <c r="L385" s="246"/>
      <c r="M385" s="256">
        <v>0</v>
      </c>
      <c r="N385" s="256">
        <v>0</v>
      </c>
      <c r="O385" s="256">
        <v>0</v>
      </c>
      <c r="P385" s="256">
        <v>0</v>
      </c>
      <c r="Q385" s="256">
        <v>0</v>
      </c>
      <c r="R385" s="256">
        <v>0</v>
      </c>
      <c r="S385" s="282">
        <v>0</v>
      </c>
      <c r="T385" s="227"/>
      <c r="U385" s="227"/>
      <c r="V385" s="227"/>
    </row>
    <row r="386" spans="2:22" outlineLevel="1" x14ac:dyDescent="0.2">
      <c r="B386" s="279">
        <f t="shared" si="180"/>
        <v>45747</v>
      </c>
      <c r="C386" s="280" t="s">
        <v>0</v>
      </c>
      <c r="D386" s="246"/>
      <c r="E386" s="246"/>
      <c r="F386" s="246"/>
      <c r="G386" s="246"/>
      <c r="H386" s="246"/>
      <c r="I386" s="256"/>
      <c r="J386" s="256"/>
      <c r="K386" s="246"/>
      <c r="L386" s="246"/>
      <c r="M386" s="256">
        <v>0</v>
      </c>
      <c r="N386" s="256">
        <v>0</v>
      </c>
      <c r="O386" s="256">
        <v>0</v>
      </c>
      <c r="P386" s="256">
        <v>0</v>
      </c>
      <c r="Q386" s="256">
        <v>0</v>
      </c>
      <c r="R386" s="256">
        <v>0</v>
      </c>
      <c r="S386" s="282">
        <v>0</v>
      </c>
      <c r="T386" s="227"/>
      <c r="U386" s="227"/>
      <c r="V386" s="227"/>
    </row>
    <row r="387" spans="2:22" outlineLevel="1" x14ac:dyDescent="0.2">
      <c r="B387" s="279">
        <f t="shared" si="180"/>
        <v>46112</v>
      </c>
      <c r="C387" s="280" t="s">
        <v>0</v>
      </c>
      <c r="D387" s="246"/>
      <c r="E387" s="246"/>
      <c r="F387" s="246"/>
      <c r="G387" s="246"/>
      <c r="H387" s="246"/>
      <c r="I387" s="256"/>
      <c r="J387" s="256"/>
      <c r="K387" s="246"/>
      <c r="L387" s="246"/>
      <c r="M387" s="256">
        <v>0</v>
      </c>
      <c r="N387" s="256">
        <v>0</v>
      </c>
      <c r="O387" s="256">
        <v>0</v>
      </c>
      <c r="P387" s="256">
        <v>0</v>
      </c>
      <c r="Q387" s="256">
        <v>0</v>
      </c>
      <c r="R387" s="256">
        <v>0</v>
      </c>
      <c r="S387" s="282">
        <v>0</v>
      </c>
      <c r="T387" s="227"/>
      <c r="U387" s="227"/>
      <c r="V387" s="227"/>
    </row>
    <row r="388" spans="2:22" outlineLevel="1" x14ac:dyDescent="0.2">
      <c r="B388" s="283"/>
      <c r="C388" s="280"/>
      <c r="D388" s="246"/>
      <c r="E388" s="246"/>
      <c r="F388" s="246"/>
      <c r="G388" s="246"/>
      <c r="H388" s="246"/>
      <c r="I388" s="246"/>
      <c r="J388" s="246"/>
      <c r="K388" s="246"/>
      <c r="L388" s="246"/>
      <c r="M388" s="246"/>
      <c r="N388" s="246"/>
      <c r="O388" s="246"/>
      <c r="P388" s="246"/>
      <c r="Q388" s="246"/>
      <c r="R388" s="246"/>
      <c r="S388" s="284"/>
      <c r="T388" s="227"/>
      <c r="U388" s="227"/>
      <c r="V388" s="227"/>
    </row>
    <row r="389" spans="2:22" outlineLevel="1" x14ac:dyDescent="0.2">
      <c r="B389" s="285" t="s">
        <v>11</v>
      </c>
      <c r="C389" s="280"/>
      <c r="D389" s="246"/>
      <c r="E389" s="246"/>
      <c r="F389" s="246"/>
      <c r="G389" s="246"/>
      <c r="H389" s="246"/>
      <c r="I389" s="246"/>
      <c r="J389" s="246"/>
      <c r="K389" s="246"/>
      <c r="L389" s="246"/>
      <c r="M389" s="246"/>
      <c r="N389" s="246"/>
      <c r="O389" s="246"/>
      <c r="P389" s="246"/>
      <c r="Q389" s="246"/>
      <c r="R389" s="246"/>
      <c r="S389" s="284"/>
      <c r="T389" s="227"/>
      <c r="U389" s="227"/>
      <c r="V389" s="227"/>
    </row>
    <row r="390" spans="2:22" outlineLevel="1" x14ac:dyDescent="0.2">
      <c r="B390" s="279">
        <f t="shared" ref="B390:B396" si="181">B381</f>
        <v>43921</v>
      </c>
      <c r="C390" s="280" t="s">
        <v>0</v>
      </c>
      <c r="D390" s="246"/>
      <c r="E390" s="246"/>
      <c r="F390" s="246"/>
      <c r="G390" s="246"/>
      <c r="H390" s="246"/>
      <c r="I390" s="256"/>
      <c r="J390" s="256"/>
      <c r="K390" s="246"/>
      <c r="L390" s="246"/>
      <c r="M390" s="256">
        <f>M345-M354+M363+M372-M381</f>
        <v>7269303.9341696938</v>
      </c>
      <c r="N390" s="256">
        <f t="shared" ref="N390:S390" si="182">N345-N354+N363+N372-N381</f>
        <v>7245880.6214929242</v>
      </c>
      <c r="O390" s="256">
        <f t="shared" si="182"/>
        <v>7226119.128888852</v>
      </c>
      <c r="P390" s="256">
        <f t="shared" si="182"/>
        <v>7202592.2293994464</v>
      </c>
      <c r="Q390" s="256">
        <f t="shared" si="182"/>
        <v>7175153.782811258</v>
      </c>
      <c r="R390" s="256">
        <f t="shared" si="182"/>
        <v>7143653.1076672086</v>
      </c>
      <c r="S390" s="282">
        <f t="shared" si="182"/>
        <v>7107934.8421288729</v>
      </c>
      <c r="T390" s="227"/>
      <c r="U390" s="227"/>
      <c r="V390" s="227"/>
    </row>
    <row r="391" spans="2:22" outlineLevel="1" x14ac:dyDescent="0.2">
      <c r="B391" s="279">
        <f t="shared" si="181"/>
        <v>44286</v>
      </c>
      <c r="C391" s="280" t="s">
        <v>0</v>
      </c>
      <c r="D391" s="246"/>
      <c r="E391" s="246"/>
      <c r="F391" s="246"/>
      <c r="G391" s="246"/>
      <c r="H391" s="246"/>
      <c r="I391" s="256"/>
      <c r="J391" s="256"/>
      <c r="K391" s="246"/>
      <c r="L391" s="246"/>
      <c r="M391" s="256">
        <f t="shared" ref="M391:S391" si="183">M346-M355+M364+M373-M382</f>
        <v>0</v>
      </c>
      <c r="N391" s="256">
        <f t="shared" si="183"/>
        <v>12484371.951886911</v>
      </c>
      <c r="O391" s="256">
        <f t="shared" si="183"/>
        <v>12456628.90310494</v>
      </c>
      <c r="P391" s="256">
        <f t="shared" si="183"/>
        <v>12422656.278823745</v>
      </c>
      <c r="Q391" s="256">
        <f t="shared" si="183"/>
        <v>12382210.42117176</v>
      </c>
      <c r="R391" s="256">
        <f t="shared" si="183"/>
        <v>12335040.095757773</v>
      </c>
      <c r="S391" s="282">
        <f t="shared" si="183"/>
        <v>12280886.261191033</v>
      </c>
      <c r="T391" s="227"/>
      <c r="U391" s="227"/>
      <c r="V391" s="227"/>
    </row>
    <row r="392" spans="2:22" outlineLevel="1" x14ac:dyDescent="0.2">
      <c r="B392" s="279">
        <f t="shared" si="181"/>
        <v>44651</v>
      </c>
      <c r="C392" s="280" t="s">
        <v>0</v>
      </c>
      <c r="D392" s="246"/>
      <c r="E392" s="246"/>
      <c r="F392" s="246"/>
      <c r="G392" s="246"/>
      <c r="H392" s="246"/>
      <c r="I392" s="256"/>
      <c r="J392" s="256"/>
      <c r="K392" s="246"/>
      <c r="L392" s="246"/>
      <c r="M392" s="256">
        <f t="shared" ref="M392:S392" si="184">M347-M356+M365+M374-M383</f>
        <v>0</v>
      </c>
      <c r="N392" s="256">
        <f t="shared" si="184"/>
        <v>0</v>
      </c>
      <c r="O392" s="256">
        <f t="shared" si="184"/>
        <v>16022293.585000418</v>
      </c>
      <c r="P392" s="256">
        <f t="shared" si="184"/>
        <v>15986688.488144863</v>
      </c>
      <c r="Q392" s="256">
        <f t="shared" si="184"/>
        <v>15943088.428631742</v>
      </c>
      <c r="R392" s="256">
        <f t="shared" si="184"/>
        <v>15891180.698864104</v>
      </c>
      <c r="S392" s="282">
        <f t="shared" si="184"/>
        <v>15830642.867630336</v>
      </c>
      <c r="T392" s="227"/>
      <c r="U392" s="227"/>
      <c r="V392" s="227"/>
    </row>
    <row r="393" spans="2:22" outlineLevel="1" x14ac:dyDescent="0.2">
      <c r="B393" s="279">
        <f t="shared" si="181"/>
        <v>45016</v>
      </c>
      <c r="C393" s="280" t="s">
        <v>0</v>
      </c>
      <c r="D393" s="246"/>
      <c r="E393" s="246"/>
      <c r="F393" s="246"/>
      <c r="G393" s="246"/>
      <c r="H393" s="246"/>
      <c r="I393" s="256"/>
      <c r="J393" s="256"/>
      <c r="K393" s="246"/>
      <c r="L393" s="246"/>
      <c r="M393" s="256">
        <f t="shared" ref="M393:S393" si="185">M348-M357+M366+M375-M384</f>
        <v>0</v>
      </c>
      <c r="N393" s="256">
        <f t="shared" si="185"/>
        <v>0</v>
      </c>
      <c r="O393" s="256">
        <f t="shared" si="185"/>
        <v>0</v>
      </c>
      <c r="P393" s="256">
        <f t="shared" si="185"/>
        <v>7739021.0099818856</v>
      </c>
      <c r="Q393" s="256">
        <f t="shared" si="185"/>
        <v>7721823.1855152594</v>
      </c>
      <c r="R393" s="256">
        <f t="shared" si="185"/>
        <v>7700763.6677365815</v>
      </c>
      <c r="S393" s="282">
        <f t="shared" si="185"/>
        <v>7675691.413934648</v>
      </c>
      <c r="T393" s="227"/>
      <c r="U393" s="227"/>
      <c r="V393" s="227"/>
    </row>
    <row r="394" spans="2:22" outlineLevel="1" x14ac:dyDescent="0.2">
      <c r="B394" s="279">
        <f t="shared" si="181"/>
        <v>45382</v>
      </c>
      <c r="C394" s="280" t="s">
        <v>0</v>
      </c>
      <c r="D394" s="246"/>
      <c r="E394" s="246"/>
      <c r="F394" s="246"/>
      <c r="G394" s="246"/>
      <c r="H394" s="246"/>
      <c r="I394" s="256"/>
      <c r="J394" s="256"/>
      <c r="K394" s="246"/>
      <c r="L394" s="246"/>
      <c r="M394" s="256">
        <f t="shared" ref="M394:S394" si="186">M349-M358+M367+M376-M385</f>
        <v>0</v>
      </c>
      <c r="N394" s="256">
        <f t="shared" si="186"/>
        <v>0</v>
      </c>
      <c r="O394" s="256">
        <f t="shared" si="186"/>
        <v>0</v>
      </c>
      <c r="P394" s="256">
        <f t="shared" si="186"/>
        <v>0</v>
      </c>
      <c r="Q394" s="256">
        <f t="shared" si="186"/>
        <v>14372296.933541708</v>
      </c>
      <c r="R394" s="256">
        <f t="shared" si="186"/>
        <v>14340358.495911615</v>
      </c>
      <c r="S394" s="282">
        <f t="shared" si="186"/>
        <v>14301248.427286401</v>
      </c>
      <c r="T394" s="227"/>
      <c r="U394" s="227"/>
      <c r="V394" s="227"/>
    </row>
    <row r="395" spans="2:22" outlineLevel="1" x14ac:dyDescent="0.2">
      <c r="B395" s="279">
        <f t="shared" si="181"/>
        <v>45747</v>
      </c>
      <c r="C395" s="280" t="s">
        <v>0</v>
      </c>
      <c r="D395" s="246"/>
      <c r="E395" s="246"/>
      <c r="F395" s="246"/>
      <c r="G395" s="246"/>
      <c r="H395" s="246"/>
      <c r="I395" s="256"/>
      <c r="J395" s="256"/>
      <c r="K395" s="246"/>
      <c r="L395" s="246"/>
      <c r="M395" s="256">
        <f t="shared" ref="M395:S395" si="187">M350-M359+M368+M377-M386</f>
        <v>0</v>
      </c>
      <c r="N395" s="256">
        <f t="shared" si="187"/>
        <v>0</v>
      </c>
      <c r="O395" s="256">
        <f t="shared" si="187"/>
        <v>0</v>
      </c>
      <c r="P395" s="256">
        <f t="shared" si="187"/>
        <v>0</v>
      </c>
      <c r="Q395" s="256">
        <f t="shared" si="187"/>
        <v>0</v>
      </c>
      <c r="R395" s="256">
        <f t="shared" si="187"/>
        <v>14983100.447833791</v>
      </c>
      <c r="S395" s="282">
        <f t="shared" si="187"/>
        <v>14949804.669060828</v>
      </c>
      <c r="T395" s="227"/>
      <c r="U395" s="227"/>
      <c r="V395" s="227"/>
    </row>
    <row r="396" spans="2:22" outlineLevel="1" x14ac:dyDescent="0.2">
      <c r="B396" s="286">
        <f t="shared" si="181"/>
        <v>46112</v>
      </c>
      <c r="C396" s="287" t="s">
        <v>0</v>
      </c>
      <c r="D396" s="288"/>
      <c r="E396" s="288"/>
      <c r="F396" s="288"/>
      <c r="G396" s="288"/>
      <c r="H396" s="288"/>
      <c r="I396" s="289"/>
      <c r="J396" s="289"/>
      <c r="K396" s="288"/>
      <c r="L396" s="288"/>
      <c r="M396" s="289">
        <f t="shared" ref="M396:S396" si="188">M351-M360+M369+M378-M387</f>
        <v>0</v>
      </c>
      <c r="N396" s="289">
        <f t="shared" si="188"/>
        <v>0</v>
      </c>
      <c r="O396" s="289">
        <f t="shared" si="188"/>
        <v>0</v>
      </c>
      <c r="P396" s="289">
        <f t="shared" si="188"/>
        <v>0</v>
      </c>
      <c r="Q396" s="289">
        <f t="shared" si="188"/>
        <v>0</v>
      </c>
      <c r="R396" s="289">
        <f t="shared" si="188"/>
        <v>0</v>
      </c>
      <c r="S396" s="290">
        <f t="shared" si="188"/>
        <v>6637116.2029965306</v>
      </c>
      <c r="T396" s="227"/>
      <c r="U396" s="227"/>
      <c r="V396" s="227"/>
    </row>
    <row r="397" spans="2:22" outlineLevel="1" x14ac:dyDescent="0.2">
      <c r="B397" s="227"/>
      <c r="C397" s="254"/>
      <c r="D397" s="227"/>
      <c r="E397" s="227"/>
      <c r="F397" s="227"/>
      <c r="G397" s="227"/>
      <c r="H397" s="227"/>
      <c r="I397" s="227"/>
      <c r="J397" s="227"/>
      <c r="K397" s="227"/>
      <c r="L397" s="227"/>
      <c r="M397" s="227"/>
      <c r="N397" s="227"/>
      <c r="O397" s="227"/>
      <c r="P397" s="227"/>
      <c r="Q397" s="227"/>
      <c r="R397" s="227"/>
      <c r="S397" s="227"/>
      <c r="T397" s="227"/>
      <c r="U397" s="227"/>
      <c r="V397" s="227"/>
    </row>
    <row r="398" spans="2:22" x14ac:dyDescent="0.2">
      <c r="B398" s="272" t="s">
        <v>26</v>
      </c>
      <c r="C398" s="254"/>
      <c r="D398" s="227"/>
      <c r="E398" s="227"/>
      <c r="F398" s="227"/>
      <c r="G398" s="227"/>
      <c r="H398" s="227"/>
      <c r="I398" s="246"/>
      <c r="J398" s="227"/>
      <c r="K398" s="227"/>
      <c r="L398" s="227"/>
      <c r="M398" s="227"/>
      <c r="N398" s="227"/>
      <c r="O398" s="227"/>
      <c r="P398" s="227"/>
      <c r="Q398" s="227"/>
      <c r="R398" s="227"/>
      <c r="S398" s="227"/>
      <c r="T398" s="227"/>
      <c r="U398" s="227"/>
      <c r="V398" s="227"/>
    </row>
    <row r="399" spans="2:22" x14ac:dyDescent="0.2">
      <c r="B399" s="273"/>
      <c r="C399" s="254"/>
      <c r="D399" s="227"/>
      <c r="E399" s="227"/>
      <c r="F399" s="227"/>
      <c r="G399" s="227"/>
      <c r="H399" s="227"/>
      <c r="I399" s="246"/>
      <c r="J399" s="227"/>
      <c r="K399" s="227"/>
      <c r="L399" s="227"/>
      <c r="M399" s="227"/>
      <c r="N399" s="227"/>
      <c r="O399" s="227"/>
      <c r="P399" s="227"/>
      <c r="Q399" s="227"/>
      <c r="R399" s="227"/>
      <c r="S399" s="227"/>
      <c r="T399" s="227"/>
      <c r="U399" s="227"/>
      <c r="V399" s="227"/>
    </row>
    <row r="400" spans="2:22" x14ac:dyDescent="0.2">
      <c r="B400" s="227" t="s">
        <v>20</v>
      </c>
      <c r="C400" s="254" t="s">
        <v>5</v>
      </c>
      <c r="D400" s="227"/>
      <c r="E400" s="229" t="s">
        <v>271</v>
      </c>
      <c r="F400" s="227"/>
      <c r="G400" s="247"/>
      <c r="H400" s="253"/>
      <c r="I400" s="253"/>
      <c r="J400" s="253"/>
      <c r="K400" s="253"/>
      <c r="L400" s="253"/>
      <c r="M400" s="253">
        <f t="shared" ref="M400:S400" si="189">IF(M402=0,0,M401/M402)</f>
        <v>0</v>
      </c>
      <c r="N400" s="253">
        <f t="shared" si="189"/>
        <v>60</v>
      </c>
      <c r="O400" s="253">
        <f t="shared" si="189"/>
        <v>59.522345519043952</v>
      </c>
      <c r="P400" s="253">
        <f t="shared" si="189"/>
        <v>59.06671562854644</v>
      </c>
      <c r="Q400" s="253">
        <f t="shared" si="189"/>
        <v>58.603776702091828</v>
      </c>
      <c r="R400" s="253">
        <f t="shared" si="189"/>
        <v>58.110769008374405</v>
      </c>
      <c r="S400" s="253">
        <f t="shared" si="189"/>
        <v>57.576800139245677</v>
      </c>
      <c r="T400" s="227"/>
      <c r="U400" s="227"/>
      <c r="V400" s="227"/>
    </row>
    <row r="401" spans="2:22" x14ac:dyDescent="0.2">
      <c r="B401" s="227" t="s">
        <v>16</v>
      </c>
      <c r="C401" s="254" t="s">
        <v>0</v>
      </c>
      <c r="D401" s="227"/>
      <c r="E401" s="229" t="s">
        <v>264</v>
      </c>
      <c r="F401" s="227"/>
      <c r="G401" s="227"/>
      <c r="H401" s="227"/>
      <c r="I401" s="256"/>
      <c r="J401" s="227"/>
      <c r="K401" s="227"/>
      <c r="L401" s="227"/>
      <c r="M401" s="247">
        <f t="shared" ref="M401:S401" si="190">SUM(M420:M426)</f>
        <v>0</v>
      </c>
      <c r="N401" s="247">
        <f t="shared" si="190"/>
        <v>23024095.249756038</v>
      </c>
      <c r="O401" s="247">
        <f t="shared" si="190"/>
        <v>48742625.128874093</v>
      </c>
      <c r="P401" s="247">
        <f t="shared" si="190"/>
        <v>78140590.93524158</v>
      </c>
      <c r="Q401" s="247">
        <f t="shared" si="190"/>
        <v>109533768.95093119</v>
      </c>
      <c r="R401" s="247">
        <f t="shared" si="190"/>
        <v>140562873.87267983</v>
      </c>
      <c r="S401" s="247">
        <f t="shared" si="190"/>
        <v>169435983.82212836</v>
      </c>
      <c r="T401" s="227"/>
      <c r="U401" s="227"/>
      <c r="V401" s="227"/>
    </row>
    <row r="402" spans="2:22" x14ac:dyDescent="0.2">
      <c r="B402" s="227" t="s">
        <v>15</v>
      </c>
      <c r="C402" s="254" t="s">
        <v>0</v>
      </c>
      <c r="D402" s="227"/>
      <c r="E402" s="229" t="s">
        <v>265</v>
      </c>
      <c r="F402" s="227"/>
      <c r="G402" s="227"/>
      <c r="H402" s="227"/>
      <c r="I402" s="256"/>
      <c r="J402" s="227"/>
      <c r="K402" s="227"/>
      <c r="L402" s="227"/>
      <c r="M402" s="247">
        <f t="shared" ref="M402:S402" si="191">SUM(M429:M435)</f>
        <v>0</v>
      </c>
      <c r="N402" s="247">
        <f t="shared" si="191"/>
        <v>383734.9208292673</v>
      </c>
      <c r="O402" s="247">
        <f t="shared" si="191"/>
        <v>818896.2431475264</v>
      </c>
      <c r="P402" s="247">
        <f t="shared" si="191"/>
        <v>1322920.8718264487</v>
      </c>
      <c r="Q402" s="247">
        <f t="shared" si="191"/>
        <v>1869056.4860305572</v>
      </c>
      <c r="R402" s="247">
        <f t="shared" si="191"/>
        <v>2418878.2263821559</v>
      </c>
      <c r="S402" s="247">
        <f t="shared" si="191"/>
        <v>2942782.2215260081</v>
      </c>
      <c r="T402" s="227"/>
      <c r="U402" s="227"/>
      <c r="V402" s="227"/>
    </row>
    <row r="403" spans="2:22" x14ac:dyDescent="0.2">
      <c r="B403" s="227" t="s">
        <v>14</v>
      </c>
      <c r="C403" s="254" t="s">
        <v>0</v>
      </c>
      <c r="D403" s="227"/>
      <c r="E403" s="229" t="s">
        <v>266</v>
      </c>
      <c r="F403" s="227"/>
      <c r="G403" s="227"/>
      <c r="H403" s="227"/>
      <c r="I403" s="256"/>
      <c r="J403" s="227"/>
      <c r="K403" s="227"/>
      <c r="L403" s="227"/>
      <c r="M403" s="247">
        <f t="shared" ref="M403:S403" si="192">SUM(M438:M444)</f>
        <v>0</v>
      </c>
      <c r="N403" s="247">
        <f t="shared" si="192"/>
        <v>437457.80974536255</v>
      </c>
      <c r="O403" s="247">
        <f t="shared" si="192"/>
        <v>974852.50257748272</v>
      </c>
      <c r="P403" s="247">
        <f t="shared" si="192"/>
        <v>1562811.818704833</v>
      </c>
      <c r="Q403" s="247">
        <f t="shared" si="192"/>
        <v>2190675.3790186262</v>
      </c>
      <c r="R403" s="247">
        <f t="shared" si="192"/>
        <v>2811257.4774535988</v>
      </c>
      <c r="S403" s="247">
        <f t="shared" si="192"/>
        <v>3388719.6764425701</v>
      </c>
      <c r="T403" s="227"/>
      <c r="U403" s="227"/>
      <c r="V403" s="227"/>
    </row>
    <row r="404" spans="2:22" x14ac:dyDescent="0.2">
      <c r="B404" s="227" t="s">
        <v>144</v>
      </c>
      <c r="C404" s="254" t="s">
        <v>0</v>
      </c>
      <c r="D404" s="227"/>
      <c r="E404" s="229" t="s">
        <v>268</v>
      </c>
      <c r="F404" s="227"/>
      <c r="G404" s="227"/>
      <c r="H404" s="227"/>
      <c r="I404" s="256"/>
      <c r="J404" s="227"/>
      <c r="K404" s="227"/>
      <c r="L404" s="227"/>
      <c r="M404" s="247">
        <f t="shared" ref="M404:S404" si="193">SUM(M447:M453)</f>
        <v>23024095.249756038</v>
      </c>
      <c r="N404" s="247">
        <f t="shared" si="193"/>
        <v>25664806.990201958</v>
      </c>
      <c r="O404" s="247">
        <f t="shared" si="193"/>
        <v>29242009.546937533</v>
      </c>
      <c r="P404" s="247">
        <f t="shared" si="193"/>
        <v>31153287.06881123</v>
      </c>
      <c r="Q404" s="247">
        <f t="shared" si="193"/>
        <v>30707486.028760564</v>
      </c>
      <c r="R404" s="247">
        <f t="shared" si="193"/>
        <v>28480730.698377073</v>
      </c>
      <c r="S404" s="247">
        <f t="shared" si="193"/>
        <v>28109153.7391643</v>
      </c>
      <c r="T404" s="227"/>
      <c r="U404" s="227"/>
      <c r="V404" s="227"/>
    </row>
    <row r="405" spans="2:22" x14ac:dyDescent="0.2">
      <c r="B405" s="227" t="s">
        <v>12</v>
      </c>
      <c r="C405" s="254" t="s">
        <v>0</v>
      </c>
      <c r="D405" s="227"/>
      <c r="E405" s="229" t="s">
        <v>270</v>
      </c>
      <c r="F405" s="227"/>
      <c r="G405" s="227"/>
      <c r="H405" s="227"/>
      <c r="I405" s="256"/>
      <c r="J405" s="227"/>
      <c r="K405" s="227"/>
      <c r="L405" s="227"/>
      <c r="M405" s="247">
        <f t="shared" ref="M405:S405" si="194">SUM(M456:M462)</f>
        <v>0</v>
      </c>
      <c r="N405" s="247">
        <f t="shared" si="194"/>
        <v>0</v>
      </c>
      <c r="O405" s="247">
        <f t="shared" si="194"/>
        <v>0</v>
      </c>
      <c r="P405" s="247">
        <f t="shared" si="194"/>
        <v>0</v>
      </c>
      <c r="Q405" s="247">
        <f t="shared" si="194"/>
        <v>0</v>
      </c>
      <c r="R405" s="247">
        <f t="shared" si="194"/>
        <v>0</v>
      </c>
      <c r="S405" s="247">
        <f t="shared" si="194"/>
        <v>0</v>
      </c>
      <c r="T405" s="227"/>
      <c r="U405" s="227"/>
      <c r="V405" s="227"/>
    </row>
    <row r="406" spans="2:22" s="233" customFormat="1" x14ac:dyDescent="0.2">
      <c r="B406" s="258" t="s">
        <v>11</v>
      </c>
      <c r="C406" s="263" t="s">
        <v>0</v>
      </c>
      <c r="D406" s="258"/>
      <c r="E406" s="233" t="s">
        <v>269</v>
      </c>
      <c r="F406" s="258"/>
      <c r="G406" s="258"/>
      <c r="H406" s="258"/>
      <c r="I406" s="274"/>
      <c r="J406" s="258"/>
      <c r="K406" s="258"/>
      <c r="L406" s="258"/>
      <c r="M406" s="261">
        <f t="shared" ref="M406:S406" si="195">SUM(M465:M471)</f>
        <v>23024095.249756038</v>
      </c>
      <c r="N406" s="261">
        <f t="shared" si="195"/>
        <v>48742625.128874093</v>
      </c>
      <c r="O406" s="261">
        <f t="shared" si="195"/>
        <v>78140590.93524158</v>
      </c>
      <c r="P406" s="261">
        <f t="shared" si="195"/>
        <v>109533768.95093119</v>
      </c>
      <c r="Q406" s="261">
        <f t="shared" si="195"/>
        <v>140562873.87267983</v>
      </c>
      <c r="R406" s="261">
        <f t="shared" si="195"/>
        <v>169435983.82212836</v>
      </c>
      <c r="S406" s="261">
        <f t="shared" si="195"/>
        <v>197991075.01620921</v>
      </c>
      <c r="T406" s="258"/>
      <c r="U406" s="258"/>
      <c r="V406" s="258"/>
    </row>
    <row r="407" spans="2:22" x14ac:dyDescent="0.2">
      <c r="B407" s="227"/>
      <c r="C407" s="254"/>
      <c r="D407" s="227"/>
      <c r="E407" s="227"/>
      <c r="F407" s="227"/>
      <c r="G407" s="227"/>
      <c r="H407" s="227"/>
      <c r="I407" s="246"/>
      <c r="J407" s="227"/>
      <c r="K407" s="227"/>
      <c r="L407" s="227"/>
      <c r="M407" s="227"/>
      <c r="N407" s="227"/>
      <c r="O407" s="227"/>
      <c r="P407" s="227"/>
      <c r="Q407" s="227"/>
      <c r="R407" s="227"/>
      <c r="S407" s="227"/>
      <c r="T407" s="227"/>
      <c r="U407" s="227"/>
      <c r="V407" s="227"/>
    </row>
    <row r="408" spans="2:22" x14ac:dyDescent="0.2">
      <c r="B408" s="232" t="s">
        <v>100</v>
      </c>
      <c r="C408" s="239" t="s">
        <v>89</v>
      </c>
      <c r="D408" s="264">
        <f>SUM(H408:S408)</f>
        <v>0</v>
      </c>
      <c r="E408" s="265"/>
      <c r="F408" s="227"/>
      <c r="G408" s="227"/>
      <c r="H408" s="227"/>
      <c r="I408" s="246"/>
      <c r="J408" s="227"/>
      <c r="K408" s="227"/>
      <c r="L408" s="227"/>
      <c r="M408" s="266">
        <f t="shared" ref="M408:S408" si="196">IF(ABS(M401-M402+M403+M404-M405-M406)&lt;0.001,0,1)</f>
        <v>0</v>
      </c>
      <c r="N408" s="266">
        <f t="shared" si="196"/>
        <v>0</v>
      </c>
      <c r="O408" s="266">
        <f t="shared" si="196"/>
        <v>0</v>
      </c>
      <c r="P408" s="266">
        <f t="shared" si="196"/>
        <v>0</v>
      </c>
      <c r="Q408" s="266">
        <f t="shared" si="196"/>
        <v>0</v>
      </c>
      <c r="R408" s="266">
        <f t="shared" si="196"/>
        <v>0</v>
      </c>
      <c r="S408" s="266">
        <f t="shared" si="196"/>
        <v>0</v>
      </c>
      <c r="T408" s="227"/>
      <c r="U408" s="227"/>
      <c r="V408" s="227"/>
    </row>
    <row r="409" spans="2:22" x14ac:dyDescent="0.2">
      <c r="B409" s="230"/>
      <c r="C409" s="254"/>
      <c r="D409" s="227"/>
      <c r="E409" s="227"/>
      <c r="F409" s="227"/>
      <c r="G409" s="227"/>
      <c r="H409" s="227"/>
      <c r="I409" s="227"/>
      <c r="J409" s="227"/>
      <c r="K409" s="227"/>
      <c r="L409" s="227"/>
      <c r="M409" s="227"/>
      <c r="N409" s="227"/>
      <c r="O409" s="227"/>
      <c r="P409" s="227"/>
      <c r="Q409" s="227"/>
      <c r="R409" s="227"/>
      <c r="S409" s="227"/>
      <c r="T409" s="227"/>
      <c r="U409" s="227"/>
      <c r="V409" s="227"/>
    </row>
    <row r="410" spans="2:22" outlineLevel="1" x14ac:dyDescent="0.2">
      <c r="B410" s="275" t="s">
        <v>17</v>
      </c>
      <c r="C410" s="276"/>
      <c r="D410" s="277"/>
      <c r="E410" s="277"/>
      <c r="F410" s="277"/>
      <c r="G410" s="277"/>
      <c r="H410" s="277"/>
      <c r="I410" s="277"/>
      <c r="J410" s="277"/>
      <c r="K410" s="277"/>
      <c r="L410" s="277"/>
      <c r="M410" s="277"/>
      <c r="N410" s="277"/>
      <c r="O410" s="277"/>
      <c r="P410" s="277"/>
      <c r="Q410" s="277"/>
      <c r="R410" s="277"/>
      <c r="S410" s="278"/>
      <c r="T410" s="227"/>
      <c r="U410" s="227"/>
      <c r="V410" s="227"/>
    </row>
    <row r="411" spans="2:22" outlineLevel="1" x14ac:dyDescent="0.2">
      <c r="B411" s="279">
        <f t="shared" ref="B411:B417" si="197">B336</f>
        <v>43921</v>
      </c>
      <c r="C411" s="280" t="s">
        <v>5</v>
      </c>
      <c r="D411" s="281">
        <f>INDEX($D$17:$D$25,MATCH(B398,$B$17:$B$25,0))</f>
        <v>60</v>
      </c>
      <c r="E411" s="256"/>
      <c r="F411" s="246"/>
      <c r="G411" s="246"/>
      <c r="H411" s="246"/>
      <c r="I411" s="256"/>
      <c r="J411" s="256"/>
      <c r="K411" s="246"/>
      <c r="L411" s="246"/>
      <c r="M411" s="256">
        <f>IF(M$4=EOMONTH($B411,12),$D411,MAX(L411-1,0))</f>
        <v>0</v>
      </c>
      <c r="N411" s="256">
        <f t="shared" ref="N411:S411" si="198">IF(N$4=EOMONTH($B411,12),$D411,MAX(M411-1,0))</f>
        <v>60</v>
      </c>
      <c r="O411" s="256">
        <f t="shared" si="198"/>
        <v>59</v>
      </c>
      <c r="P411" s="256">
        <f t="shared" si="198"/>
        <v>58</v>
      </c>
      <c r="Q411" s="256">
        <f t="shared" si="198"/>
        <v>57</v>
      </c>
      <c r="R411" s="256">
        <f t="shared" si="198"/>
        <v>56</v>
      </c>
      <c r="S411" s="282">
        <f t="shared" si="198"/>
        <v>55</v>
      </c>
      <c r="T411" s="227"/>
      <c r="U411" s="227"/>
      <c r="V411" s="227"/>
    </row>
    <row r="412" spans="2:22" outlineLevel="1" x14ac:dyDescent="0.2">
      <c r="B412" s="279">
        <f t="shared" si="197"/>
        <v>44286</v>
      </c>
      <c r="C412" s="280" t="s">
        <v>5</v>
      </c>
      <c r="D412" s="281">
        <f>INDEX($D$17:$D$25,MATCH(B398,$B$17:$B$25,0))</f>
        <v>60</v>
      </c>
      <c r="E412" s="256"/>
      <c r="F412" s="246"/>
      <c r="G412" s="246"/>
      <c r="H412" s="246"/>
      <c r="I412" s="256"/>
      <c r="J412" s="256"/>
      <c r="K412" s="246"/>
      <c r="L412" s="246"/>
      <c r="M412" s="256">
        <f t="shared" ref="M412:S412" si="199">IF(M$4=EOMONTH($B412,12),$D412,MAX(L412-1,0))</f>
        <v>0</v>
      </c>
      <c r="N412" s="256">
        <f t="shared" si="199"/>
        <v>0</v>
      </c>
      <c r="O412" s="256">
        <f t="shared" si="199"/>
        <v>60</v>
      </c>
      <c r="P412" s="256">
        <f t="shared" si="199"/>
        <v>59</v>
      </c>
      <c r="Q412" s="256">
        <f t="shared" si="199"/>
        <v>58</v>
      </c>
      <c r="R412" s="256">
        <f t="shared" si="199"/>
        <v>57</v>
      </c>
      <c r="S412" s="282">
        <f t="shared" si="199"/>
        <v>56</v>
      </c>
      <c r="T412" s="227"/>
      <c r="U412" s="227"/>
      <c r="V412" s="227"/>
    </row>
    <row r="413" spans="2:22" outlineLevel="1" x14ac:dyDescent="0.2">
      <c r="B413" s="279">
        <f t="shared" si="197"/>
        <v>44651</v>
      </c>
      <c r="C413" s="280" t="s">
        <v>5</v>
      </c>
      <c r="D413" s="281">
        <f>INDEX($D$17:$D$25,MATCH(B398,$B$17:$B$25,0))</f>
        <v>60</v>
      </c>
      <c r="E413" s="256"/>
      <c r="F413" s="246"/>
      <c r="G413" s="246"/>
      <c r="H413" s="246"/>
      <c r="I413" s="256"/>
      <c r="J413" s="256"/>
      <c r="K413" s="246"/>
      <c r="L413" s="246"/>
      <c r="M413" s="256">
        <f t="shared" ref="M413:S413" si="200">IF(M$4=EOMONTH($B413,12),$D413,MAX(L413-1,0))</f>
        <v>0</v>
      </c>
      <c r="N413" s="256">
        <f t="shared" si="200"/>
        <v>0</v>
      </c>
      <c r="O413" s="256">
        <f t="shared" si="200"/>
        <v>0</v>
      </c>
      <c r="P413" s="256">
        <f t="shared" si="200"/>
        <v>60</v>
      </c>
      <c r="Q413" s="256">
        <f t="shared" si="200"/>
        <v>59</v>
      </c>
      <c r="R413" s="256">
        <f t="shared" si="200"/>
        <v>58</v>
      </c>
      <c r="S413" s="282">
        <f t="shared" si="200"/>
        <v>57</v>
      </c>
      <c r="T413" s="227"/>
      <c r="U413" s="227"/>
      <c r="V413" s="227"/>
    </row>
    <row r="414" spans="2:22" outlineLevel="1" x14ac:dyDescent="0.2">
      <c r="B414" s="279">
        <f t="shared" si="197"/>
        <v>45016</v>
      </c>
      <c r="C414" s="280" t="s">
        <v>5</v>
      </c>
      <c r="D414" s="281">
        <f>INDEX($D$17:$D$25,MATCH(B398,$B$17:$B$25,0))</f>
        <v>60</v>
      </c>
      <c r="E414" s="256"/>
      <c r="F414" s="246"/>
      <c r="G414" s="246"/>
      <c r="H414" s="246"/>
      <c r="I414" s="256"/>
      <c r="J414" s="256"/>
      <c r="K414" s="246"/>
      <c r="L414" s="246"/>
      <c r="M414" s="256">
        <f t="shared" ref="M414:S414" si="201">IF(M$4=EOMONTH($B414,12),$D414,MAX(L414-1,0))</f>
        <v>0</v>
      </c>
      <c r="N414" s="256">
        <f t="shared" si="201"/>
        <v>0</v>
      </c>
      <c r="O414" s="256">
        <f t="shared" si="201"/>
        <v>0</v>
      </c>
      <c r="P414" s="256">
        <f t="shared" si="201"/>
        <v>0</v>
      </c>
      <c r="Q414" s="256">
        <f t="shared" si="201"/>
        <v>60</v>
      </c>
      <c r="R414" s="256">
        <f t="shared" si="201"/>
        <v>59</v>
      </c>
      <c r="S414" s="282">
        <f t="shared" si="201"/>
        <v>58</v>
      </c>
      <c r="T414" s="227"/>
      <c r="U414" s="227"/>
      <c r="V414" s="227"/>
    </row>
    <row r="415" spans="2:22" outlineLevel="1" x14ac:dyDescent="0.2">
      <c r="B415" s="279">
        <f t="shared" si="197"/>
        <v>45382</v>
      </c>
      <c r="C415" s="280" t="s">
        <v>5</v>
      </c>
      <c r="D415" s="281">
        <f>INDEX($D$17:$D$25,MATCH(B398,$B$17:$B$25,0))</f>
        <v>60</v>
      </c>
      <c r="E415" s="256"/>
      <c r="F415" s="246"/>
      <c r="G415" s="246"/>
      <c r="H415" s="246"/>
      <c r="I415" s="256"/>
      <c r="J415" s="256"/>
      <c r="K415" s="246"/>
      <c r="L415" s="246"/>
      <c r="M415" s="256">
        <f t="shared" ref="M415:S415" si="202">IF(M$4=EOMONTH($B415,12),$D415,MAX(L415-1,0))</f>
        <v>0</v>
      </c>
      <c r="N415" s="256">
        <f t="shared" si="202"/>
        <v>0</v>
      </c>
      <c r="O415" s="256">
        <f t="shared" si="202"/>
        <v>0</v>
      </c>
      <c r="P415" s="256">
        <f t="shared" si="202"/>
        <v>0</v>
      </c>
      <c r="Q415" s="256">
        <f t="shared" si="202"/>
        <v>0</v>
      </c>
      <c r="R415" s="256">
        <f t="shared" si="202"/>
        <v>60</v>
      </c>
      <c r="S415" s="282">
        <f t="shared" si="202"/>
        <v>59</v>
      </c>
      <c r="T415" s="227"/>
      <c r="U415" s="227"/>
      <c r="V415" s="227"/>
    </row>
    <row r="416" spans="2:22" outlineLevel="1" x14ac:dyDescent="0.2">
      <c r="B416" s="279">
        <f t="shared" si="197"/>
        <v>45747</v>
      </c>
      <c r="C416" s="280" t="s">
        <v>5</v>
      </c>
      <c r="D416" s="281">
        <f>INDEX($D$17:$D$25,MATCH(B398,$B$17:$B$25,0))</f>
        <v>60</v>
      </c>
      <c r="E416" s="256"/>
      <c r="F416" s="246"/>
      <c r="G416" s="246"/>
      <c r="H416" s="246"/>
      <c r="I416" s="256"/>
      <c r="J416" s="256"/>
      <c r="K416" s="246"/>
      <c r="L416" s="246"/>
      <c r="M416" s="256">
        <f t="shared" ref="M416:S416" si="203">IF(M$4=EOMONTH($B416,12),$D416,MAX(L416-1,0))</f>
        <v>0</v>
      </c>
      <c r="N416" s="256">
        <f t="shared" si="203"/>
        <v>0</v>
      </c>
      <c r="O416" s="256">
        <f t="shared" si="203"/>
        <v>0</v>
      </c>
      <c r="P416" s="256">
        <f t="shared" si="203"/>
        <v>0</v>
      </c>
      <c r="Q416" s="256">
        <f t="shared" si="203"/>
        <v>0</v>
      </c>
      <c r="R416" s="256">
        <f t="shared" si="203"/>
        <v>0</v>
      </c>
      <c r="S416" s="282">
        <f t="shared" si="203"/>
        <v>60</v>
      </c>
      <c r="T416" s="227"/>
      <c r="U416" s="227"/>
      <c r="V416" s="227"/>
    </row>
    <row r="417" spans="2:22" outlineLevel="1" x14ac:dyDescent="0.2">
      <c r="B417" s="279">
        <f t="shared" si="197"/>
        <v>46112</v>
      </c>
      <c r="C417" s="280" t="s">
        <v>5</v>
      </c>
      <c r="D417" s="281">
        <f>INDEX($D$17:$D$25,MATCH(B398,$B$17:$B$25,0))</f>
        <v>60</v>
      </c>
      <c r="E417" s="256"/>
      <c r="F417" s="246"/>
      <c r="G417" s="246"/>
      <c r="H417" s="246"/>
      <c r="I417" s="256"/>
      <c r="J417" s="256"/>
      <c r="K417" s="246"/>
      <c r="L417" s="246"/>
      <c r="M417" s="256">
        <f t="shared" ref="M417:S417" si="204">IF(M$4=EOMONTH($B417,12),$D417,MAX(L417-1,0))</f>
        <v>0</v>
      </c>
      <c r="N417" s="256">
        <f t="shared" si="204"/>
        <v>0</v>
      </c>
      <c r="O417" s="256">
        <f t="shared" si="204"/>
        <v>0</v>
      </c>
      <c r="P417" s="256">
        <f t="shared" si="204"/>
        <v>0</v>
      </c>
      <c r="Q417" s="256">
        <f t="shared" si="204"/>
        <v>0</v>
      </c>
      <c r="R417" s="256">
        <f t="shared" si="204"/>
        <v>0</v>
      </c>
      <c r="S417" s="282">
        <f t="shared" si="204"/>
        <v>0</v>
      </c>
      <c r="T417" s="227"/>
      <c r="U417" s="227"/>
      <c r="V417" s="227"/>
    </row>
    <row r="418" spans="2:22" outlineLevel="1" x14ac:dyDescent="0.2">
      <c r="B418" s="283"/>
      <c r="C418" s="280"/>
      <c r="D418" s="246"/>
      <c r="E418" s="246"/>
      <c r="F418" s="246"/>
      <c r="G418" s="246"/>
      <c r="H418" s="246"/>
      <c r="I418" s="246"/>
      <c r="J418" s="246"/>
      <c r="K418" s="246"/>
      <c r="L418" s="246"/>
      <c r="M418" s="246"/>
      <c r="N418" s="246"/>
      <c r="O418" s="246"/>
      <c r="P418" s="246"/>
      <c r="Q418" s="246"/>
      <c r="R418" s="246"/>
      <c r="S418" s="284"/>
      <c r="T418" s="227"/>
      <c r="U418" s="227"/>
      <c r="V418" s="227"/>
    </row>
    <row r="419" spans="2:22" outlineLevel="1" x14ac:dyDescent="0.2">
      <c r="B419" s="285" t="s">
        <v>16</v>
      </c>
      <c r="C419" s="280"/>
      <c r="D419" s="246"/>
      <c r="E419" s="246"/>
      <c r="F419" s="246"/>
      <c r="G419" s="246"/>
      <c r="H419" s="246"/>
      <c r="I419" s="246"/>
      <c r="J419" s="246"/>
      <c r="K419" s="246"/>
      <c r="L419" s="246"/>
      <c r="M419" s="246"/>
      <c r="N419" s="246"/>
      <c r="O419" s="246"/>
      <c r="P419" s="246"/>
      <c r="Q419" s="246"/>
      <c r="R419" s="246"/>
      <c r="S419" s="284"/>
      <c r="T419" s="227"/>
      <c r="U419" s="227"/>
      <c r="V419" s="227"/>
    </row>
    <row r="420" spans="2:22" outlineLevel="1" x14ac:dyDescent="0.2">
      <c r="B420" s="279">
        <f t="shared" ref="B420:B426" si="205">B411</f>
        <v>43921</v>
      </c>
      <c r="C420" s="280" t="s">
        <v>0</v>
      </c>
      <c r="D420" s="246"/>
      <c r="E420" s="246"/>
      <c r="F420" s="246"/>
      <c r="G420" s="246"/>
      <c r="H420" s="246"/>
      <c r="I420" s="256"/>
      <c r="J420" s="256"/>
      <c r="K420" s="246"/>
      <c r="L420" s="246"/>
      <c r="M420" s="256">
        <f t="shared" ref="M420:M426" si="206">L465</f>
        <v>0</v>
      </c>
      <c r="N420" s="256">
        <f t="shared" ref="N420:N426" si="207">M465</f>
        <v>23024095.249756038</v>
      </c>
      <c r="O420" s="256">
        <f t="shared" ref="O420:O426" si="208">N465</f>
        <v>23077818.138672136</v>
      </c>
      <c r="P420" s="256">
        <f t="shared" ref="P420:P426" si="209">O465</f>
        <v>23148225.041468088</v>
      </c>
      <c r="Q420" s="256">
        <f t="shared" ref="Q420:Q426" si="210">P465</f>
        <v>23212082.213996276</v>
      </c>
      <c r="R420" s="256">
        <f t="shared" ref="R420:R426" si="211">Q465</f>
        <v>23269094.345749952</v>
      </c>
      <c r="S420" s="282">
        <f t="shared" ref="S420:S426" si="212">R465</f>
        <v>23318956.690776557</v>
      </c>
      <c r="T420" s="227"/>
      <c r="U420" s="227"/>
      <c r="V420" s="227"/>
    </row>
    <row r="421" spans="2:22" outlineLevel="1" x14ac:dyDescent="0.2">
      <c r="B421" s="279">
        <f t="shared" si="205"/>
        <v>44286</v>
      </c>
      <c r="C421" s="280" t="s">
        <v>0</v>
      </c>
      <c r="D421" s="246"/>
      <c r="E421" s="246"/>
      <c r="F421" s="246"/>
      <c r="G421" s="246"/>
      <c r="H421" s="246"/>
      <c r="I421" s="256"/>
      <c r="J421" s="256"/>
      <c r="K421" s="246"/>
      <c r="L421" s="246"/>
      <c r="M421" s="256">
        <f t="shared" si="206"/>
        <v>0</v>
      </c>
      <c r="N421" s="256">
        <f t="shared" si="207"/>
        <v>0</v>
      </c>
      <c r="O421" s="256">
        <f t="shared" si="208"/>
        <v>25664806.990201958</v>
      </c>
      <c r="P421" s="256">
        <f t="shared" si="209"/>
        <v>25750356.346835963</v>
      </c>
      <c r="Q421" s="256">
        <f t="shared" si="210"/>
        <v>25828916.756029699</v>
      </c>
      <c r="R421" s="256">
        <f t="shared" si="211"/>
        <v>25900168.940184265</v>
      </c>
      <c r="S421" s="282">
        <f t="shared" si="212"/>
        <v>25963783.390212789</v>
      </c>
      <c r="T421" s="227"/>
      <c r="U421" s="227"/>
      <c r="V421" s="227"/>
    </row>
    <row r="422" spans="2:22" outlineLevel="1" x14ac:dyDescent="0.2">
      <c r="B422" s="279">
        <f t="shared" si="205"/>
        <v>44651</v>
      </c>
      <c r="C422" s="280" t="s">
        <v>0</v>
      </c>
      <c r="D422" s="246"/>
      <c r="E422" s="246"/>
      <c r="F422" s="246"/>
      <c r="G422" s="246"/>
      <c r="H422" s="246"/>
      <c r="I422" s="256"/>
      <c r="J422" s="256"/>
      <c r="K422" s="246"/>
      <c r="L422" s="246"/>
      <c r="M422" s="256">
        <f t="shared" si="206"/>
        <v>0</v>
      </c>
      <c r="N422" s="256">
        <f t="shared" si="207"/>
        <v>0</v>
      </c>
      <c r="O422" s="256">
        <f t="shared" si="208"/>
        <v>0</v>
      </c>
      <c r="P422" s="256">
        <f t="shared" si="209"/>
        <v>29242009.546937533</v>
      </c>
      <c r="Q422" s="256">
        <f t="shared" si="210"/>
        <v>29339482.912093993</v>
      </c>
      <c r="R422" s="256">
        <f t="shared" si="211"/>
        <v>29428993.198944449</v>
      </c>
      <c r="S422" s="282">
        <f t="shared" si="212"/>
        <v>29510176.628458779</v>
      </c>
      <c r="T422" s="227"/>
      <c r="U422" s="227"/>
      <c r="V422" s="227"/>
    </row>
    <row r="423" spans="2:22" outlineLevel="1" x14ac:dyDescent="0.2">
      <c r="B423" s="279">
        <f t="shared" si="205"/>
        <v>45016</v>
      </c>
      <c r="C423" s="280" t="s">
        <v>0</v>
      </c>
      <c r="D423" s="246"/>
      <c r="E423" s="246"/>
      <c r="F423" s="246"/>
      <c r="G423" s="246"/>
      <c r="H423" s="246"/>
      <c r="I423" s="256"/>
      <c r="J423" s="256"/>
      <c r="K423" s="246"/>
      <c r="L423" s="246"/>
      <c r="M423" s="256">
        <f t="shared" si="206"/>
        <v>0</v>
      </c>
      <c r="N423" s="256">
        <f t="shared" si="207"/>
        <v>0</v>
      </c>
      <c r="O423" s="256">
        <f t="shared" si="208"/>
        <v>0</v>
      </c>
      <c r="P423" s="256">
        <f t="shared" si="209"/>
        <v>0</v>
      </c>
      <c r="Q423" s="256">
        <f t="shared" si="210"/>
        <v>31153287.06881123</v>
      </c>
      <c r="R423" s="256">
        <f t="shared" si="211"/>
        <v>31257131.359040603</v>
      </c>
      <c r="S423" s="282">
        <f t="shared" si="212"/>
        <v>31352492.098780047</v>
      </c>
      <c r="T423" s="227"/>
      <c r="U423" s="227"/>
      <c r="V423" s="227"/>
    </row>
    <row r="424" spans="2:22" outlineLevel="1" x14ac:dyDescent="0.2">
      <c r="B424" s="279">
        <f t="shared" si="205"/>
        <v>45382</v>
      </c>
      <c r="C424" s="280" t="s">
        <v>0</v>
      </c>
      <c r="D424" s="246"/>
      <c r="E424" s="246"/>
      <c r="F424" s="246"/>
      <c r="G424" s="246"/>
      <c r="H424" s="246"/>
      <c r="I424" s="256"/>
      <c r="J424" s="256"/>
      <c r="K424" s="246"/>
      <c r="L424" s="246"/>
      <c r="M424" s="256">
        <f t="shared" si="206"/>
        <v>0</v>
      </c>
      <c r="N424" s="256">
        <f t="shared" si="207"/>
        <v>0</v>
      </c>
      <c r="O424" s="256">
        <f t="shared" si="208"/>
        <v>0</v>
      </c>
      <c r="P424" s="256">
        <f t="shared" si="209"/>
        <v>0</v>
      </c>
      <c r="Q424" s="256">
        <f t="shared" si="210"/>
        <v>0</v>
      </c>
      <c r="R424" s="256">
        <f t="shared" si="211"/>
        <v>30707486.028760564</v>
      </c>
      <c r="S424" s="282">
        <f t="shared" si="212"/>
        <v>30809844.315523099</v>
      </c>
      <c r="T424" s="227"/>
      <c r="U424" s="227"/>
      <c r="V424" s="227"/>
    </row>
    <row r="425" spans="2:22" outlineLevel="1" x14ac:dyDescent="0.2">
      <c r="B425" s="279">
        <f t="shared" si="205"/>
        <v>45747</v>
      </c>
      <c r="C425" s="280" t="s">
        <v>0</v>
      </c>
      <c r="D425" s="246"/>
      <c r="E425" s="246"/>
      <c r="F425" s="246"/>
      <c r="G425" s="246"/>
      <c r="H425" s="246"/>
      <c r="I425" s="256"/>
      <c r="J425" s="256"/>
      <c r="K425" s="246"/>
      <c r="L425" s="246"/>
      <c r="M425" s="256">
        <f t="shared" si="206"/>
        <v>0</v>
      </c>
      <c r="N425" s="256">
        <f t="shared" si="207"/>
        <v>0</v>
      </c>
      <c r="O425" s="256">
        <f t="shared" si="208"/>
        <v>0</v>
      </c>
      <c r="P425" s="256">
        <f t="shared" si="209"/>
        <v>0</v>
      </c>
      <c r="Q425" s="256">
        <f t="shared" si="210"/>
        <v>0</v>
      </c>
      <c r="R425" s="256">
        <f t="shared" si="211"/>
        <v>0</v>
      </c>
      <c r="S425" s="282">
        <f t="shared" si="212"/>
        <v>28480730.698377073</v>
      </c>
      <c r="T425" s="227"/>
      <c r="U425" s="227"/>
      <c r="V425" s="227"/>
    </row>
    <row r="426" spans="2:22" outlineLevel="1" x14ac:dyDescent="0.2">
      <c r="B426" s="279">
        <f t="shared" si="205"/>
        <v>46112</v>
      </c>
      <c r="C426" s="280" t="s">
        <v>0</v>
      </c>
      <c r="D426" s="246"/>
      <c r="E426" s="246"/>
      <c r="F426" s="246"/>
      <c r="G426" s="246"/>
      <c r="H426" s="246"/>
      <c r="I426" s="256"/>
      <c r="J426" s="256"/>
      <c r="K426" s="246"/>
      <c r="L426" s="246"/>
      <c r="M426" s="256">
        <f t="shared" si="206"/>
        <v>0</v>
      </c>
      <c r="N426" s="256">
        <f t="shared" si="207"/>
        <v>0</v>
      </c>
      <c r="O426" s="256">
        <f t="shared" si="208"/>
        <v>0</v>
      </c>
      <c r="P426" s="256">
        <f t="shared" si="209"/>
        <v>0</v>
      </c>
      <c r="Q426" s="256">
        <f t="shared" si="210"/>
        <v>0</v>
      </c>
      <c r="R426" s="256">
        <f t="shared" si="211"/>
        <v>0</v>
      </c>
      <c r="S426" s="282">
        <f t="shared" si="212"/>
        <v>0</v>
      </c>
      <c r="T426" s="227"/>
      <c r="U426" s="227"/>
      <c r="V426" s="227"/>
    </row>
    <row r="427" spans="2:22" outlineLevel="1" x14ac:dyDescent="0.2">
      <c r="B427" s="283"/>
      <c r="C427" s="280"/>
      <c r="D427" s="246"/>
      <c r="E427" s="246"/>
      <c r="F427" s="246"/>
      <c r="G427" s="246"/>
      <c r="H427" s="246"/>
      <c r="I427" s="246"/>
      <c r="J427" s="246"/>
      <c r="K427" s="246"/>
      <c r="L427" s="246"/>
      <c r="M427" s="246"/>
      <c r="N427" s="246"/>
      <c r="O427" s="246"/>
      <c r="P427" s="246"/>
      <c r="Q427" s="246"/>
      <c r="R427" s="246"/>
      <c r="S427" s="284"/>
      <c r="T427" s="227"/>
      <c r="U427" s="227"/>
      <c r="V427" s="227"/>
    </row>
    <row r="428" spans="2:22" outlineLevel="1" x14ac:dyDescent="0.2">
      <c r="B428" s="285" t="s">
        <v>15</v>
      </c>
      <c r="C428" s="280"/>
      <c r="D428" s="246"/>
      <c r="E428" s="246"/>
      <c r="F428" s="246"/>
      <c r="G428" s="246"/>
      <c r="H428" s="246"/>
      <c r="I428" s="246"/>
      <c r="J428" s="246"/>
      <c r="K428" s="246"/>
      <c r="L428" s="246"/>
      <c r="M428" s="246"/>
      <c r="N428" s="246"/>
      <c r="O428" s="246"/>
      <c r="P428" s="246"/>
      <c r="Q428" s="246"/>
      <c r="R428" s="246"/>
      <c r="S428" s="284"/>
      <c r="T428" s="227"/>
      <c r="U428" s="227"/>
      <c r="V428" s="227"/>
    </row>
    <row r="429" spans="2:22" outlineLevel="1" x14ac:dyDescent="0.2">
      <c r="B429" s="279">
        <f t="shared" ref="B429:B435" si="213">B420</f>
        <v>43921</v>
      </c>
      <c r="C429" s="280" t="s">
        <v>0</v>
      </c>
      <c r="D429" s="246"/>
      <c r="E429" s="246"/>
      <c r="F429" s="246"/>
      <c r="G429" s="246"/>
      <c r="H429" s="246"/>
      <c r="I429" s="256"/>
      <c r="J429" s="256"/>
      <c r="K429" s="246"/>
      <c r="L429" s="246"/>
      <c r="M429" s="256">
        <f>M420/MAX(M411,1)</f>
        <v>0</v>
      </c>
      <c r="N429" s="256">
        <f t="shared" ref="N429:S429" si="214">N420/MAX(N411,1)</f>
        <v>383734.9208292673</v>
      </c>
      <c r="O429" s="256">
        <f t="shared" si="214"/>
        <v>391149.45997749385</v>
      </c>
      <c r="P429" s="256">
        <f t="shared" si="214"/>
        <v>399107.32830117393</v>
      </c>
      <c r="Q429" s="256">
        <f t="shared" si="214"/>
        <v>407229.51252625044</v>
      </c>
      <c r="R429" s="256">
        <f t="shared" si="214"/>
        <v>415519.54188839201</v>
      </c>
      <c r="S429" s="282">
        <f t="shared" si="214"/>
        <v>423981.03074139194</v>
      </c>
      <c r="T429" s="227"/>
      <c r="U429" s="227"/>
      <c r="V429" s="227"/>
    </row>
    <row r="430" spans="2:22" outlineLevel="1" x14ac:dyDescent="0.2">
      <c r="B430" s="279">
        <f t="shared" si="213"/>
        <v>44286</v>
      </c>
      <c r="C430" s="280" t="s">
        <v>0</v>
      </c>
      <c r="D430" s="246"/>
      <c r="E430" s="246"/>
      <c r="F430" s="246"/>
      <c r="G430" s="246"/>
      <c r="H430" s="246"/>
      <c r="I430" s="256"/>
      <c r="J430" s="256"/>
      <c r="K430" s="246"/>
      <c r="L430" s="246"/>
      <c r="M430" s="256">
        <f t="shared" ref="M430:S430" si="215">M421/MAX(M412,1)</f>
        <v>0</v>
      </c>
      <c r="N430" s="256">
        <f t="shared" si="215"/>
        <v>0</v>
      </c>
      <c r="O430" s="256">
        <f t="shared" si="215"/>
        <v>427746.78317003261</v>
      </c>
      <c r="P430" s="256">
        <f t="shared" si="215"/>
        <v>436446.71774298244</v>
      </c>
      <c r="Q430" s="256">
        <f t="shared" si="215"/>
        <v>445326.15096602926</v>
      </c>
      <c r="R430" s="256">
        <f t="shared" si="215"/>
        <v>454388.92877516255</v>
      </c>
      <c r="S430" s="282">
        <f t="shared" si="215"/>
        <v>463638.98911094264</v>
      </c>
      <c r="T430" s="227"/>
      <c r="U430" s="227"/>
      <c r="V430" s="227"/>
    </row>
    <row r="431" spans="2:22" outlineLevel="1" x14ac:dyDescent="0.2">
      <c r="B431" s="279">
        <f t="shared" si="213"/>
        <v>44651</v>
      </c>
      <c r="C431" s="280" t="s">
        <v>0</v>
      </c>
      <c r="D431" s="246"/>
      <c r="E431" s="246"/>
      <c r="F431" s="246"/>
      <c r="G431" s="246"/>
      <c r="H431" s="246"/>
      <c r="I431" s="256"/>
      <c r="J431" s="256"/>
      <c r="K431" s="246"/>
      <c r="L431" s="246"/>
      <c r="M431" s="256">
        <f t="shared" ref="M431:S431" si="216">M422/MAX(M413,1)</f>
        <v>0</v>
      </c>
      <c r="N431" s="256">
        <f t="shared" si="216"/>
        <v>0</v>
      </c>
      <c r="O431" s="256">
        <f t="shared" si="216"/>
        <v>0</v>
      </c>
      <c r="P431" s="256">
        <f t="shared" si="216"/>
        <v>487366.82578229223</v>
      </c>
      <c r="Q431" s="256">
        <f t="shared" si="216"/>
        <v>497279.37139142363</v>
      </c>
      <c r="R431" s="256">
        <f t="shared" si="216"/>
        <v>507396.43446455948</v>
      </c>
      <c r="S431" s="282">
        <f t="shared" si="216"/>
        <v>517722.39699050487</v>
      </c>
      <c r="T431" s="227"/>
      <c r="U431" s="227"/>
      <c r="V431" s="227"/>
    </row>
    <row r="432" spans="2:22" outlineLevel="1" x14ac:dyDescent="0.2">
      <c r="B432" s="279">
        <f t="shared" si="213"/>
        <v>45016</v>
      </c>
      <c r="C432" s="280" t="s">
        <v>0</v>
      </c>
      <c r="D432" s="246"/>
      <c r="E432" s="246"/>
      <c r="F432" s="246"/>
      <c r="G432" s="246"/>
      <c r="H432" s="246"/>
      <c r="I432" s="256"/>
      <c r="J432" s="256"/>
      <c r="K432" s="246"/>
      <c r="L432" s="246"/>
      <c r="M432" s="256">
        <f t="shared" ref="M432:S432" si="217">M423/MAX(M414,1)</f>
        <v>0</v>
      </c>
      <c r="N432" s="256">
        <f t="shared" si="217"/>
        <v>0</v>
      </c>
      <c r="O432" s="256">
        <f t="shared" si="217"/>
        <v>0</v>
      </c>
      <c r="P432" s="256">
        <f t="shared" si="217"/>
        <v>0</v>
      </c>
      <c r="Q432" s="256">
        <f t="shared" si="217"/>
        <v>519221.45114685385</v>
      </c>
      <c r="R432" s="256">
        <f t="shared" si="217"/>
        <v>529781.8874413661</v>
      </c>
      <c r="S432" s="282">
        <f t="shared" si="217"/>
        <v>540560.20859965601</v>
      </c>
      <c r="T432" s="227"/>
      <c r="U432" s="227"/>
      <c r="V432" s="227"/>
    </row>
    <row r="433" spans="2:22" outlineLevel="1" x14ac:dyDescent="0.2">
      <c r="B433" s="279">
        <f t="shared" si="213"/>
        <v>45382</v>
      </c>
      <c r="C433" s="280" t="s">
        <v>0</v>
      </c>
      <c r="D433" s="246"/>
      <c r="E433" s="246"/>
      <c r="F433" s="246"/>
      <c r="G433" s="246"/>
      <c r="H433" s="246"/>
      <c r="I433" s="256"/>
      <c r="J433" s="256"/>
      <c r="K433" s="246"/>
      <c r="L433" s="246"/>
      <c r="M433" s="256">
        <f t="shared" ref="M433:S433" si="218">M424/MAX(M415,1)</f>
        <v>0</v>
      </c>
      <c r="N433" s="256">
        <f t="shared" si="218"/>
        <v>0</v>
      </c>
      <c r="O433" s="256">
        <f t="shared" si="218"/>
        <v>0</v>
      </c>
      <c r="P433" s="256">
        <f t="shared" si="218"/>
        <v>0</v>
      </c>
      <c r="Q433" s="256">
        <f t="shared" si="218"/>
        <v>0</v>
      </c>
      <c r="R433" s="256">
        <f t="shared" si="218"/>
        <v>511791.43381267606</v>
      </c>
      <c r="S433" s="282">
        <f t="shared" si="218"/>
        <v>522200.75111056102</v>
      </c>
      <c r="T433" s="227"/>
      <c r="U433" s="227"/>
      <c r="V433" s="227"/>
    </row>
    <row r="434" spans="2:22" outlineLevel="1" x14ac:dyDescent="0.2">
      <c r="B434" s="279">
        <f t="shared" si="213"/>
        <v>45747</v>
      </c>
      <c r="C434" s="280" t="s">
        <v>0</v>
      </c>
      <c r="D434" s="246"/>
      <c r="E434" s="246"/>
      <c r="F434" s="246"/>
      <c r="G434" s="246"/>
      <c r="H434" s="246"/>
      <c r="I434" s="256"/>
      <c r="J434" s="256"/>
      <c r="K434" s="246"/>
      <c r="L434" s="246"/>
      <c r="M434" s="256">
        <f t="shared" ref="M434:S434" si="219">M425/MAX(M416,1)</f>
        <v>0</v>
      </c>
      <c r="N434" s="256">
        <f t="shared" si="219"/>
        <v>0</v>
      </c>
      <c r="O434" s="256">
        <f t="shared" si="219"/>
        <v>0</v>
      </c>
      <c r="P434" s="256">
        <f t="shared" si="219"/>
        <v>0</v>
      </c>
      <c r="Q434" s="256">
        <f t="shared" si="219"/>
        <v>0</v>
      </c>
      <c r="R434" s="256">
        <f t="shared" si="219"/>
        <v>0</v>
      </c>
      <c r="S434" s="282">
        <f t="shared" si="219"/>
        <v>474678.84497295122</v>
      </c>
      <c r="T434" s="227"/>
      <c r="U434" s="227"/>
      <c r="V434" s="227"/>
    </row>
    <row r="435" spans="2:22" outlineLevel="1" x14ac:dyDescent="0.2">
      <c r="B435" s="279">
        <f t="shared" si="213"/>
        <v>46112</v>
      </c>
      <c r="C435" s="280" t="s">
        <v>0</v>
      </c>
      <c r="D435" s="246"/>
      <c r="E435" s="246"/>
      <c r="F435" s="246"/>
      <c r="G435" s="246"/>
      <c r="H435" s="246"/>
      <c r="I435" s="256"/>
      <c r="J435" s="256"/>
      <c r="K435" s="246"/>
      <c r="L435" s="246"/>
      <c r="M435" s="256">
        <f t="shared" ref="M435:S435" si="220">M426/MAX(M417,1)</f>
        <v>0</v>
      </c>
      <c r="N435" s="256">
        <f t="shared" si="220"/>
        <v>0</v>
      </c>
      <c r="O435" s="256">
        <f t="shared" si="220"/>
        <v>0</v>
      </c>
      <c r="P435" s="256">
        <f t="shared" si="220"/>
        <v>0</v>
      </c>
      <c r="Q435" s="256">
        <f t="shared" si="220"/>
        <v>0</v>
      </c>
      <c r="R435" s="256">
        <f t="shared" si="220"/>
        <v>0</v>
      </c>
      <c r="S435" s="282">
        <f t="shared" si="220"/>
        <v>0</v>
      </c>
      <c r="T435" s="227"/>
      <c r="U435" s="227"/>
      <c r="V435" s="227"/>
    </row>
    <row r="436" spans="2:22" outlineLevel="1" x14ac:dyDescent="0.2">
      <c r="B436" s="283"/>
      <c r="C436" s="280"/>
      <c r="D436" s="246"/>
      <c r="E436" s="246"/>
      <c r="F436" s="246"/>
      <c r="G436" s="246"/>
      <c r="H436" s="246"/>
      <c r="I436" s="246"/>
      <c r="J436" s="246"/>
      <c r="K436" s="246"/>
      <c r="L436" s="246"/>
      <c r="M436" s="246"/>
      <c r="N436" s="246"/>
      <c r="O436" s="246"/>
      <c r="P436" s="246"/>
      <c r="Q436" s="246"/>
      <c r="R436" s="246"/>
      <c r="S436" s="284"/>
      <c r="T436" s="227"/>
      <c r="U436" s="227"/>
      <c r="V436" s="227"/>
    </row>
    <row r="437" spans="2:22" outlineLevel="1" x14ac:dyDescent="0.2">
      <c r="B437" s="285" t="s">
        <v>14</v>
      </c>
      <c r="C437" s="280"/>
      <c r="D437" s="246"/>
      <c r="E437" s="246"/>
      <c r="F437" s="246"/>
      <c r="G437" s="246"/>
      <c r="H437" s="246"/>
      <c r="I437" s="246"/>
      <c r="J437" s="246"/>
      <c r="K437" s="246"/>
      <c r="L437" s="246"/>
      <c r="M437" s="246"/>
      <c r="N437" s="246"/>
      <c r="O437" s="246"/>
      <c r="P437" s="246"/>
      <c r="Q437" s="246"/>
      <c r="R437" s="246"/>
      <c r="S437" s="284"/>
      <c r="T437" s="227"/>
      <c r="U437" s="227"/>
      <c r="V437" s="227"/>
    </row>
    <row r="438" spans="2:22" outlineLevel="1" x14ac:dyDescent="0.2">
      <c r="B438" s="279">
        <f t="shared" ref="B438:B444" si="221">B429</f>
        <v>43921</v>
      </c>
      <c r="C438" s="280" t="s">
        <v>0</v>
      </c>
      <c r="D438" s="246"/>
      <c r="E438" s="246"/>
      <c r="F438" s="246"/>
      <c r="G438" s="246"/>
      <c r="H438" s="246"/>
      <c r="I438" s="256"/>
      <c r="J438" s="256"/>
      <c r="K438" s="246"/>
      <c r="L438" s="246"/>
      <c r="M438" s="256">
        <f>IF(M411&lt;=1,0,(M420-M456)*M$13)</f>
        <v>0</v>
      </c>
      <c r="N438" s="256">
        <f t="shared" ref="N438:S438" si="222">IF(N411&lt;=1,0,(N420-N456)*N$13)</f>
        <v>437457.80974536255</v>
      </c>
      <c r="O438" s="256">
        <f t="shared" si="222"/>
        <v>461556.36277344311</v>
      </c>
      <c r="P438" s="256">
        <f t="shared" si="222"/>
        <v>462964.50082936214</v>
      </c>
      <c r="Q438" s="256">
        <f t="shared" si="222"/>
        <v>464241.64427992591</v>
      </c>
      <c r="R438" s="256">
        <f t="shared" si="222"/>
        <v>465381.88691499946</v>
      </c>
      <c r="S438" s="282">
        <f t="shared" si="222"/>
        <v>466379.13381553156</v>
      </c>
      <c r="T438" s="227"/>
      <c r="U438" s="227"/>
      <c r="V438" s="227"/>
    </row>
    <row r="439" spans="2:22" outlineLevel="1" x14ac:dyDescent="0.2">
      <c r="B439" s="279">
        <f t="shared" si="221"/>
        <v>44286</v>
      </c>
      <c r="C439" s="280" t="s">
        <v>0</v>
      </c>
      <c r="D439" s="246"/>
      <c r="E439" s="246"/>
      <c r="F439" s="246"/>
      <c r="G439" s="246"/>
      <c r="H439" s="246"/>
      <c r="I439" s="256"/>
      <c r="J439" s="256"/>
      <c r="K439" s="246"/>
      <c r="L439" s="246"/>
      <c r="M439" s="256">
        <f t="shared" ref="M439:S439" si="223">IF(M412&lt;=1,0,(M421-M457)*M$13)</f>
        <v>0</v>
      </c>
      <c r="N439" s="256">
        <f t="shared" si="223"/>
        <v>0</v>
      </c>
      <c r="O439" s="256">
        <f t="shared" si="223"/>
        <v>513296.13980403962</v>
      </c>
      <c r="P439" s="256">
        <f t="shared" si="223"/>
        <v>515007.12693671975</v>
      </c>
      <c r="Q439" s="256">
        <f t="shared" si="223"/>
        <v>516578.33512059442</v>
      </c>
      <c r="R439" s="256">
        <f t="shared" si="223"/>
        <v>518003.37880368577</v>
      </c>
      <c r="S439" s="282">
        <f t="shared" si="223"/>
        <v>519275.66780425626</v>
      </c>
      <c r="T439" s="227"/>
      <c r="U439" s="227"/>
      <c r="V439" s="227"/>
    </row>
    <row r="440" spans="2:22" outlineLevel="1" x14ac:dyDescent="0.2">
      <c r="B440" s="279">
        <f t="shared" si="221"/>
        <v>44651</v>
      </c>
      <c r="C440" s="280" t="s">
        <v>0</v>
      </c>
      <c r="D440" s="246"/>
      <c r="E440" s="246"/>
      <c r="F440" s="246"/>
      <c r="G440" s="246"/>
      <c r="H440" s="246"/>
      <c r="I440" s="256"/>
      <c r="J440" s="256"/>
      <c r="K440" s="246"/>
      <c r="L440" s="246"/>
      <c r="M440" s="256">
        <f t="shared" ref="M440:S440" si="224">IF(M413&lt;=1,0,(M422-M458)*M$13)</f>
        <v>0</v>
      </c>
      <c r="N440" s="256">
        <f t="shared" si="224"/>
        <v>0</v>
      </c>
      <c r="O440" s="256">
        <f t="shared" si="224"/>
        <v>0</v>
      </c>
      <c r="P440" s="256">
        <f t="shared" si="224"/>
        <v>584840.19093875121</v>
      </c>
      <c r="Q440" s="256">
        <f t="shared" si="224"/>
        <v>586789.65824188036</v>
      </c>
      <c r="R440" s="256">
        <f t="shared" si="224"/>
        <v>588579.86397888954</v>
      </c>
      <c r="S440" s="282">
        <f t="shared" si="224"/>
        <v>590203.53256917617</v>
      </c>
      <c r="T440" s="227"/>
      <c r="U440" s="227"/>
      <c r="V440" s="227"/>
    </row>
    <row r="441" spans="2:22" outlineLevel="1" x14ac:dyDescent="0.2">
      <c r="B441" s="279">
        <f t="shared" si="221"/>
        <v>45016</v>
      </c>
      <c r="C441" s="280" t="s">
        <v>0</v>
      </c>
      <c r="D441" s="246"/>
      <c r="E441" s="246"/>
      <c r="F441" s="246"/>
      <c r="G441" s="246"/>
      <c r="H441" s="246"/>
      <c r="I441" s="256"/>
      <c r="J441" s="256"/>
      <c r="K441" s="246"/>
      <c r="L441" s="246"/>
      <c r="M441" s="256">
        <f t="shared" ref="M441:S441" si="225">IF(M414&lt;=1,0,(M423-M459)*M$13)</f>
        <v>0</v>
      </c>
      <c r="N441" s="256">
        <f t="shared" si="225"/>
        <v>0</v>
      </c>
      <c r="O441" s="256">
        <f t="shared" si="225"/>
        <v>0</v>
      </c>
      <c r="P441" s="256">
        <f t="shared" si="225"/>
        <v>0</v>
      </c>
      <c r="Q441" s="256">
        <f t="shared" si="225"/>
        <v>623065.74137622514</v>
      </c>
      <c r="R441" s="256">
        <f t="shared" si="225"/>
        <v>625142.62718081265</v>
      </c>
      <c r="S441" s="282">
        <f t="shared" si="225"/>
        <v>627049.84197560151</v>
      </c>
      <c r="T441" s="227"/>
      <c r="U441" s="227"/>
      <c r="V441" s="227"/>
    </row>
    <row r="442" spans="2:22" outlineLevel="1" x14ac:dyDescent="0.2">
      <c r="B442" s="279">
        <f t="shared" si="221"/>
        <v>45382</v>
      </c>
      <c r="C442" s="280" t="s">
        <v>0</v>
      </c>
      <c r="D442" s="246"/>
      <c r="E442" s="246"/>
      <c r="F442" s="246"/>
      <c r="G442" s="246"/>
      <c r="H442" s="246"/>
      <c r="I442" s="256"/>
      <c r="J442" s="256"/>
      <c r="K442" s="246"/>
      <c r="L442" s="246"/>
      <c r="M442" s="256">
        <f t="shared" ref="M442:S442" si="226">IF(M415&lt;=1,0,(M424-M460)*M$13)</f>
        <v>0</v>
      </c>
      <c r="N442" s="256">
        <f t="shared" si="226"/>
        <v>0</v>
      </c>
      <c r="O442" s="256">
        <f t="shared" si="226"/>
        <v>0</v>
      </c>
      <c r="P442" s="256">
        <f t="shared" si="226"/>
        <v>0</v>
      </c>
      <c r="Q442" s="256">
        <f t="shared" si="226"/>
        <v>0</v>
      </c>
      <c r="R442" s="256">
        <f t="shared" si="226"/>
        <v>614149.7205752118</v>
      </c>
      <c r="S442" s="282">
        <f t="shared" si="226"/>
        <v>616196.88631046249</v>
      </c>
      <c r="T442" s="227"/>
      <c r="U442" s="227"/>
      <c r="V442" s="227"/>
    </row>
    <row r="443" spans="2:22" outlineLevel="1" x14ac:dyDescent="0.2">
      <c r="B443" s="279">
        <f t="shared" si="221"/>
        <v>45747</v>
      </c>
      <c r="C443" s="280" t="s">
        <v>0</v>
      </c>
      <c r="D443" s="246"/>
      <c r="E443" s="246"/>
      <c r="F443" s="246"/>
      <c r="G443" s="246"/>
      <c r="H443" s="246"/>
      <c r="I443" s="256"/>
      <c r="J443" s="256"/>
      <c r="K443" s="246"/>
      <c r="L443" s="246"/>
      <c r="M443" s="256">
        <f t="shared" ref="M443:S443" si="227">IF(M416&lt;=1,0,(M425-M461)*M$13)</f>
        <v>0</v>
      </c>
      <c r="N443" s="256">
        <f t="shared" si="227"/>
        <v>0</v>
      </c>
      <c r="O443" s="256">
        <f t="shared" si="227"/>
        <v>0</v>
      </c>
      <c r="P443" s="256">
        <f t="shared" si="227"/>
        <v>0</v>
      </c>
      <c r="Q443" s="256">
        <f t="shared" si="227"/>
        <v>0</v>
      </c>
      <c r="R443" s="256">
        <f t="shared" si="227"/>
        <v>0</v>
      </c>
      <c r="S443" s="282">
        <f t="shared" si="227"/>
        <v>569614.61396754195</v>
      </c>
      <c r="T443" s="227"/>
      <c r="U443" s="227"/>
      <c r="V443" s="227"/>
    </row>
    <row r="444" spans="2:22" outlineLevel="1" x14ac:dyDescent="0.2">
      <c r="B444" s="279">
        <f t="shared" si="221"/>
        <v>46112</v>
      </c>
      <c r="C444" s="280" t="s">
        <v>0</v>
      </c>
      <c r="D444" s="246"/>
      <c r="E444" s="246"/>
      <c r="F444" s="246"/>
      <c r="G444" s="246"/>
      <c r="H444" s="246"/>
      <c r="I444" s="256"/>
      <c r="J444" s="256"/>
      <c r="K444" s="246"/>
      <c r="L444" s="246"/>
      <c r="M444" s="256">
        <f t="shared" ref="M444:S444" si="228">IF(M417&lt;=1,0,(M426-M462)*M$13)</f>
        <v>0</v>
      </c>
      <c r="N444" s="256">
        <f t="shared" si="228"/>
        <v>0</v>
      </c>
      <c r="O444" s="256">
        <f t="shared" si="228"/>
        <v>0</v>
      </c>
      <c r="P444" s="256">
        <f t="shared" si="228"/>
        <v>0</v>
      </c>
      <c r="Q444" s="256">
        <f t="shared" si="228"/>
        <v>0</v>
      </c>
      <c r="R444" s="256">
        <f t="shared" si="228"/>
        <v>0</v>
      </c>
      <c r="S444" s="282">
        <f t="shared" si="228"/>
        <v>0</v>
      </c>
      <c r="T444" s="227"/>
      <c r="U444" s="227"/>
      <c r="V444" s="227"/>
    </row>
    <row r="445" spans="2:22" outlineLevel="1" x14ac:dyDescent="0.2">
      <c r="B445" s="283"/>
      <c r="C445" s="280"/>
      <c r="D445" s="246"/>
      <c r="E445" s="246"/>
      <c r="F445" s="246"/>
      <c r="G445" s="246"/>
      <c r="H445" s="246"/>
      <c r="I445" s="246"/>
      <c r="J445" s="246"/>
      <c r="K445" s="246"/>
      <c r="L445" s="246"/>
      <c r="M445" s="246"/>
      <c r="N445" s="246"/>
      <c r="O445" s="246"/>
      <c r="P445" s="246"/>
      <c r="Q445" s="246"/>
      <c r="R445" s="246"/>
      <c r="S445" s="284"/>
      <c r="T445" s="227"/>
      <c r="U445" s="227"/>
      <c r="V445" s="227"/>
    </row>
    <row r="446" spans="2:22" outlineLevel="1" x14ac:dyDescent="0.2">
      <c r="B446" s="285" t="s">
        <v>144</v>
      </c>
      <c r="C446" s="280"/>
      <c r="D446" s="246"/>
      <c r="E446" s="246"/>
      <c r="F446" s="246"/>
      <c r="G446" s="246"/>
      <c r="H446" s="246"/>
      <c r="I446" s="246"/>
      <c r="J446" s="246"/>
      <c r="K446" s="246"/>
      <c r="L446" s="246"/>
      <c r="M446" s="246"/>
      <c r="N446" s="246"/>
      <c r="O446" s="246"/>
      <c r="P446" s="246"/>
      <c r="Q446" s="246"/>
      <c r="R446" s="246"/>
      <c r="S446" s="284"/>
      <c r="T446" s="227"/>
      <c r="U446" s="227"/>
      <c r="V446" s="227"/>
    </row>
    <row r="447" spans="2:22" outlineLevel="1" x14ac:dyDescent="0.2">
      <c r="B447" s="279">
        <f t="shared" ref="B447:B453" si="229">B438</f>
        <v>43921</v>
      </c>
      <c r="C447" s="280" t="s">
        <v>0</v>
      </c>
      <c r="D447" s="281">
        <f>INDEX($H$17:$S$25,MATCH(B398,$B$17:$B$25,0),MATCH(B447,$H$4:$S$4,0))</f>
        <v>23024095.249756038</v>
      </c>
      <c r="E447" s="256"/>
      <c r="F447" s="246"/>
      <c r="G447" s="246"/>
      <c r="H447" s="246"/>
      <c r="I447" s="256"/>
      <c r="J447" s="256"/>
      <c r="K447" s="246"/>
      <c r="L447" s="246"/>
      <c r="M447" s="256">
        <f t="shared" ref="M447:S453" si="230">($B447=M$4)*$D447</f>
        <v>23024095.249756038</v>
      </c>
      <c r="N447" s="256">
        <f t="shared" si="230"/>
        <v>0</v>
      </c>
      <c r="O447" s="256">
        <f t="shared" si="230"/>
        <v>0</v>
      </c>
      <c r="P447" s="256">
        <f t="shared" si="230"/>
        <v>0</v>
      </c>
      <c r="Q447" s="256">
        <f t="shared" si="230"/>
        <v>0</v>
      </c>
      <c r="R447" s="256">
        <f t="shared" si="230"/>
        <v>0</v>
      </c>
      <c r="S447" s="282">
        <f t="shared" si="230"/>
        <v>0</v>
      </c>
      <c r="T447" s="227"/>
      <c r="U447" s="227"/>
      <c r="V447" s="227"/>
    </row>
    <row r="448" spans="2:22" outlineLevel="1" x14ac:dyDescent="0.2">
      <c r="B448" s="279">
        <f t="shared" si="229"/>
        <v>44286</v>
      </c>
      <c r="C448" s="280" t="s">
        <v>0</v>
      </c>
      <c r="D448" s="281">
        <f>INDEX($H$17:$S$25,MATCH(B398,$B$17:$B$25,0),MATCH(B448,$H$4:$S$4,0))</f>
        <v>25664806.990201958</v>
      </c>
      <c r="E448" s="256"/>
      <c r="F448" s="246"/>
      <c r="G448" s="246"/>
      <c r="H448" s="246"/>
      <c r="I448" s="256"/>
      <c r="J448" s="256"/>
      <c r="K448" s="246"/>
      <c r="L448" s="246"/>
      <c r="M448" s="256">
        <f t="shared" si="230"/>
        <v>0</v>
      </c>
      <c r="N448" s="256">
        <f t="shared" si="230"/>
        <v>25664806.990201958</v>
      </c>
      <c r="O448" s="256">
        <f t="shared" si="230"/>
        <v>0</v>
      </c>
      <c r="P448" s="256">
        <f t="shared" si="230"/>
        <v>0</v>
      </c>
      <c r="Q448" s="256">
        <f t="shared" si="230"/>
        <v>0</v>
      </c>
      <c r="R448" s="256">
        <f t="shared" si="230"/>
        <v>0</v>
      </c>
      <c r="S448" s="282">
        <f t="shared" si="230"/>
        <v>0</v>
      </c>
      <c r="T448" s="227"/>
      <c r="U448" s="227"/>
      <c r="V448" s="227"/>
    </row>
    <row r="449" spans="2:22" outlineLevel="1" x14ac:dyDescent="0.2">
      <c r="B449" s="279">
        <f t="shared" si="229"/>
        <v>44651</v>
      </c>
      <c r="C449" s="280" t="s">
        <v>0</v>
      </c>
      <c r="D449" s="281">
        <f>INDEX($H$17:$S$25,MATCH(B398,$B$17:$B$25,0),MATCH(B449,$H$4:$S$4,0))</f>
        <v>29242009.546937533</v>
      </c>
      <c r="E449" s="256"/>
      <c r="F449" s="246"/>
      <c r="G449" s="246"/>
      <c r="H449" s="246"/>
      <c r="I449" s="256"/>
      <c r="J449" s="256"/>
      <c r="K449" s="246"/>
      <c r="L449" s="246"/>
      <c r="M449" s="256">
        <f t="shared" si="230"/>
        <v>0</v>
      </c>
      <c r="N449" s="256">
        <f t="shared" si="230"/>
        <v>0</v>
      </c>
      <c r="O449" s="256">
        <f t="shared" si="230"/>
        <v>29242009.546937533</v>
      </c>
      <c r="P449" s="256">
        <f t="shared" si="230"/>
        <v>0</v>
      </c>
      <c r="Q449" s="256">
        <f t="shared" si="230"/>
        <v>0</v>
      </c>
      <c r="R449" s="256">
        <f t="shared" si="230"/>
        <v>0</v>
      </c>
      <c r="S449" s="282">
        <f t="shared" si="230"/>
        <v>0</v>
      </c>
      <c r="T449" s="227"/>
      <c r="U449" s="227"/>
      <c r="V449" s="227"/>
    </row>
    <row r="450" spans="2:22" outlineLevel="1" x14ac:dyDescent="0.2">
      <c r="B450" s="279">
        <f t="shared" si="229"/>
        <v>45016</v>
      </c>
      <c r="C450" s="280" t="s">
        <v>0</v>
      </c>
      <c r="D450" s="281">
        <f>INDEX($H$17:$S$25,MATCH(B398,$B$17:$B$25,0),MATCH(B450,$H$4:$S$4,0))</f>
        <v>31153287.06881123</v>
      </c>
      <c r="E450" s="256"/>
      <c r="F450" s="246"/>
      <c r="G450" s="246"/>
      <c r="H450" s="246"/>
      <c r="I450" s="256"/>
      <c r="J450" s="256"/>
      <c r="K450" s="246"/>
      <c r="L450" s="246"/>
      <c r="M450" s="256">
        <f t="shared" si="230"/>
        <v>0</v>
      </c>
      <c r="N450" s="256">
        <f t="shared" si="230"/>
        <v>0</v>
      </c>
      <c r="O450" s="256">
        <f t="shared" si="230"/>
        <v>0</v>
      </c>
      <c r="P450" s="256">
        <f t="shared" si="230"/>
        <v>31153287.06881123</v>
      </c>
      <c r="Q450" s="256">
        <f t="shared" si="230"/>
        <v>0</v>
      </c>
      <c r="R450" s="256">
        <f t="shared" si="230"/>
        <v>0</v>
      </c>
      <c r="S450" s="282">
        <f t="shared" si="230"/>
        <v>0</v>
      </c>
      <c r="T450" s="227"/>
      <c r="U450" s="227"/>
      <c r="V450" s="227"/>
    </row>
    <row r="451" spans="2:22" outlineLevel="1" x14ac:dyDescent="0.2">
      <c r="B451" s="279">
        <f t="shared" si="229"/>
        <v>45382</v>
      </c>
      <c r="C451" s="280" t="s">
        <v>0</v>
      </c>
      <c r="D451" s="281">
        <f>INDEX($H$17:$S$25,MATCH(B398,$B$17:$B$25,0),MATCH(B451,$H$4:$S$4,0))</f>
        <v>30707486.028760564</v>
      </c>
      <c r="E451" s="256"/>
      <c r="F451" s="246"/>
      <c r="G451" s="246"/>
      <c r="H451" s="246"/>
      <c r="I451" s="256"/>
      <c r="J451" s="256"/>
      <c r="K451" s="246"/>
      <c r="L451" s="246"/>
      <c r="M451" s="256">
        <f t="shared" si="230"/>
        <v>0</v>
      </c>
      <c r="N451" s="256">
        <f t="shared" si="230"/>
        <v>0</v>
      </c>
      <c r="O451" s="256">
        <f t="shared" si="230"/>
        <v>0</v>
      </c>
      <c r="P451" s="256">
        <f t="shared" si="230"/>
        <v>0</v>
      </c>
      <c r="Q451" s="256">
        <f t="shared" si="230"/>
        <v>30707486.028760564</v>
      </c>
      <c r="R451" s="256">
        <f t="shared" si="230"/>
        <v>0</v>
      </c>
      <c r="S451" s="282">
        <f t="shared" si="230"/>
        <v>0</v>
      </c>
      <c r="T451" s="227"/>
      <c r="U451" s="227"/>
      <c r="V451" s="227"/>
    </row>
    <row r="452" spans="2:22" outlineLevel="1" x14ac:dyDescent="0.2">
      <c r="B452" s="279">
        <f t="shared" si="229"/>
        <v>45747</v>
      </c>
      <c r="C452" s="280" t="s">
        <v>0</v>
      </c>
      <c r="D452" s="281">
        <f>INDEX($H$17:$S$25,MATCH(B398,$B$17:$B$25,0),MATCH(B452,$H$4:$S$4,0))</f>
        <v>28480730.698377073</v>
      </c>
      <c r="E452" s="256"/>
      <c r="F452" s="246"/>
      <c r="G452" s="246"/>
      <c r="H452" s="246"/>
      <c r="I452" s="256"/>
      <c r="J452" s="256"/>
      <c r="K452" s="246"/>
      <c r="L452" s="246"/>
      <c r="M452" s="256">
        <f t="shared" si="230"/>
        <v>0</v>
      </c>
      <c r="N452" s="256">
        <f t="shared" si="230"/>
        <v>0</v>
      </c>
      <c r="O452" s="256">
        <f t="shared" si="230"/>
        <v>0</v>
      </c>
      <c r="P452" s="256">
        <f t="shared" si="230"/>
        <v>0</v>
      </c>
      <c r="Q452" s="256">
        <f t="shared" si="230"/>
        <v>0</v>
      </c>
      <c r="R452" s="256">
        <f t="shared" si="230"/>
        <v>28480730.698377073</v>
      </c>
      <c r="S452" s="282">
        <f t="shared" si="230"/>
        <v>0</v>
      </c>
      <c r="T452" s="227"/>
      <c r="U452" s="227"/>
      <c r="V452" s="227"/>
    </row>
    <row r="453" spans="2:22" outlineLevel="1" x14ac:dyDescent="0.2">
      <c r="B453" s="279">
        <f t="shared" si="229"/>
        <v>46112</v>
      </c>
      <c r="C453" s="280" t="s">
        <v>0</v>
      </c>
      <c r="D453" s="281">
        <f>INDEX($H$17:$S$25,MATCH(B398,$B$17:$B$25,0),MATCH(B453,$H$4:$S$4,0))</f>
        <v>28109153.7391643</v>
      </c>
      <c r="E453" s="256"/>
      <c r="F453" s="246"/>
      <c r="G453" s="246"/>
      <c r="H453" s="246"/>
      <c r="I453" s="256"/>
      <c r="J453" s="256"/>
      <c r="K453" s="246"/>
      <c r="L453" s="246"/>
      <c r="M453" s="256">
        <f t="shared" si="230"/>
        <v>0</v>
      </c>
      <c r="N453" s="256">
        <f t="shared" si="230"/>
        <v>0</v>
      </c>
      <c r="O453" s="256">
        <f t="shared" si="230"/>
        <v>0</v>
      </c>
      <c r="P453" s="256">
        <f t="shared" si="230"/>
        <v>0</v>
      </c>
      <c r="Q453" s="256">
        <f t="shared" si="230"/>
        <v>0</v>
      </c>
      <c r="R453" s="256">
        <f t="shared" si="230"/>
        <v>0</v>
      </c>
      <c r="S453" s="282">
        <f t="shared" si="230"/>
        <v>28109153.7391643</v>
      </c>
      <c r="T453" s="227"/>
      <c r="U453" s="227"/>
      <c r="V453" s="227"/>
    </row>
    <row r="454" spans="2:22" outlineLevel="1" x14ac:dyDescent="0.2">
      <c r="B454" s="283"/>
      <c r="C454" s="280"/>
      <c r="D454" s="246"/>
      <c r="E454" s="246"/>
      <c r="F454" s="246"/>
      <c r="G454" s="246"/>
      <c r="H454" s="246"/>
      <c r="I454" s="246"/>
      <c r="J454" s="246"/>
      <c r="K454" s="246"/>
      <c r="L454" s="246"/>
      <c r="M454" s="246"/>
      <c r="N454" s="246"/>
      <c r="O454" s="246"/>
      <c r="P454" s="246"/>
      <c r="Q454" s="246"/>
      <c r="R454" s="246"/>
      <c r="S454" s="284"/>
      <c r="T454" s="227"/>
      <c r="U454" s="227"/>
      <c r="V454" s="227"/>
    </row>
    <row r="455" spans="2:22" outlineLevel="1" x14ac:dyDescent="0.2">
      <c r="B455" s="285" t="s">
        <v>12</v>
      </c>
      <c r="C455" s="280"/>
      <c r="D455" s="246"/>
      <c r="E455" s="246"/>
      <c r="F455" s="246"/>
      <c r="G455" s="246"/>
      <c r="H455" s="246"/>
      <c r="I455" s="246"/>
      <c r="J455" s="246"/>
      <c r="K455" s="246"/>
      <c r="L455" s="246"/>
      <c r="M455" s="246"/>
      <c r="N455" s="246"/>
      <c r="O455" s="246"/>
      <c r="P455" s="246"/>
      <c r="Q455" s="246"/>
      <c r="R455" s="246"/>
      <c r="S455" s="284"/>
      <c r="T455" s="227"/>
      <c r="U455" s="227"/>
      <c r="V455" s="227"/>
    </row>
    <row r="456" spans="2:22" outlineLevel="1" x14ac:dyDescent="0.2">
      <c r="B456" s="279">
        <f t="shared" ref="B456:B462" si="231">B447</f>
        <v>43921</v>
      </c>
      <c r="C456" s="280" t="s">
        <v>0</v>
      </c>
      <c r="D456" s="246"/>
      <c r="E456" s="246"/>
      <c r="F456" s="246"/>
      <c r="G456" s="246"/>
      <c r="H456" s="246"/>
      <c r="I456" s="256"/>
      <c r="J456" s="256"/>
      <c r="K456" s="246"/>
      <c r="L456" s="246"/>
      <c r="M456" s="256">
        <v>0</v>
      </c>
      <c r="N456" s="256">
        <v>0</v>
      </c>
      <c r="O456" s="256">
        <v>0</v>
      </c>
      <c r="P456" s="256">
        <v>0</v>
      </c>
      <c r="Q456" s="256">
        <v>0</v>
      </c>
      <c r="R456" s="256">
        <v>0</v>
      </c>
      <c r="S456" s="282">
        <v>0</v>
      </c>
      <c r="T456" s="227"/>
      <c r="U456" s="227"/>
      <c r="V456" s="227"/>
    </row>
    <row r="457" spans="2:22" outlineLevel="1" x14ac:dyDescent="0.2">
      <c r="B457" s="279">
        <f t="shared" si="231"/>
        <v>44286</v>
      </c>
      <c r="C457" s="280" t="s">
        <v>0</v>
      </c>
      <c r="D457" s="246"/>
      <c r="E457" s="246"/>
      <c r="F457" s="246"/>
      <c r="G457" s="246"/>
      <c r="H457" s="246"/>
      <c r="I457" s="256"/>
      <c r="J457" s="256"/>
      <c r="K457" s="246"/>
      <c r="L457" s="246"/>
      <c r="M457" s="256">
        <v>0</v>
      </c>
      <c r="N457" s="256">
        <v>0</v>
      </c>
      <c r="O457" s="256">
        <v>0</v>
      </c>
      <c r="P457" s="256">
        <v>0</v>
      </c>
      <c r="Q457" s="256">
        <v>0</v>
      </c>
      <c r="R457" s="256">
        <v>0</v>
      </c>
      <c r="S457" s="282">
        <v>0</v>
      </c>
      <c r="T457" s="227"/>
      <c r="U457" s="227"/>
      <c r="V457" s="227"/>
    </row>
    <row r="458" spans="2:22" outlineLevel="1" x14ac:dyDescent="0.2">
      <c r="B458" s="279">
        <f t="shared" si="231"/>
        <v>44651</v>
      </c>
      <c r="C458" s="280" t="s">
        <v>0</v>
      </c>
      <c r="D458" s="246"/>
      <c r="E458" s="246"/>
      <c r="F458" s="246"/>
      <c r="G458" s="246"/>
      <c r="H458" s="246"/>
      <c r="I458" s="256"/>
      <c r="J458" s="256"/>
      <c r="K458" s="246"/>
      <c r="L458" s="246"/>
      <c r="M458" s="256">
        <v>0</v>
      </c>
      <c r="N458" s="256">
        <v>0</v>
      </c>
      <c r="O458" s="256">
        <v>0</v>
      </c>
      <c r="P458" s="256">
        <v>0</v>
      </c>
      <c r="Q458" s="256">
        <v>0</v>
      </c>
      <c r="R458" s="256">
        <v>0</v>
      </c>
      <c r="S458" s="282">
        <v>0</v>
      </c>
      <c r="T458" s="227"/>
      <c r="U458" s="227"/>
      <c r="V458" s="227"/>
    </row>
    <row r="459" spans="2:22" outlineLevel="1" x14ac:dyDescent="0.2">
      <c r="B459" s="279">
        <f t="shared" si="231"/>
        <v>45016</v>
      </c>
      <c r="C459" s="280" t="s">
        <v>0</v>
      </c>
      <c r="D459" s="246"/>
      <c r="E459" s="246"/>
      <c r="F459" s="246"/>
      <c r="G459" s="246"/>
      <c r="H459" s="246"/>
      <c r="I459" s="256"/>
      <c r="J459" s="256"/>
      <c r="K459" s="246"/>
      <c r="L459" s="246"/>
      <c r="M459" s="256">
        <v>0</v>
      </c>
      <c r="N459" s="256">
        <v>0</v>
      </c>
      <c r="O459" s="256">
        <v>0</v>
      </c>
      <c r="P459" s="256">
        <v>0</v>
      </c>
      <c r="Q459" s="256">
        <v>0</v>
      </c>
      <c r="R459" s="256">
        <v>0</v>
      </c>
      <c r="S459" s="282">
        <v>0</v>
      </c>
      <c r="T459" s="227"/>
      <c r="U459" s="227"/>
      <c r="V459" s="227"/>
    </row>
    <row r="460" spans="2:22" outlineLevel="1" x14ac:dyDescent="0.2">
      <c r="B460" s="279">
        <f t="shared" si="231"/>
        <v>45382</v>
      </c>
      <c r="C460" s="280" t="s">
        <v>0</v>
      </c>
      <c r="D460" s="246"/>
      <c r="E460" s="246"/>
      <c r="F460" s="246"/>
      <c r="G460" s="246"/>
      <c r="H460" s="246"/>
      <c r="I460" s="256"/>
      <c r="J460" s="256"/>
      <c r="K460" s="246"/>
      <c r="L460" s="246"/>
      <c r="M460" s="256">
        <v>0</v>
      </c>
      <c r="N460" s="256">
        <v>0</v>
      </c>
      <c r="O460" s="256">
        <v>0</v>
      </c>
      <c r="P460" s="256">
        <v>0</v>
      </c>
      <c r="Q460" s="256">
        <v>0</v>
      </c>
      <c r="R460" s="256">
        <v>0</v>
      </c>
      <c r="S460" s="282">
        <v>0</v>
      </c>
      <c r="T460" s="227"/>
      <c r="U460" s="227"/>
      <c r="V460" s="227"/>
    </row>
    <row r="461" spans="2:22" outlineLevel="1" x14ac:dyDescent="0.2">
      <c r="B461" s="279">
        <f t="shared" si="231"/>
        <v>45747</v>
      </c>
      <c r="C461" s="280" t="s">
        <v>0</v>
      </c>
      <c r="D461" s="246"/>
      <c r="E461" s="246"/>
      <c r="F461" s="246"/>
      <c r="G461" s="246"/>
      <c r="H461" s="246"/>
      <c r="I461" s="256"/>
      <c r="J461" s="256"/>
      <c r="K461" s="246"/>
      <c r="L461" s="246"/>
      <c r="M461" s="256">
        <v>0</v>
      </c>
      <c r="N461" s="256">
        <v>0</v>
      </c>
      <c r="O461" s="256">
        <v>0</v>
      </c>
      <c r="P461" s="256">
        <v>0</v>
      </c>
      <c r="Q461" s="256">
        <v>0</v>
      </c>
      <c r="R461" s="256">
        <v>0</v>
      </c>
      <c r="S461" s="282">
        <v>0</v>
      </c>
      <c r="T461" s="227"/>
      <c r="U461" s="227"/>
      <c r="V461" s="227"/>
    </row>
    <row r="462" spans="2:22" outlineLevel="1" x14ac:dyDescent="0.2">
      <c r="B462" s="279">
        <f t="shared" si="231"/>
        <v>46112</v>
      </c>
      <c r="C462" s="280" t="s">
        <v>0</v>
      </c>
      <c r="D462" s="246"/>
      <c r="E462" s="246"/>
      <c r="F462" s="246"/>
      <c r="G462" s="246"/>
      <c r="H462" s="246"/>
      <c r="I462" s="256"/>
      <c r="J462" s="256"/>
      <c r="K462" s="246"/>
      <c r="L462" s="246"/>
      <c r="M462" s="256">
        <v>0</v>
      </c>
      <c r="N462" s="256">
        <v>0</v>
      </c>
      <c r="O462" s="256">
        <v>0</v>
      </c>
      <c r="P462" s="256">
        <v>0</v>
      </c>
      <c r="Q462" s="256">
        <v>0</v>
      </c>
      <c r="R462" s="256">
        <v>0</v>
      </c>
      <c r="S462" s="282">
        <v>0</v>
      </c>
      <c r="T462" s="227"/>
      <c r="U462" s="227"/>
      <c r="V462" s="227"/>
    </row>
    <row r="463" spans="2:22" outlineLevel="1" x14ac:dyDescent="0.2">
      <c r="B463" s="283"/>
      <c r="C463" s="280"/>
      <c r="D463" s="246"/>
      <c r="E463" s="246"/>
      <c r="F463" s="246"/>
      <c r="G463" s="246"/>
      <c r="H463" s="246"/>
      <c r="I463" s="246"/>
      <c r="J463" s="246"/>
      <c r="K463" s="246"/>
      <c r="L463" s="246"/>
      <c r="M463" s="246"/>
      <c r="N463" s="246"/>
      <c r="O463" s="246"/>
      <c r="P463" s="246"/>
      <c r="Q463" s="246"/>
      <c r="R463" s="246"/>
      <c r="S463" s="284"/>
      <c r="T463" s="227"/>
      <c r="U463" s="227"/>
      <c r="V463" s="227"/>
    </row>
    <row r="464" spans="2:22" outlineLevel="1" x14ac:dyDescent="0.2">
      <c r="B464" s="285" t="s">
        <v>11</v>
      </c>
      <c r="C464" s="280"/>
      <c r="D464" s="246"/>
      <c r="E464" s="246"/>
      <c r="F464" s="246"/>
      <c r="G464" s="246"/>
      <c r="H464" s="246"/>
      <c r="I464" s="246"/>
      <c r="J464" s="246"/>
      <c r="K464" s="246"/>
      <c r="L464" s="246"/>
      <c r="M464" s="246"/>
      <c r="N464" s="246"/>
      <c r="O464" s="246"/>
      <c r="P464" s="246"/>
      <c r="Q464" s="246"/>
      <c r="R464" s="246"/>
      <c r="S464" s="284"/>
      <c r="T464" s="227"/>
      <c r="U464" s="227"/>
      <c r="V464" s="227"/>
    </row>
    <row r="465" spans="2:22" outlineLevel="1" x14ac:dyDescent="0.2">
      <c r="B465" s="279">
        <f t="shared" ref="B465:B471" si="232">B456</f>
        <v>43921</v>
      </c>
      <c r="C465" s="280" t="s">
        <v>0</v>
      </c>
      <c r="D465" s="246"/>
      <c r="E465" s="246"/>
      <c r="F465" s="246"/>
      <c r="G465" s="246"/>
      <c r="H465" s="246"/>
      <c r="I465" s="256"/>
      <c r="J465" s="256"/>
      <c r="K465" s="246"/>
      <c r="L465" s="246"/>
      <c r="M465" s="256">
        <f>M420-M429+M438+M447-M456</f>
        <v>23024095.249756038</v>
      </c>
      <c r="N465" s="256">
        <f t="shared" ref="N465:S465" si="233">N420-N429+N438+N447-N456</f>
        <v>23077818.138672136</v>
      </c>
      <c r="O465" s="256">
        <f t="shared" si="233"/>
        <v>23148225.041468088</v>
      </c>
      <c r="P465" s="256">
        <f t="shared" si="233"/>
        <v>23212082.213996276</v>
      </c>
      <c r="Q465" s="256">
        <f t="shared" si="233"/>
        <v>23269094.345749952</v>
      </c>
      <c r="R465" s="256">
        <f t="shared" si="233"/>
        <v>23318956.690776557</v>
      </c>
      <c r="S465" s="282">
        <f t="shared" si="233"/>
        <v>23361354.793850694</v>
      </c>
      <c r="T465" s="227"/>
      <c r="U465" s="227"/>
      <c r="V465" s="227"/>
    </row>
    <row r="466" spans="2:22" outlineLevel="1" x14ac:dyDescent="0.2">
      <c r="B466" s="279">
        <f t="shared" si="232"/>
        <v>44286</v>
      </c>
      <c r="C466" s="280" t="s">
        <v>0</v>
      </c>
      <c r="D466" s="246"/>
      <c r="E466" s="246"/>
      <c r="F466" s="246"/>
      <c r="G466" s="246"/>
      <c r="H466" s="246"/>
      <c r="I466" s="256"/>
      <c r="J466" s="256"/>
      <c r="K466" s="246"/>
      <c r="L466" s="246"/>
      <c r="M466" s="256">
        <f t="shared" ref="M466:S466" si="234">M421-M430+M439+M448-M457</f>
        <v>0</v>
      </c>
      <c r="N466" s="256">
        <f t="shared" si="234"/>
        <v>25664806.990201958</v>
      </c>
      <c r="O466" s="256">
        <f t="shared" si="234"/>
        <v>25750356.346835963</v>
      </c>
      <c r="P466" s="256">
        <f t="shared" si="234"/>
        <v>25828916.756029699</v>
      </c>
      <c r="Q466" s="256">
        <f t="shared" si="234"/>
        <v>25900168.940184265</v>
      </c>
      <c r="R466" s="256">
        <f t="shared" si="234"/>
        <v>25963783.390212789</v>
      </c>
      <c r="S466" s="282">
        <f t="shared" si="234"/>
        <v>26019420.068906102</v>
      </c>
      <c r="T466" s="227"/>
      <c r="U466" s="227"/>
      <c r="V466" s="227"/>
    </row>
    <row r="467" spans="2:22" outlineLevel="1" x14ac:dyDescent="0.2">
      <c r="B467" s="279">
        <f t="shared" si="232"/>
        <v>44651</v>
      </c>
      <c r="C467" s="280" t="s">
        <v>0</v>
      </c>
      <c r="D467" s="246"/>
      <c r="E467" s="246"/>
      <c r="F467" s="246"/>
      <c r="G467" s="246"/>
      <c r="H467" s="246"/>
      <c r="I467" s="256"/>
      <c r="J467" s="256"/>
      <c r="K467" s="246"/>
      <c r="L467" s="246"/>
      <c r="M467" s="256">
        <f t="shared" ref="M467:S467" si="235">M422-M431+M440+M449-M458</f>
        <v>0</v>
      </c>
      <c r="N467" s="256">
        <f t="shared" si="235"/>
        <v>0</v>
      </c>
      <c r="O467" s="256">
        <f t="shared" si="235"/>
        <v>29242009.546937533</v>
      </c>
      <c r="P467" s="256">
        <f t="shared" si="235"/>
        <v>29339482.912093993</v>
      </c>
      <c r="Q467" s="256">
        <f t="shared" si="235"/>
        <v>29428993.198944449</v>
      </c>
      <c r="R467" s="256">
        <f t="shared" si="235"/>
        <v>29510176.628458779</v>
      </c>
      <c r="S467" s="282">
        <f t="shared" si="235"/>
        <v>29582657.764037453</v>
      </c>
      <c r="T467" s="227"/>
      <c r="U467" s="227"/>
      <c r="V467" s="227"/>
    </row>
    <row r="468" spans="2:22" outlineLevel="1" x14ac:dyDescent="0.2">
      <c r="B468" s="279">
        <f t="shared" si="232"/>
        <v>45016</v>
      </c>
      <c r="C468" s="280" t="s">
        <v>0</v>
      </c>
      <c r="D468" s="246"/>
      <c r="E468" s="246"/>
      <c r="F468" s="246"/>
      <c r="G468" s="246"/>
      <c r="H468" s="246"/>
      <c r="I468" s="256"/>
      <c r="J468" s="256"/>
      <c r="K468" s="246"/>
      <c r="L468" s="246"/>
      <c r="M468" s="256">
        <f t="shared" ref="M468:S468" si="236">M423-M432+M441+M450-M459</f>
        <v>0</v>
      </c>
      <c r="N468" s="256">
        <f t="shared" si="236"/>
        <v>0</v>
      </c>
      <c r="O468" s="256">
        <f t="shared" si="236"/>
        <v>0</v>
      </c>
      <c r="P468" s="256">
        <f t="shared" si="236"/>
        <v>31153287.06881123</v>
      </c>
      <c r="Q468" s="256">
        <f t="shared" si="236"/>
        <v>31257131.359040603</v>
      </c>
      <c r="R468" s="256">
        <f t="shared" si="236"/>
        <v>31352492.098780047</v>
      </c>
      <c r="S468" s="282">
        <f t="shared" si="236"/>
        <v>31438981.732155994</v>
      </c>
      <c r="T468" s="227"/>
      <c r="U468" s="227"/>
      <c r="V468" s="227"/>
    </row>
    <row r="469" spans="2:22" outlineLevel="1" x14ac:dyDescent="0.2">
      <c r="B469" s="279">
        <f t="shared" si="232"/>
        <v>45382</v>
      </c>
      <c r="C469" s="280" t="s">
        <v>0</v>
      </c>
      <c r="D469" s="246"/>
      <c r="E469" s="246"/>
      <c r="F469" s="246"/>
      <c r="G469" s="246"/>
      <c r="H469" s="246"/>
      <c r="I469" s="256"/>
      <c r="J469" s="256"/>
      <c r="K469" s="246"/>
      <c r="L469" s="246"/>
      <c r="M469" s="256">
        <f t="shared" ref="M469:S469" si="237">M424-M433+M442+M451-M460</f>
        <v>0</v>
      </c>
      <c r="N469" s="256">
        <f t="shared" si="237"/>
        <v>0</v>
      </c>
      <c r="O469" s="256">
        <f t="shared" si="237"/>
        <v>0</v>
      </c>
      <c r="P469" s="256">
        <f t="shared" si="237"/>
        <v>0</v>
      </c>
      <c r="Q469" s="256">
        <f t="shared" si="237"/>
        <v>30707486.028760564</v>
      </c>
      <c r="R469" s="256">
        <f t="shared" si="237"/>
        <v>30809844.315523099</v>
      </c>
      <c r="S469" s="282">
        <f t="shared" si="237"/>
        <v>30903840.450723</v>
      </c>
      <c r="T469" s="227"/>
      <c r="U469" s="227"/>
      <c r="V469" s="227"/>
    </row>
    <row r="470" spans="2:22" outlineLevel="1" x14ac:dyDescent="0.2">
      <c r="B470" s="279">
        <f t="shared" si="232"/>
        <v>45747</v>
      </c>
      <c r="C470" s="280" t="s">
        <v>0</v>
      </c>
      <c r="D470" s="246"/>
      <c r="E470" s="246"/>
      <c r="F470" s="246"/>
      <c r="G470" s="246"/>
      <c r="H470" s="246"/>
      <c r="I470" s="256"/>
      <c r="J470" s="256"/>
      <c r="K470" s="246"/>
      <c r="L470" s="246"/>
      <c r="M470" s="256">
        <f t="shared" ref="M470:S470" si="238">M425-M434+M443+M452-M461</f>
        <v>0</v>
      </c>
      <c r="N470" s="256">
        <f t="shared" si="238"/>
        <v>0</v>
      </c>
      <c r="O470" s="256">
        <f t="shared" si="238"/>
        <v>0</v>
      </c>
      <c r="P470" s="256">
        <f t="shared" si="238"/>
        <v>0</v>
      </c>
      <c r="Q470" s="256">
        <f t="shared" si="238"/>
        <v>0</v>
      </c>
      <c r="R470" s="256">
        <f t="shared" si="238"/>
        <v>28480730.698377073</v>
      </c>
      <c r="S470" s="282">
        <f t="shared" si="238"/>
        <v>28575666.467371665</v>
      </c>
      <c r="T470" s="227"/>
      <c r="U470" s="227"/>
      <c r="V470" s="227"/>
    </row>
    <row r="471" spans="2:22" outlineLevel="1" x14ac:dyDescent="0.2">
      <c r="B471" s="286">
        <f t="shared" si="232"/>
        <v>46112</v>
      </c>
      <c r="C471" s="287" t="s">
        <v>0</v>
      </c>
      <c r="D471" s="288"/>
      <c r="E471" s="288"/>
      <c r="F471" s="288"/>
      <c r="G471" s="288"/>
      <c r="H471" s="288"/>
      <c r="I471" s="289"/>
      <c r="J471" s="289"/>
      <c r="K471" s="288"/>
      <c r="L471" s="288"/>
      <c r="M471" s="289">
        <f t="shared" ref="M471:S471" si="239">M426-M435+M444+M453-M462</f>
        <v>0</v>
      </c>
      <c r="N471" s="289">
        <f t="shared" si="239"/>
        <v>0</v>
      </c>
      <c r="O471" s="289">
        <f t="shared" si="239"/>
        <v>0</v>
      </c>
      <c r="P471" s="289">
        <f t="shared" si="239"/>
        <v>0</v>
      </c>
      <c r="Q471" s="289">
        <f t="shared" si="239"/>
        <v>0</v>
      </c>
      <c r="R471" s="289">
        <f t="shared" si="239"/>
        <v>0</v>
      </c>
      <c r="S471" s="290">
        <f t="shared" si="239"/>
        <v>28109153.7391643</v>
      </c>
      <c r="T471" s="227"/>
      <c r="U471" s="227"/>
      <c r="V471" s="227"/>
    </row>
    <row r="472" spans="2:22" outlineLevel="1" x14ac:dyDescent="0.2">
      <c r="B472" s="227"/>
      <c r="C472" s="254"/>
      <c r="D472" s="227"/>
      <c r="E472" s="227"/>
      <c r="F472" s="227"/>
      <c r="G472" s="227"/>
      <c r="H472" s="227"/>
      <c r="I472" s="227"/>
      <c r="J472" s="227"/>
      <c r="K472" s="227"/>
      <c r="L472" s="227"/>
      <c r="M472" s="227"/>
      <c r="N472" s="227"/>
      <c r="O472" s="227"/>
      <c r="P472" s="227"/>
      <c r="Q472" s="227"/>
      <c r="R472" s="227"/>
      <c r="S472" s="227"/>
      <c r="T472" s="227"/>
      <c r="U472" s="227"/>
      <c r="V472" s="227"/>
    </row>
    <row r="473" spans="2:22" x14ac:dyDescent="0.2">
      <c r="B473" s="272" t="s">
        <v>25</v>
      </c>
      <c r="C473" s="254"/>
      <c r="D473" s="227"/>
      <c r="E473" s="227"/>
      <c r="F473" s="227"/>
      <c r="G473" s="227"/>
      <c r="H473" s="227"/>
      <c r="I473" s="246"/>
      <c r="J473" s="227"/>
      <c r="K473" s="227"/>
      <c r="L473" s="227"/>
      <c r="M473" s="227"/>
      <c r="N473" s="227"/>
      <c r="O473" s="227"/>
      <c r="P473" s="227"/>
      <c r="Q473" s="227"/>
      <c r="R473" s="227"/>
      <c r="S473" s="227"/>
      <c r="T473" s="227"/>
      <c r="U473" s="227"/>
      <c r="V473" s="227"/>
    </row>
    <row r="474" spans="2:22" x14ac:dyDescent="0.2">
      <c r="B474" s="273"/>
      <c r="C474" s="254"/>
      <c r="D474" s="227"/>
      <c r="E474" s="227"/>
      <c r="F474" s="227"/>
      <c r="G474" s="227"/>
      <c r="H474" s="227"/>
      <c r="I474" s="246"/>
      <c r="J474" s="227"/>
      <c r="K474" s="227"/>
      <c r="L474" s="227"/>
      <c r="M474" s="227"/>
      <c r="N474" s="227"/>
      <c r="O474" s="227"/>
      <c r="P474" s="227"/>
      <c r="Q474" s="227"/>
      <c r="R474" s="227"/>
      <c r="S474" s="227"/>
      <c r="T474" s="227"/>
      <c r="U474" s="227"/>
      <c r="V474" s="227"/>
    </row>
    <row r="475" spans="2:22" x14ac:dyDescent="0.2">
      <c r="B475" s="227" t="s">
        <v>20</v>
      </c>
      <c r="C475" s="254" t="s">
        <v>5</v>
      </c>
      <c r="D475" s="227"/>
      <c r="E475" s="229" t="s">
        <v>271</v>
      </c>
      <c r="F475" s="227"/>
      <c r="G475" s="247"/>
      <c r="H475" s="253"/>
      <c r="I475" s="253"/>
      <c r="J475" s="253"/>
      <c r="K475" s="253"/>
      <c r="L475" s="253"/>
      <c r="M475" s="253">
        <f t="shared" ref="M475:S475" si="240">IF(M477=0,0,M476/M477)</f>
        <v>0</v>
      </c>
      <c r="N475" s="253">
        <f t="shared" si="240"/>
        <v>54.999999999999993</v>
      </c>
      <c r="O475" s="253">
        <f t="shared" si="240"/>
        <v>54.533315127346278</v>
      </c>
      <c r="P475" s="253">
        <f t="shared" si="240"/>
        <v>54.074837287794701</v>
      </c>
      <c r="Q475" s="253">
        <f t="shared" si="240"/>
        <v>53.549527571998979</v>
      </c>
      <c r="R475" s="253">
        <f t="shared" si="240"/>
        <v>53.072766036263765</v>
      </c>
      <c r="S475" s="253">
        <f t="shared" si="240"/>
        <v>52.638246804128023</v>
      </c>
      <c r="T475" s="227"/>
      <c r="U475" s="227"/>
      <c r="V475" s="227"/>
    </row>
    <row r="476" spans="2:22" x14ac:dyDescent="0.2">
      <c r="B476" s="227" t="s">
        <v>16</v>
      </c>
      <c r="C476" s="254" t="s">
        <v>0</v>
      </c>
      <c r="D476" s="227"/>
      <c r="E476" s="229" t="s">
        <v>264</v>
      </c>
      <c r="F476" s="227"/>
      <c r="G476" s="227"/>
      <c r="H476" s="227"/>
      <c r="I476" s="256"/>
      <c r="J476" s="227"/>
      <c r="K476" s="227"/>
      <c r="L476" s="227"/>
      <c r="M476" s="247">
        <f t="shared" ref="M476:S476" si="241">SUM(M495:M501)</f>
        <v>0</v>
      </c>
      <c r="N476" s="247">
        <f t="shared" si="241"/>
        <v>3965373.1121869283</v>
      </c>
      <c r="O476" s="247">
        <f t="shared" si="241"/>
        <v>8587834.377132576</v>
      </c>
      <c r="P476" s="247">
        <f t="shared" si="241"/>
        <v>13775120.472495768</v>
      </c>
      <c r="Q476" s="247">
        <f t="shared" si="241"/>
        <v>18474617.334664356</v>
      </c>
      <c r="R476" s="247">
        <f t="shared" si="241"/>
        <v>23755854.84920257</v>
      </c>
      <c r="S476" s="247">
        <f t="shared" si="241"/>
        <v>29798139.979382668</v>
      </c>
      <c r="T476" s="227"/>
      <c r="U476" s="227"/>
      <c r="V476" s="227"/>
    </row>
    <row r="477" spans="2:22" x14ac:dyDescent="0.2">
      <c r="B477" s="227" t="s">
        <v>15</v>
      </c>
      <c r="C477" s="254" t="s">
        <v>0</v>
      </c>
      <c r="D477" s="227"/>
      <c r="E477" s="229" t="s">
        <v>265</v>
      </c>
      <c r="F477" s="227"/>
      <c r="G477" s="227"/>
      <c r="H477" s="227"/>
      <c r="I477" s="256"/>
      <c r="J477" s="227"/>
      <c r="K477" s="227"/>
      <c r="L477" s="227"/>
      <c r="M477" s="247">
        <f t="shared" ref="M477:S477" si="242">SUM(M504:M510)</f>
        <v>0</v>
      </c>
      <c r="N477" s="247">
        <f t="shared" si="242"/>
        <v>72097.692948853248</v>
      </c>
      <c r="O477" s="247">
        <f t="shared" si="242"/>
        <v>157478.67807189518</v>
      </c>
      <c r="P477" s="247">
        <f t="shared" si="242"/>
        <v>254741.78311776387</v>
      </c>
      <c r="Q477" s="247">
        <f t="shared" si="242"/>
        <v>345000.56624822074</v>
      </c>
      <c r="R477" s="247">
        <f t="shared" si="242"/>
        <v>447609.13408904627</v>
      </c>
      <c r="S477" s="247">
        <f t="shared" si="242"/>
        <v>566092.94170196075</v>
      </c>
      <c r="T477" s="227"/>
      <c r="U477" s="227"/>
      <c r="V477" s="227"/>
    </row>
    <row r="478" spans="2:22" x14ac:dyDescent="0.2">
      <c r="B478" s="227" t="s">
        <v>14</v>
      </c>
      <c r="C478" s="254" t="s">
        <v>0</v>
      </c>
      <c r="D478" s="227"/>
      <c r="E478" s="229" t="s">
        <v>266</v>
      </c>
      <c r="F478" s="227"/>
      <c r="G478" s="227"/>
      <c r="H478" s="227"/>
      <c r="I478" s="256"/>
      <c r="J478" s="227"/>
      <c r="K478" s="227"/>
      <c r="L478" s="227"/>
      <c r="M478" s="247">
        <f t="shared" ref="M478:S478" si="243">SUM(M513:M519)</f>
        <v>0</v>
      </c>
      <c r="N478" s="247">
        <f t="shared" si="243"/>
        <v>75342.089131551271</v>
      </c>
      <c r="O478" s="247">
        <f t="shared" si="243"/>
        <v>171756.68754265166</v>
      </c>
      <c r="P478" s="247">
        <f t="shared" si="243"/>
        <v>275502.40944991558</v>
      </c>
      <c r="Q478" s="247">
        <f t="shared" si="243"/>
        <v>369492.34669328743</v>
      </c>
      <c r="R478" s="247">
        <f t="shared" si="243"/>
        <v>475117.09698405181</v>
      </c>
      <c r="S478" s="247">
        <f t="shared" si="243"/>
        <v>595962.79958765383</v>
      </c>
      <c r="T478" s="227"/>
      <c r="U478" s="227"/>
      <c r="V478" s="227"/>
    </row>
    <row r="479" spans="2:22" x14ac:dyDescent="0.2">
      <c r="B479" s="227" t="s">
        <v>144</v>
      </c>
      <c r="C479" s="254" t="s">
        <v>0</v>
      </c>
      <c r="D479" s="227"/>
      <c r="E479" s="229" t="s">
        <v>268</v>
      </c>
      <c r="F479" s="227"/>
      <c r="G479" s="227"/>
      <c r="H479" s="227"/>
      <c r="I479" s="256"/>
      <c r="J479" s="227"/>
      <c r="K479" s="227"/>
      <c r="L479" s="227"/>
      <c r="M479" s="247">
        <f t="shared" ref="M479:S479" si="244">SUM(M522:M528)</f>
        <v>3965373.1121869283</v>
      </c>
      <c r="N479" s="247">
        <f t="shared" si="244"/>
        <v>4619216.8687629486</v>
      </c>
      <c r="O479" s="247">
        <f t="shared" si="244"/>
        <v>5173008.0858924361</v>
      </c>
      <c r="P479" s="247">
        <f t="shared" si="244"/>
        <v>4678736.2358364342</v>
      </c>
      <c r="Q479" s="247">
        <f t="shared" si="244"/>
        <v>5256745.7340931473</v>
      </c>
      <c r="R479" s="247">
        <f t="shared" si="244"/>
        <v>6014777.1672850884</v>
      </c>
      <c r="S479" s="247">
        <f t="shared" si="244"/>
        <v>5956723.5038831122</v>
      </c>
      <c r="T479" s="227"/>
      <c r="U479" s="227"/>
      <c r="V479" s="227"/>
    </row>
    <row r="480" spans="2:22" x14ac:dyDescent="0.2">
      <c r="B480" s="227" t="s">
        <v>12</v>
      </c>
      <c r="C480" s="254" t="s">
        <v>0</v>
      </c>
      <c r="D480" s="227"/>
      <c r="E480" s="229" t="s">
        <v>270</v>
      </c>
      <c r="F480" s="227"/>
      <c r="G480" s="227"/>
      <c r="H480" s="227"/>
      <c r="I480" s="256"/>
      <c r="J480" s="227"/>
      <c r="K480" s="227"/>
      <c r="L480" s="227"/>
      <c r="M480" s="247">
        <f t="shared" ref="M480:S480" si="245">SUM(M531:M537)</f>
        <v>0</v>
      </c>
      <c r="N480" s="247">
        <f t="shared" si="245"/>
        <v>0</v>
      </c>
      <c r="O480" s="247">
        <f t="shared" si="245"/>
        <v>0</v>
      </c>
      <c r="P480" s="247">
        <f t="shared" si="245"/>
        <v>0</v>
      </c>
      <c r="Q480" s="247">
        <f t="shared" si="245"/>
        <v>0</v>
      </c>
      <c r="R480" s="247">
        <f t="shared" si="245"/>
        <v>0</v>
      </c>
      <c r="S480" s="247">
        <f t="shared" si="245"/>
        <v>0</v>
      </c>
      <c r="T480" s="227"/>
      <c r="U480" s="227"/>
      <c r="V480" s="227"/>
    </row>
    <row r="481" spans="2:22" s="233" customFormat="1" x14ac:dyDescent="0.2">
      <c r="B481" s="258" t="s">
        <v>11</v>
      </c>
      <c r="C481" s="263" t="s">
        <v>0</v>
      </c>
      <c r="D481" s="258"/>
      <c r="E481" s="233" t="s">
        <v>269</v>
      </c>
      <c r="F481" s="258"/>
      <c r="G481" s="258"/>
      <c r="H481" s="258"/>
      <c r="I481" s="274"/>
      <c r="J481" s="258"/>
      <c r="K481" s="258"/>
      <c r="L481" s="258"/>
      <c r="M481" s="261">
        <f t="shared" ref="M481:S481" si="246">SUM(M540:M546)</f>
        <v>3965373.1121869283</v>
      </c>
      <c r="N481" s="261">
        <f t="shared" si="246"/>
        <v>8587834.377132576</v>
      </c>
      <c r="O481" s="261">
        <f t="shared" si="246"/>
        <v>13775120.472495768</v>
      </c>
      <c r="P481" s="261">
        <f t="shared" si="246"/>
        <v>18474617.334664356</v>
      </c>
      <c r="Q481" s="261">
        <f t="shared" si="246"/>
        <v>23755854.84920257</v>
      </c>
      <c r="R481" s="261">
        <f t="shared" si="246"/>
        <v>29798139.979382668</v>
      </c>
      <c r="S481" s="261">
        <f t="shared" si="246"/>
        <v>35784733.341151461</v>
      </c>
      <c r="T481" s="258"/>
      <c r="U481" s="258"/>
      <c r="V481" s="258"/>
    </row>
    <row r="482" spans="2:22" x14ac:dyDescent="0.2">
      <c r="B482" s="227"/>
      <c r="C482" s="254"/>
      <c r="D482" s="227"/>
      <c r="E482" s="227"/>
      <c r="F482" s="227"/>
      <c r="G482" s="227"/>
      <c r="H482" s="227"/>
      <c r="I482" s="246"/>
      <c r="J482" s="227"/>
      <c r="K482" s="227"/>
      <c r="L482" s="227"/>
      <c r="M482" s="227"/>
      <c r="N482" s="227"/>
      <c r="O482" s="227"/>
      <c r="P482" s="227"/>
      <c r="Q482" s="227"/>
      <c r="R482" s="227"/>
      <c r="S482" s="227"/>
      <c r="T482" s="227"/>
      <c r="U482" s="227"/>
      <c r="V482" s="227"/>
    </row>
    <row r="483" spans="2:22" x14ac:dyDescent="0.2">
      <c r="B483" s="232" t="s">
        <v>101</v>
      </c>
      <c r="C483" s="239" t="s">
        <v>89</v>
      </c>
      <c r="D483" s="264">
        <f>SUM(H483:S483)</f>
        <v>0</v>
      </c>
      <c r="E483" s="265"/>
      <c r="F483" s="227"/>
      <c r="G483" s="227"/>
      <c r="H483" s="227"/>
      <c r="I483" s="246"/>
      <c r="J483" s="227"/>
      <c r="K483" s="227"/>
      <c r="L483" s="227"/>
      <c r="M483" s="266">
        <f t="shared" ref="M483:S483" si="247">IF(ABS(M476-M477+M478+M479-M480-M481)&lt;0.001,0,1)</f>
        <v>0</v>
      </c>
      <c r="N483" s="266">
        <f t="shared" si="247"/>
        <v>0</v>
      </c>
      <c r="O483" s="266">
        <f t="shared" si="247"/>
        <v>0</v>
      </c>
      <c r="P483" s="266">
        <f t="shared" si="247"/>
        <v>0</v>
      </c>
      <c r="Q483" s="266">
        <f t="shared" si="247"/>
        <v>0</v>
      </c>
      <c r="R483" s="266">
        <f t="shared" si="247"/>
        <v>0</v>
      </c>
      <c r="S483" s="266">
        <f t="shared" si="247"/>
        <v>0</v>
      </c>
      <c r="T483" s="227"/>
      <c r="U483" s="227"/>
      <c r="V483" s="227"/>
    </row>
    <row r="484" spans="2:22" x14ac:dyDescent="0.2">
      <c r="B484" s="230"/>
      <c r="C484" s="254"/>
      <c r="D484" s="227"/>
      <c r="E484" s="227"/>
      <c r="F484" s="227"/>
      <c r="G484" s="227"/>
      <c r="H484" s="227"/>
      <c r="I484" s="227"/>
      <c r="J484" s="227"/>
      <c r="K484" s="227"/>
      <c r="L484" s="227"/>
      <c r="M484" s="227"/>
      <c r="N484" s="227"/>
      <c r="O484" s="227"/>
      <c r="P484" s="227"/>
      <c r="Q484" s="227"/>
      <c r="R484" s="227"/>
      <c r="S484" s="227"/>
      <c r="T484" s="227"/>
      <c r="U484" s="227"/>
      <c r="V484" s="227"/>
    </row>
    <row r="485" spans="2:22" outlineLevel="1" x14ac:dyDescent="0.2">
      <c r="B485" s="275" t="s">
        <v>17</v>
      </c>
      <c r="C485" s="276"/>
      <c r="D485" s="277"/>
      <c r="E485" s="277"/>
      <c r="F485" s="277"/>
      <c r="G485" s="277"/>
      <c r="H485" s="277"/>
      <c r="I485" s="277"/>
      <c r="J485" s="277"/>
      <c r="K485" s="277"/>
      <c r="L485" s="277"/>
      <c r="M485" s="277"/>
      <c r="N485" s="277"/>
      <c r="O485" s="277"/>
      <c r="P485" s="277"/>
      <c r="Q485" s="277"/>
      <c r="R485" s="277"/>
      <c r="S485" s="278"/>
      <c r="T485" s="227"/>
      <c r="U485" s="227"/>
      <c r="V485" s="227"/>
    </row>
    <row r="486" spans="2:22" outlineLevel="1" x14ac:dyDescent="0.2">
      <c r="B486" s="279">
        <f t="shared" ref="B486:B492" si="248">B411</f>
        <v>43921</v>
      </c>
      <c r="C486" s="280" t="s">
        <v>5</v>
      </c>
      <c r="D486" s="281">
        <f>INDEX($D$17:$D$25,MATCH(B473,$B$17:$B$25,0))</f>
        <v>55</v>
      </c>
      <c r="E486" s="256"/>
      <c r="F486" s="246"/>
      <c r="G486" s="246"/>
      <c r="H486" s="246"/>
      <c r="I486" s="256"/>
      <c r="J486" s="256"/>
      <c r="K486" s="246"/>
      <c r="L486" s="246"/>
      <c r="M486" s="256">
        <f>IF(M$4=EOMONTH($B486,12),$D486,MAX(L486-1,0))</f>
        <v>0</v>
      </c>
      <c r="N486" s="256">
        <f t="shared" ref="N486:S486" si="249">IF(N$4=EOMONTH($B486,12),$D486,MAX(M486-1,0))</f>
        <v>55</v>
      </c>
      <c r="O486" s="256">
        <f t="shared" si="249"/>
        <v>54</v>
      </c>
      <c r="P486" s="256">
        <f t="shared" si="249"/>
        <v>53</v>
      </c>
      <c r="Q486" s="256">
        <f t="shared" si="249"/>
        <v>52</v>
      </c>
      <c r="R486" s="256">
        <f t="shared" si="249"/>
        <v>51</v>
      </c>
      <c r="S486" s="282">
        <f t="shared" si="249"/>
        <v>50</v>
      </c>
      <c r="T486" s="227"/>
      <c r="U486" s="227"/>
      <c r="V486" s="227"/>
    </row>
    <row r="487" spans="2:22" outlineLevel="1" x14ac:dyDescent="0.2">
      <c r="B487" s="279">
        <f t="shared" si="248"/>
        <v>44286</v>
      </c>
      <c r="C487" s="280" t="s">
        <v>5</v>
      </c>
      <c r="D487" s="281">
        <f>INDEX($D$17:$D$25,MATCH(B473,$B$17:$B$25,0))</f>
        <v>55</v>
      </c>
      <c r="E487" s="256"/>
      <c r="F487" s="246"/>
      <c r="G487" s="246"/>
      <c r="H487" s="246"/>
      <c r="I487" s="256"/>
      <c r="J487" s="256"/>
      <c r="K487" s="246"/>
      <c r="L487" s="246"/>
      <c r="M487" s="256">
        <f t="shared" ref="M487:S487" si="250">IF(M$4=EOMONTH($B487,12),$D487,MAX(L487-1,0))</f>
        <v>0</v>
      </c>
      <c r="N487" s="256">
        <f t="shared" si="250"/>
        <v>0</v>
      </c>
      <c r="O487" s="256">
        <f t="shared" si="250"/>
        <v>55</v>
      </c>
      <c r="P487" s="256">
        <f t="shared" si="250"/>
        <v>54</v>
      </c>
      <c r="Q487" s="256">
        <f t="shared" si="250"/>
        <v>53</v>
      </c>
      <c r="R487" s="256">
        <f t="shared" si="250"/>
        <v>52</v>
      </c>
      <c r="S487" s="282">
        <f t="shared" si="250"/>
        <v>51</v>
      </c>
      <c r="T487" s="227"/>
      <c r="U487" s="227"/>
      <c r="V487" s="227"/>
    </row>
    <row r="488" spans="2:22" outlineLevel="1" x14ac:dyDescent="0.2">
      <c r="B488" s="279">
        <f t="shared" si="248"/>
        <v>44651</v>
      </c>
      <c r="C488" s="280" t="s">
        <v>5</v>
      </c>
      <c r="D488" s="281">
        <f>INDEX($D$17:$D$25,MATCH(B473,$B$17:$B$25,0))</f>
        <v>55</v>
      </c>
      <c r="E488" s="256"/>
      <c r="F488" s="246"/>
      <c r="G488" s="246"/>
      <c r="H488" s="246"/>
      <c r="I488" s="256"/>
      <c r="J488" s="256"/>
      <c r="K488" s="246"/>
      <c r="L488" s="246"/>
      <c r="M488" s="256">
        <f t="shared" ref="M488:S488" si="251">IF(M$4=EOMONTH($B488,12),$D488,MAX(L488-1,0))</f>
        <v>0</v>
      </c>
      <c r="N488" s="256">
        <f t="shared" si="251"/>
        <v>0</v>
      </c>
      <c r="O488" s="256">
        <f t="shared" si="251"/>
        <v>0</v>
      </c>
      <c r="P488" s="256">
        <f t="shared" si="251"/>
        <v>55</v>
      </c>
      <c r="Q488" s="256">
        <f t="shared" si="251"/>
        <v>54</v>
      </c>
      <c r="R488" s="256">
        <f t="shared" si="251"/>
        <v>53</v>
      </c>
      <c r="S488" s="282">
        <f t="shared" si="251"/>
        <v>52</v>
      </c>
      <c r="T488" s="227"/>
      <c r="U488" s="227"/>
      <c r="V488" s="227"/>
    </row>
    <row r="489" spans="2:22" outlineLevel="1" x14ac:dyDescent="0.2">
      <c r="B489" s="279">
        <f t="shared" si="248"/>
        <v>45016</v>
      </c>
      <c r="C489" s="280" t="s">
        <v>5</v>
      </c>
      <c r="D489" s="281">
        <f>INDEX($D$17:$D$25,MATCH(B473,$B$17:$B$25,0))</f>
        <v>55</v>
      </c>
      <c r="E489" s="256"/>
      <c r="F489" s="246"/>
      <c r="G489" s="246"/>
      <c r="H489" s="246"/>
      <c r="I489" s="256"/>
      <c r="J489" s="256"/>
      <c r="K489" s="246"/>
      <c r="L489" s="246"/>
      <c r="M489" s="256">
        <f t="shared" ref="M489:S489" si="252">IF(M$4=EOMONTH($B489,12),$D489,MAX(L489-1,0))</f>
        <v>0</v>
      </c>
      <c r="N489" s="256">
        <f t="shared" si="252"/>
        <v>0</v>
      </c>
      <c r="O489" s="256">
        <f t="shared" si="252"/>
        <v>0</v>
      </c>
      <c r="P489" s="256">
        <f t="shared" si="252"/>
        <v>0</v>
      </c>
      <c r="Q489" s="256">
        <f t="shared" si="252"/>
        <v>55</v>
      </c>
      <c r="R489" s="256">
        <f t="shared" si="252"/>
        <v>54</v>
      </c>
      <c r="S489" s="282">
        <f t="shared" si="252"/>
        <v>53</v>
      </c>
      <c r="T489" s="227"/>
      <c r="U489" s="227"/>
      <c r="V489" s="227"/>
    </row>
    <row r="490" spans="2:22" outlineLevel="1" x14ac:dyDescent="0.2">
      <c r="B490" s="279">
        <f t="shared" si="248"/>
        <v>45382</v>
      </c>
      <c r="C490" s="280" t="s">
        <v>5</v>
      </c>
      <c r="D490" s="281">
        <f>INDEX($D$17:$D$25,MATCH(B473,$B$17:$B$25,0))</f>
        <v>55</v>
      </c>
      <c r="E490" s="256"/>
      <c r="F490" s="246"/>
      <c r="G490" s="246"/>
      <c r="H490" s="246"/>
      <c r="I490" s="256"/>
      <c r="J490" s="256"/>
      <c r="K490" s="246"/>
      <c r="L490" s="246"/>
      <c r="M490" s="256">
        <f t="shared" ref="M490:S490" si="253">IF(M$4=EOMONTH($B490,12),$D490,MAX(L490-1,0))</f>
        <v>0</v>
      </c>
      <c r="N490" s="256">
        <f t="shared" si="253"/>
        <v>0</v>
      </c>
      <c r="O490" s="256">
        <f t="shared" si="253"/>
        <v>0</v>
      </c>
      <c r="P490" s="256">
        <f t="shared" si="253"/>
        <v>0</v>
      </c>
      <c r="Q490" s="256">
        <f t="shared" si="253"/>
        <v>0</v>
      </c>
      <c r="R490" s="256">
        <f t="shared" si="253"/>
        <v>55</v>
      </c>
      <c r="S490" s="282">
        <f t="shared" si="253"/>
        <v>54</v>
      </c>
      <c r="T490" s="227"/>
      <c r="U490" s="227"/>
      <c r="V490" s="227"/>
    </row>
    <row r="491" spans="2:22" outlineLevel="1" x14ac:dyDescent="0.2">
      <c r="B491" s="279">
        <f t="shared" si="248"/>
        <v>45747</v>
      </c>
      <c r="C491" s="280" t="s">
        <v>5</v>
      </c>
      <c r="D491" s="281">
        <f>INDEX($D$17:$D$25,MATCH(B473,$B$17:$B$25,0))</f>
        <v>55</v>
      </c>
      <c r="E491" s="256"/>
      <c r="F491" s="246"/>
      <c r="G491" s="246"/>
      <c r="H491" s="246"/>
      <c r="I491" s="256"/>
      <c r="J491" s="256"/>
      <c r="K491" s="246"/>
      <c r="L491" s="246"/>
      <c r="M491" s="256">
        <f t="shared" ref="M491:S491" si="254">IF(M$4=EOMONTH($B491,12),$D491,MAX(L491-1,0))</f>
        <v>0</v>
      </c>
      <c r="N491" s="256">
        <f t="shared" si="254"/>
        <v>0</v>
      </c>
      <c r="O491" s="256">
        <f t="shared" si="254"/>
        <v>0</v>
      </c>
      <c r="P491" s="256">
        <f t="shared" si="254"/>
        <v>0</v>
      </c>
      <c r="Q491" s="256">
        <f t="shared" si="254"/>
        <v>0</v>
      </c>
      <c r="R491" s="256">
        <f t="shared" si="254"/>
        <v>0</v>
      </c>
      <c r="S491" s="282">
        <f t="shared" si="254"/>
        <v>55</v>
      </c>
      <c r="T491" s="227"/>
      <c r="U491" s="227"/>
      <c r="V491" s="227"/>
    </row>
    <row r="492" spans="2:22" outlineLevel="1" x14ac:dyDescent="0.2">
      <c r="B492" s="279">
        <f t="shared" si="248"/>
        <v>46112</v>
      </c>
      <c r="C492" s="280" t="s">
        <v>5</v>
      </c>
      <c r="D492" s="281">
        <f>INDEX($D$17:$D$25,MATCH(B473,$B$17:$B$25,0))</f>
        <v>55</v>
      </c>
      <c r="E492" s="256"/>
      <c r="F492" s="246"/>
      <c r="G492" s="246"/>
      <c r="H492" s="246"/>
      <c r="I492" s="256"/>
      <c r="J492" s="256"/>
      <c r="K492" s="246"/>
      <c r="L492" s="246"/>
      <c r="M492" s="256">
        <f t="shared" ref="M492:S492" si="255">IF(M$4=EOMONTH($B492,12),$D492,MAX(L492-1,0))</f>
        <v>0</v>
      </c>
      <c r="N492" s="256">
        <f t="shared" si="255"/>
        <v>0</v>
      </c>
      <c r="O492" s="256">
        <f t="shared" si="255"/>
        <v>0</v>
      </c>
      <c r="P492" s="256">
        <f t="shared" si="255"/>
        <v>0</v>
      </c>
      <c r="Q492" s="256">
        <f t="shared" si="255"/>
        <v>0</v>
      </c>
      <c r="R492" s="256">
        <f t="shared" si="255"/>
        <v>0</v>
      </c>
      <c r="S492" s="282">
        <f t="shared" si="255"/>
        <v>0</v>
      </c>
      <c r="T492" s="227"/>
      <c r="U492" s="227"/>
      <c r="V492" s="227"/>
    </row>
    <row r="493" spans="2:22" outlineLevel="1" x14ac:dyDescent="0.2">
      <c r="B493" s="283"/>
      <c r="C493" s="280"/>
      <c r="D493" s="246"/>
      <c r="E493" s="246"/>
      <c r="F493" s="246"/>
      <c r="G493" s="246"/>
      <c r="H493" s="246"/>
      <c r="I493" s="246"/>
      <c r="J493" s="246"/>
      <c r="K493" s="246"/>
      <c r="L493" s="246"/>
      <c r="M493" s="246"/>
      <c r="N493" s="246"/>
      <c r="O493" s="246"/>
      <c r="P493" s="246"/>
      <c r="Q493" s="246"/>
      <c r="R493" s="246"/>
      <c r="S493" s="284"/>
      <c r="T493" s="227"/>
      <c r="U493" s="227"/>
      <c r="V493" s="227"/>
    </row>
    <row r="494" spans="2:22" outlineLevel="1" x14ac:dyDescent="0.2">
      <c r="B494" s="285" t="s">
        <v>16</v>
      </c>
      <c r="C494" s="280"/>
      <c r="D494" s="246"/>
      <c r="E494" s="246"/>
      <c r="F494" s="246"/>
      <c r="G494" s="246"/>
      <c r="H494" s="246"/>
      <c r="I494" s="246"/>
      <c r="J494" s="246"/>
      <c r="K494" s="246"/>
      <c r="L494" s="246"/>
      <c r="M494" s="246"/>
      <c r="N494" s="246"/>
      <c r="O494" s="246"/>
      <c r="P494" s="246"/>
      <c r="Q494" s="246"/>
      <c r="R494" s="246"/>
      <c r="S494" s="284"/>
      <c r="T494" s="227"/>
      <c r="U494" s="227"/>
      <c r="V494" s="227"/>
    </row>
    <row r="495" spans="2:22" outlineLevel="1" x14ac:dyDescent="0.2">
      <c r="B495" s="279">
        <f t="shared" ref="B495:B501" si="256">B486</f>
        <v>43921</v>
      </c>
      <c r="C495" s="280" t="s">
        <v>0</v>
      </c>
      <c r="D495" s="246"/>
      <c r="E495" s="246"/>
      <c r="F495" s="246"/>
      <c r="G495" s="246"/>
      <c r="H495" s="246"/>
      <c r="I495" s="256"/>
      <c r="J495" s="256"/>
      <c r="K495" s="246"/>
      <c r="L495" s="246"/>
      <c r="M495" s="256">
        <f t="shared" ref="M495:M501" si="257">L540</f>
        <v>0</v>
      </c>
      <c r="N495" s="256">
        <f t="shared" ref="N495:N501" si="258">M540</f>
        <v>3965373.1121869283</v>
      </c>
      <c r="O495" s="256">
        <f t="shared" ref="O495:O501" si="259">N540</f>
        <v>3968617.5083696265</v>
      </c>
      <c r="P495" s="256">
        <f t="shared" ref="P495:P501" si="260">O540</f>
        <v>3974496.9417153597</v>
      </c>
      <c r="Q495" s="256">
        <f t="shared" ref="Q495:Q501" si="261">P540</f>
        <v>3978996.3722154149</v>
      </c>
      <c r="R495" s="256">
        <f t="shared" ref="R495:R501" si="262">Q540</f>
        <v>3982057.138655581</v>
      </c>
      <c r="S495" s="282">
        <f t="shared" ref="S495:S501" si="263">R540</f>
        <v>3983618.7296903483</v>
      </c>
      <c r="T495" s="227"/>
      <c r="U495" s="227"/>
      <c r="V495" s="227"/>
    </row>
    <row r="496" spans="2:22" outlineLevel="1" x14ac:dyDescent="0.2">
      <c r="B496" s="279">
        <f t="shared" si="256"/>
        <v>44286</v>
      </c>
      <c r="C496" s="280" t="s">
        <v>0</v>
      </c>
      <c r="D496" s="246"/>
      <c r="E496" s="246"/>
      <c r="F496" s="246"/>
      <c r="G496" s="246"/>
      <c r="H496" s="246"/>
      <c r="I496" s="256"/>
      <c r="J496" s="256"/>
      <c r="K496" s="246"/>
      <c r="L496" s="246"/>
      <c r="M496" s="256">
        <f t="shared" si="257"/>
        <v>0</v>
      </c>
      <c r="N496" s="256">
        <f t="shared" si="258"/>
        <v>0</v>
      </c>
      <c r="O496" s="256">
        <f t="shared" si="259"/>
        <v>4619216.8687629486</v>
      </c>
      <c r="P496" s="256">
        <f t="shared" si="260"/>
        <v>4627615.4448879724</v>
      </c>
      <c r="Q496" s="256">
        <f t="shared" si="261"/>
        <v>4634471.1714729918</v>
      </c>
      <c r="R496" s="256">
        <f t="shared" si="262"/>
        <v>4639717.7426105086</v>
      </c>
      <c r="S496" s="282">
        <f t="shared" si="263"/>
        <v>4643286.7562586702</v>
      </c>
      <c r="T496" s="227"/>
      <c r="U496" s="227"/>
      <c r="V496" s="227"/>
    </row>
    <row r="497" spans="2:22" outlineLevel="1" x14ac:dyDescent="0.2">
      <c r="B497" s="279">
        <f t="shared" si="256"/>
        <v>44651</v>
      </c>
      <c r="C497" s="280" t="s">
        <v>0</v>
      </c>
      <c r="D497" s="246"/>
      <c r="E497" s="246"/>
      <c r="F497" s="246"/>
      <c r="G497" s="246"/>
      <c r="H497" s="246"/>
      <c r="I497" s="256"/>
      <c r="J497" s="256"/>
      <c r="K497" s="246"/>
      <c r="L497" s="246"/>
      <c r="M497" s="256">
        <f t="shared" si="257"/>
        <v>0</v>
      </c>
      <c r="N497" s="256">
        <f t="shared" si="258"/>
        <v>0</v>
      </c>
      <c r="O497" s="256">
        <f t="shared" si="259"/>
        <v>0</v>
      </c>
      <c r="P497" s="256">
        <f t="shared" si="260"/>
        <v>5173008.0858924361</v>
      </c>
      <c r="Q497" s="256">
        <f t="shared" si="261"/>
        <v>5182413.5551395137</v>
      </c>
      <c r="R497" s="256">
        <f t="shared" si="262"/>
        <v>5190091.204850832</v>
      </c>
      <c r="S497" s="282">
        <f t="shared" si="263"/>
        <v>5195966.7797997203</v>
      </c>
      <c r="T497" s="227"/>
      <c r="U497" s="227"/>
      <c r="V497" s="227"/>
    </row>
    <row r="498" spans="2:22" outlineLevel="1" x14ac:dyDescent="0.2">
      <c r="B498" s="279">
        <f t="shared" si="256"/>
        <v>45016</v>
      </c>
      <c r="C498" s="280" t="s">
        <v>0</v>
      </c>
      <c r="D498" s="246"/>
      <c r="E498" s="246"/>
      <c r="F498" s="246"/>
      <c r="G498" s="246"/>
      <c r="H498" s="246"/>
      <c r="I498" s="256"/>
      <c r="J498" s="256"/>
      <c r="K498" s="246"/>
      <c r="L498" s="246"/>
      <c r="M498" s="256">
        <f t="shared" si="257"/>
        <v>0</v>
      </c>
      <c r="N498" s="256">
        <f t="shared" si="258"/>
        <v>0</v>
      </c>
      <c r="O498" s="256">
        <f t="shared" si="259"/>
        <v>0</v>
      </c>
      <c r="P498" s="256">
        <f t="shared" si="260"/>
        <v>0</v>
      </c>
      <c r="Q498" s="256">
        <f t="shared" si="261"/>
        <v>4678736.2358364342</v>
      </c>
      <c r="R498" s="256">
        <f t="shared" si="262"/>
        <v>4687243.0289925002</v>
      </c>
      <c r="S498" s="282">
        <f t="shared" si="263"/>
        <v>4694187.0927391555</v>
      </c>
      <c r="T498" s="227"/>
      <c r="U498" s="227"/>
      <c r="V498" s="227"/>
    </row>
    <row r="499" spans="2:22" outlineLevel="1" x14ac:dyDescent="0.2">
      <c r="B499" s="279">
        <f t="shared" si="256"/>
        <v>45382</v>
      </c>
      <c r="C499" s="280" t="s">
        <v>0</v>
      </c>
      <c r="D499" s="246"/>
      <c r="E499" s="246"/>
      <c r="F499" s="246"/>
      <c r="G499" s="246"/>
      <c r="H499" s="246"/>
      <c r="I499" s="256"/>
      <c r="J499" s="256"/>
      <c r="K499" s="246"/>
      <c r="L499" s="246"/>
      <c r="M499" s="256">
        <f t="shared" si="257"/>
        <v>0</v>
      </c>
      <c r="N499" s="256">
        <f t="shared" si="258"/>
        <v>0</v>
      </c>
      <c r="O499" s="256">
        <f t="shared" si="259"/>
        <v>0</v>
      </c>
      <c r="P499" s="256">
        <f t="shared" si="260"/>
        <v>0</v>
      </c>
      <c r="Q499" s="256">
        <f t="shared" si="261"/>
        <v>0</v>
      </c>
      <c r="R499" s="256">
        <f t="shared" si="262"/>
        <v>5256745.7340931473</v>
      </c>
      <c r="S499" s="282">
        <f t="shared" si="263"/>
        <v>5266303.4536096808</v>
      </c>
      <c r="T499" s="227"/>
      <c r="U499" s="227"/>
      <c r="V499" s="227"/>
    </row>
    <row r="500" spans="2:22" outlineLevel="1" x14ac:dyDescent="0.2">
      <c r="B500" s="279">
        <f t="shared" si="256"/>
        <v>45747</v>
      </c>
      <c r="C500" s="280" t="s">
        <v>0</v>
      </c>
      <c r="D500" s="246"/>
      <c r="E500" s="246"/>
      <c r="F500" s="246"/>
      <c r="G500" s="246"/>
      <c r="H500" s="246"/>
      <c r="I500" s="256"/>
      <c r="J500" s="256"/>
      <c r="K500" s="246"/>
      <c r="L500" s="246"/>
      <c r="M500" s="256">
        <f t="shared" si="257"/>
        <v>0</v>
      </c>
      <c r="N500" s="256">
        <f t="shared" si="258"/>
        <v>0</v>
      </c>
      <c r="O500" s="256">
        <f t="shared" si="259"/>
        <v>0</v>
      </c>
      <c r="P500" s="256">
        <f t="shared" si="260"/>
        <v>0</v>
      </c>
      <c r="Q500" s="256">
        <f t="shared" si="261"/>
        <v>0</v>
      </c>
      <c r="R500" s="256">
        <f t="shared" si="262"/>
        <v>0</v>
      </c>
      <c r="S500" s="282">
        <f t="shared" si="263"/>
        <v>6014777.1672850884</v>
      </c>
      <c r="T500" s="227"/>
      <c r="U500" s="227"/>
      <c r="V500" s="227"/>
    </row>
    <row r="501" spans="2:22" outlineLevel="1" x14ac:dyDescent="0.2">
      <c r="B501" s="279">
        <f t="shared" si="256"/>
        <v>46112</v>
      </c>
      <c r="C501" s="280" t="s">
        <v>0</v>
      </c>
      <c r="D501" s="246"/>
      <c r="E501" s="246"/>
      <c r="F501" s="246"/>
      <c r="G501" s="246"/>
      <c r="H501" s="246"/>
      <c r="I501" s="256"/>
      <c r="J501" s="256"/>
      <c r="K501" s="246"/>
      <c r="L501" s="246"/>
      <c r="M501" s="256">
        <f t="shared" si="257"/>
        <v>0</v>
      </c>
      <c r="N501" s="256">
        <f t="shared" si="258"/>
        <v>0</v>
      </c>
      <c r="O501" s="256">
        <f t="shared" si="259"/>
        <v>0</v>
      </c>
      <c r="P501" s="256">
        <f t="shared" si="260"/>
        <v>0</v>
      </c>
      <c r="Q501" s="256">
        <f t="shared" si="261"/>
        <v>0</v>
      </c>
      <c r="R501" s="256">
        <f t="shared" si="262"/>
        <v>0</v>
      </c>
      <c r="S501" s="282">
        <f t="shared" si="263"/>
        <v>0</v>
      </c>
      <c r="T501" s="227"/>
      <c r="U501" s="227"/>
      <c r="V501" s="227"/>
    </row>
    <row r="502" spans="2:22" outlineLevel="1" x14ac:dyDescent="0.2">
      <c r="B502" s="283"/>
      <c r="C502" s="280"/>
      <c r="D502" s="246"/>
      <c r="E502" s="246"/>
      <c r="F502" s="246"/>
      <c r="G502" s="246"/>
      <c r="H502" s="246"/>
      <c r="I502" s="246"/>
      <c r="J502" s="246"/>
      <c r="K502" s="246"/>
      <c r="L502" s="246"/>
      <c r="M502" s="246"/>
      <c r="N502" s="246"/>
      <c r="O502" s="246"/>
      <c r="P502" s="246"/>
      <c r="Q502" s="246"/>
      <c r="R502" s="246"/>
      <c r="S502" s="284"/>
      <c r="T502" s="227"/>
      <c r="U502" s="227"/>
      <c r="V502" s="227"/>
    </row>
    <row r="503" spans="2:22" outlineLevel="1" x14ac:dyDescent="0.2">
      <c r="B503" s="285" t="s">
        <v>15</v>
      </c>
      <c r="C503" s="280"/>
      <c r="D503" s="246"/>
      <c r="E503" s="246"/>
      <c r="F503" s="246"/>
      <c r="G503" s="246"/>
      <c r="H503" s="246"/>
      <c r="I503" s="246"/>
      <c r="J503" s="246"/>
      <c r="K503" s="246"/>
      <c r="L503" s="246"/>
      <c r="M503" s="246"/>
      <c r="N503" s="246"/>
      <c r="O503" s="246"/>
      <c r="P503" s="246"/>
      <c r="Q503" s="246"/>
      <c r="R503" s="246"/>
      <c r="S503" s="284"/>
      <c r="T503" s="227"/>
      <c r="U503" s="227"/>
      <c r="V503" s="227"/>
    </row>
    <row r="504" spans="2:22" outlineLevel="1" x14ac:dyDescent="0.2">
      <c r="B504" s="279">
        <f t="shared" ref="B504:B510" si="264">B495</f>
        <v>43921</v>
      </c>
      <c r="C504" s="280" t="s">
        <v>0</v>
      </c>
      <c r="D504" s="246"/>
      <c r="E504" s="246"/>
      <c r="F504" s="246"/>
      <c r="G504" s="246"/>
      <c r="H504" s="246"/>
      <c r="I504" s="256"/>
      <c r="J504" s="256"/>
      <c r="K504" s="246"/>
      <c r="L504" s="246"/>
      <c r="M504" s="256">
        <f>M495/MAX(M486,1)</f>
        <v>0</v>
      </c>
      <c r="N504" s="256">
        <f t="shared" ref="N504:S504" si="265">N495/MAX(N486,1)</f>
        <v>72097.692948853248</v>
      </c>
      <c r="O504" s="256">
        <f t="shared" si="265"/>
        <v>73492.916821659746</v>
      </c>
      <c r="P504" s="256">
        <f t="shared" si="265"/>
        <v>74990.508334252067</v>
      </c>
      <c r="Q504" s="256">
        <f t="shared" si="265"/>
        <v>76519.161004142588</v>
      </c>
      <c r="R504" s="256">
        <f t="shared" si="265"/>
        <v>78079.55173834473</v>
      </c>
      <c r="S504" s="282">
        <f t="shared" si="265"/>
        <v>79672.374593806962</v>
      </c>
      <c r="T504" s="227"/>
      <c r="U504" s="227"/>
      <c r="V504" s="227"/>
    </row>
    <row r="505" spans="2:22" outlineLevel="1" x14ac:dyDescent="0.2">
      <c r="B505" s="279">
        <f t="shared" si="264"/>
        <v>44286</v>
      </c>
      <c r="C505" s="280" t="s">
        <v>0</v>
      </c>
      <c r="D505" s="246"/>
      <c r="E505" s="246"/>
      <c r="F505" s="246"/>
      <c r="G505" s="246"/>
      <c r="H505" s="246"/>
      <c r="I505" s="256"/>
      <c r="J505" s="256"/>
      <c r="K505" s="246"/>
      <c r="L505" s="246"/>
      <c r="M505" s="256">
        <f t="shared" ref="M505:S505" si="266">M496/MAX(M487,1)</f>
        <v>0</v>
      </c>
      <c r="N505" s="256">
        <f t="shared" si="266"/>
        <v>0</v>
      </c>
      <c r="O505" s="256">
        <f t="shared" si="266"/>
        <v>83985.761250235431</v>
      </c>
      <c r="P505" s="256">
        <f t="shared" si="266"/>
        <v>85696.582312740225</v>
      </c>
      <c r="Q505" s="256">
        <f t="shared" si="266"/>
        <v>87442.852291943243</v>
      </c>
      <c r="R505" s="256">
        <f t="shared" si="266"/>
        <v>89225.341204048236</v>
      </c>
      <c r="S505" s="282">
        <f t="shared" si="266"/>
        <v>91044.838358013149</v>
      </c>
      <c r="T505" s="227"/>
      <c r="U505" s="227"/>
      <c r="V505" s="227"/>
    </row>
    <row r="506" spans="2:22" outlineLevel="1" x14ac:dyDescent="0.2">
      <c r="B506" s="279">
        <f t="shared" si="264"/>
        <v>44651</v>
      </c>
      <c r="C506" s="280" t="s">
        <v>0</v>
      </c>
      <c r="D506" s="246"/>
      <c r="E506" s="246"/>
      <c r="F506" s="246"/>
      <c r="G506" s="246"/>
      <c r="H506" s="246"/>
      <c r="I506" s="256"/>
      <c r="J506" s="256"/>
      <c r="K506" s="246"/>
      <c r="L506" s="246"/>
      <c r="M506" s="256">
        <f t="shared" ref="M506:S506" si="267">M497/MAX(M488,1)</f>
        <v>0</v>
      </c>
      <c r="N506" s="256">
        <f t="shared" si="267"/>
        <v>0</v>
      </c>
      <c r="O506" s="256">
        <f t="shared" si="267"/>
        <v>0</v>
      </c>
      <c r="P506" s="256">
        <f t="shared" si="267"/>
        <v>94054.692470771566</v>
      </c>
      <c r="Q506" s="256">
        <f t="shared" si="267"/>
        <v>95970.621391472479</v>
      </c>
      <c r="R506" s="256">
        <f t="shared" si="267"/>
        <v>97926.249148128903</v>
      </c>
      <c r="S506" s="282">
        <f t="shared" si="267"/>
        <v>99922.438073071549</v>
      </c>
      <c r="T506" s="227"/>
      <c r="U506" s="227"/>
      <c r="V506" s="227"/>
    </row>
    <row r="507" spans="2:22" outlineLevel="1" x14ac:dyDescent="0.2">
      <c r="B507" s="279">
        <f t="shared" si="264"/>
        <v>45016</v>
      </c>
      <c r="C507" s="280" t="s">
        <v>0</v>
      </c>
      <c r="D507" s="246"/>
      <c r="E507" s="246"/>
      <c r="F507" s="246"/>
      <c r="G507" s="246"/>
      <c r="H507" s="246"/>
      <c r="I507" s="256"/>
      <c r="J507" s="256"/>
      <c r="K507" s="246"/>
      <c r="L507" s="246"/>
      <c r="M507" s="256">
        <f t="shared" ref="M507:S507" si="268">M498/MAX(M489,1)</f>
        <v>0</v>
      </c>
      <c r="N507" s="256">
        <f t="shared" si="268"/>
        <v>0</v>
      </c>
      <c r="O507" s="256">
        <f t="shared" si="268"/>
        <v>0</v>
      </c>
      <c r="P507" s="256">
        <f t="shared" si="268"/>
        <v>0</v>
      </c>
      <c r="Q507" s="256">
        <f t="shared" si="268"/>
        <v>85067.931560662444</v>
      </c>
      <c r="R507" s="256">
        <f t="shared" si="268"/>
        <v>86800.796833194443</v>
      </c>
      <c r="S507" s="282">
        <f t="shared" si="268"/>
        <v>88569.567787531239</v>
      </c>
      <c r="T507" s="227"/>
      <c r="U507" s="227"/>
      <c r="V507" s="227"/>
    </row>
    <row r="508" spans="2:22" outlineLevel="1" x14ac:dyDescent="0.2">
      <c r="B508" s="279">
        <f t="shared" si="264"/>
        <v>45382</v>
      </c>
      <c r="C508" s="280" t="s">
        <v>0</v>
      </c>
      <c r="D508" s="246"/>
      <c r="E508" s="246"/>
      <c r="F508" s="246"/>
      <c r="G508" s="246"/>
      <c r="H508" s="246"/>
      <c r="I508" s="256"/>
      <c r="J508" s="256"/>
      <c r="K508" s="246"/>
      <c r="L508" s="246"/>
      <c r="M508" s="256">
        <f t="shared" ref="M508:S508" si="269">M499/MAX(M490,1)</f>
        <v>0</v>
      </c>
      <c r="N508" s="256">
        <f t="shared" si="269"/>
        <v>0</v>
      </c>
      <c r="O508" s="256">
        <f t="shared" si="269"/>
        <v>0</v>
      </c>
      <c r="P508" s="256">
        <f t="shared" si="269"/>
        <v>0</v>
      </c>
      <c r="Q508" s="256">
        <f t="shared" si="269"/>
        <v>0</v>
      </c>
      <c r="R508" s="256">
        <f t="shared" si="269"/>
        <v>95577.195165329947</v>
      </c>
      <c r="S508" s="282">
        <f t="shared" si="269"/>
        <v>97524.138029808906</v>
      </c>
      <c r="T508" s="227"/>
      <c r="U508" s="227"/>
      <c r="V508" s="227"/>
    </row>
    <row r="509" spans="2:22" outlineLevel="1" x14ac:dyDescent="0.2">
      <c r="B509" s="279">
        <f t="shared" si="264"/>
        <v>45747</v>
      </c>
      <c r="C509" s="280" t="s">
        <v>0</v>
      </c>
      <c r="D509" s="246"/>
      <c r="E509" s="246"/>
      <c r="F509" s="246"/>
      <c r="G509" s="246"/>
      <c r="H509" s="246"/>
      <c r="I509" s="256"/>
      <c r="J509" s="256"/>
      <c r="K509" s="246"/>
      <c r="L509" s="246"/>
      <c r="M509" s="256">
        <f t="shared" ref="M509:S509" si="270">M500/MAX(M491,1)</f>
        <v>0</v>
      </c>
      <c r="N509" s="256">
        <f t="shared" si="270"/>
        <v>0</v>
      </c>
      <c r="O509" s="256">
        <f t="shared" si="270"/>
        <v>0</v>
      </c>
      <c r="P509" s="256">
        <f t="shared" si="270"/>
        <v>0</v>
      </c>
      <c r="Q509" s="256">
        <f t="shared" si="270"/>
        <v>0</v>
      </c>
      <c r="R509" s="256">
        <f t="shared" si="270"/>
        <v>0</v>
      </c>
      <c r="S509" s="282">
        <f t="shared" si="270"/>
        <v>109359.58485972889</v>
      </c>
      <c r="T509" s="227"/>
      <c r="U509" s="227"/>
      <c r="V509" s="227"/>
    </row>
    <row r="510" spans="2:22" outlineLevel="1" x14ac:dyDescent="0.2">
      <c r="B510" s="279">
        <f t="shared" si="264"/>
        <v>46112</v>
      </c>
      <c r="C510" s="280" t="s">
        <v>0</v>
      </c>
      <c r="D510" s="246"/>
      <c r="E510" s="246"/>
      <c r="F510" s="246"/>
      <c r="G510" s="246"/>
      <c r="H510" s="246"/>
      <c r="I510" s="256"/>
      <c r="J510" s="256"/>
      <c r="K510" s="246"/>
      <c r="L510" s="246"/>
      <c r="M510" s="256">
        <f t="shared" ref="M510:S510" si="271">M501/MAX(M492,1)</f>
        <v>0</v>
      </c>
      <c r="N510" s="256">
        <f t="shared" si="271"/>
        <v>0</v>
      </c>
      <c r="O510" s="256">
        <f t="shared" si="271"/>
        <v>0</v>
      </c>
      <c r="P510" s="256">
        <f t="shared" si="271"/>
        <v>0</v>
      </c>
      <c r="Q510" s="256">
        <f t="shared" si="271"/>
        <v>0</v>
      </c>
      <c r="R510" s="256">
        <f t="shared" si="271"/>
        <v>0</v>
      </c>
      <c r="S510" s="282">
        <f t="shared" si="271"/>
        <v>0</v>
      </c>
      <c r="T510" s="227"/>
      <c r="U510" s="227"/>
      <c r="V510" s="227"/>
    </row>
    <row r="511" spans="2:22" outlineLevel="1" x14ac:dyDescent="0.2">
      <c r="B511" s="283"/>
      <c r="C511" s="280"/>
      <c r="D511" s="246"/>
      <c r="E511" s="246"/>
      <c r="F511" s="246"/>
      <c r="G511" s="246"/>
      <c r="H511" s="246"/>
      <c r="I511" s="246"/>
      <c r="J511" s="246"/>
      <c r="K511" s="246"/>
      <c r="L511" s="246"/>
      <c r="M511" s="246"/>
      <c r="N511" s="246"/>
      <c r="O511" s="246"/>
      <c r="P511" s="246"/>
      <c r="Q511" s="246"/>
      <c r="R511" s="246"/>
      <c r="S511" s="284"/>
      <c r="T511" s="227"/>
      <c r="U511" s="227"/>
      <c r="V511" s="227"/>
    </row>
    <row r="512" spans="2:22" outlineLevel="1" x14ac:dyDescent="0.2">
      <c r="B512" s="285" t="s">
        <v>14</v>
      </c>
      <c r="C512" s="280"/>
      <c r="D512" s="246"/>
      <c r="E512" s="246"/>
      <c r="F512" s="246"/>
      <c r="G512" s="246"/>
      <c r="H512" s="246"/>
      <c r="I512" s="246"/>
      <c r="J512" s="246"/>
      <c r="K512" s="246"/>
      <c r="L512" s="246"/>
      <c r="M512" s="246"/>
      <c r="N512" s="246"/>
      <c r="O512" s="246"/>
      <c r="P512" s="246"/>
      <c r="Q512" s="246"/>
      <c r="R512" s="246"/>
      <c r="S512" s="284"/>
      <c r="T512" s="227"/>
      <c r="U512" s="227"/>
      <c r="V512" s="227"/>
    </row>
    <row r="513" spans="2:22" outlineLevel="1" x14ac:dyDescent="0.2">
      <c r="B513" s="279">
        <f t="shared" ref="B513:B519" si="272">B504</f>
        <v>43921</v>
      </c>
      <c r="C513" s="280" t="s">
        <v>0</v>
      </c>
      <c r="D513" s="246"/>
      <c r="E513" s="246"/>
      <c r="F513" s="246"/>
      <c r="G513" s="246"/>
      <c r="H513" s="246"/>
      <c r="I513" s="256"/>
      <c r="J513" s="256"/>
      <c r="K513" s="246"/>
      <c r="L513" s="246"/>
      <c r="M513" s="256">
        <f>IF(M486&lt;=1,0,(M495-M531)*M$13)</f>
        <v>0</v>
      </c>
      <c r="N513" s="256">
        <f t="shared" ref="N513:S513" si="273">IF(N486&lt;=1,0,(N495-N531)*N$13)</f>
        <v>75342.089131551271</v>
      </c>
      <c r="O513" s="256">
        <f t="shared" si="273"/>
        <v>79372.350167392593</v>
      </c>
      <c r="P513" s="256">
        <f t="shared" si="273"/>
        <v>79489.938834307264</v>
      </c>
      <c r="Q513" s="256">
        <f t="shared" si="273"/>
        <v>79579.92744430837</v>
      </c>
      <c r="R513" s="256">
        <f t="shared" si="273"/>
        <v>79641.142773111686</v>
      </c>
      <c r="S513" s="282">
        <f t="shared" si="273"/>
        <v>79672.374593807035</v>
      </c>
      <c r="T513" s="227"/>
      <c r="U513" s="227"/>
      <c r="V513" s="227"/>
    </row>
    <row r="514" spans="2:22" outlineLevel="1" x14ac:dyDescent="0.2">
      <c r="B514" s="279">
        <f t="shared" si="272"/>
        <v>44286</v>
      </c>
      <c r="C514" s="280" t="s">
        <v>0</v>
      </c>
      <c r="D514" s="246"/>
      <c r="E514" s="246"/>
      <c r="F514" s="246"/>
      <c r="G514" s="246"/>
      <c r="H514" s="246"/>
      <c r="I514" s="256"/>
      <c r="J514" s="256"/>
      <c r="K514" s="246"/>
      <c r="L514" s="246"/>
      <c r="M514" s="256">
        <f t="shared" ref="M514:S514" si="274">IF(M487&lt;=1,0,(M496-M532)*M$13)</f>
        <v>0</v>
      </c>
      <c r="N514" s="256">
        <f t="shared" si="274"/>
        <v>0</v>
      </c>
      <c r="O514" s="256">
        <f t="shared" si="274"/>
        <v>92384.337375259056</v>
      </c>
      <c r="P514" s="256">
        <f t="shared" si="274"/>
        <v>92552.308897759533</v>
      </c>
      <c r="Q514" s="256">
        <f t="shared" si="274"/>
        <v>92689.423429459915</v>
      </c>
      <c r="R514" s="256">
        <f t="shared" si="274"/>
        <v>92794.35485221025</v>
      </c>
      <c r="S514" s="282">
        <f t="shared" si="274"/>
        <v>92865.735125173494</v>
      </c>
      <c r="T514" s="227"/>
      <c r="U514" s="227"/>
      <c r="V514" s="227"/>
    </row>
    <row r="515" spans="2:22" outlineLevel="1" x14ac:dyDescent="0.2">
      <c r="B515" s="279">
        <f t="shared" si="272"/>
        <v>44651</v>
      </c>
      <c r="C515" s="280" t="s">
        <v>0</v>
      </c>
      <c r="D515" s="246"/>
      <c r="E515" s="246"/>
      <c r="F515" s="246"/>
      <c r="G515" s="246"/>
      <c r="H515" s="246"/>
      <c r="I515" s="256"/>
      <c r="J515" s="256"/>
      <c r="K515" s="246"/>
      <c r="L515" s="246"/>
      <c r="M515" s="256">
        <f t="shared" ref="M515:S515" si="275">IF(M488&lt;=1,0,(M497-M533)*M$13)</f>
        <v>0</v>
      </c>
      <c r="N515" s="256">
        <f t="shared" si="275"/>
        <v>0</v>
      </c>
      <c r="O515" s="256">
        <f t="shared" si="275"/>
        <v>0</v>
      </c>
      <c r="P515" s="256">
        <f t="shared" si="275"/>
        <v>103460.16171784881</v>
      </c>
      <c r="Q515" s="256">
        <f t="shared" si="275"/>
        <v>103648.27110279037</v>
      </c>
      <c r="R515" s="256">
        <f t="shared" si="275"/>
        <v>103801.82409701674</v>
      </c>
      <c r="S515" s="282">
        <f t="shared" si="275"/>
        <v>103919.3355959945</v>
      </c>
      <c r="T515" s="227"/>
      <c r="U515" s="227"/>
      <c r="V515" s="227"/>
    </row>
    <row r="516" spans="2:22" outlineLevel="1" x14ac:dyDescent="0.2">
      <c r="B516" s="279">
        <f t="shared" si="272"/>
        <v>45016</v>
      </c>
      <c r="C516" s="280" t="s">
        <v>0</v>
      </c>
      <c r="D516" s="246"/>
      <c r="E516" s="246"/>
      <c r="F516" s="246"/>
      <c r="G516" s="246"/>
      <c r="H516" s="246"/>
      <c r="I516" s="256"/>
      <c r="J516" s="256"/>
      <c r="K516" s="246"/>
      <c r="L516" s="246"/>
      <c r="M516" s="256">
        <f t="shared" ref="M516:S516" si="276">IF(M489&lt;=1,0,(M498-M534)*M$13)</f>
        <v>0</v>
      </c>
      <c r="N516" s="256">
        <f t="shared" si="276"/>
        <v>0</v>
      </c>
      <c r="O516" s="256">
        <f t="shared" si="276"/>
        <v>0</v>
      </c>
      <c r="P516" s="256">
        <f t="shared" si="276"/>
        <v>0</v>
      </c>
      <c r="Q516" s="256">
        <f t="shared" si="276"/>
        <v>93574.724716728771</v>
      </c>
      <c r="R516" s="256">
        <f t="shared" si="276"/>
        <v>93744.860579850079</v>
      </c>
      <c r="S516" s="282">
        <f t="shared" si="276"/>
        <v>93883.741854783191</v>
      </c>
      <c r="T516" s="227"/>
      <c r="U516" s="227"/>
      <c r="V516" s="227"/>
    </row>
    <row r="517" spans="2:22" outlineLevel="1" x14ac:dyDescent="0.2">
      <c r="B517" s="279">
        <f t="shared" si="272"/>
        <v>45382</v>
      </c>
      <c r="C517" s="280" t="s">
        <v>0</v>
      </c>
      <c r="D517" s="246"/>
      <c r="E517" s="246"/>
      <c r="F517" s="246"/>
      <c r="G517" s="246"/>
      <c r="H517" s="246"/>
      <c r="I517" s="256"/>
      <c r="J517" s="256"/>
      <c r="K517" s="246"/>
      <c r="L517" s="246"/>
      <c r="M517" s="256">
        <f t="shared" ref="M517:S517" si="277">IF(M490&lt;=1,0,(M499-M535)*M$13)</f>
        <v>0</v>
      </c>
      <c r="N517" s="256">
        <f t="shared" si="277"/>
        <v>0</v>
      </c>
      <c r="O517" s="256">
        <f t="shared" si="277"/>
        <v>0</v>
      </c>
      <c r="P517" s="256">
        <f t="shared" si="277"/>
        <v>0</v>
      </c>
      <c r="Q517" s="256">
        <f t="shared" si="277"/>
        <v>0</v>
      </c>
      <c r="R517" s="256">
        <f t="shared" si="277"/>
        <v>105134.91468186304</v>
      </c>
      <c r="S517" s="282">
        <f t="shared" si="277"/>
        <v>105326.06907219371</v>
      </c>
      <c r="T517" s="227"/>
      <c r="U517" s="227"/>
      <c r="V517" s="227"/>
    </row>
    <row r="518" spans="2:22" outlineLevel="1" x14ac:dyDescent="0.2">
      <c r="B518" s="279">
        <f t="shared" si="272"/>
        <v>45747</v>
      </c>
      <c r="C518" s="280" t="s">
        <v>0</v>
      </c>
      <c r="D518" s="246"/>
      <c r="E518" s="246"/>
      <c r="F518" s="246"/>
      <c r="G518" s="246"/>
      <c r="H518" s="246"/>
      <c r="I518" s="256"/>
      <c r="J518" s="256"/>
      <c r="K518" s="246"/>
      <c r="L518" s="246"/>
      <c r="M518" s="256">
        <f t="shared" ref="M518:S518" si="278">IF(M491&lt;=1,0,(M500-M536)*M$13)</f>
        <v>0</v>
      </c>
      <c r="N518" s="256">
        <f t="shared" si="278"/>
        <v>0</v>
      </c>
      <c r="O518" s="256">
        <f t="shared" si="278"/>
        <v>0</v>
      </c>
      <c r="P518" s="256">
        <f t="shared" si="278"/>
        <v>0</v>
      </c>
      <c r="Q518" s="256">
        <f t="shared" si="278"/>
        <v>0</v>
      </c>
      <c r="R518" s="256">
        <f t="shared" si="278"/>
        <v>0</v>
      </c>
      <c r="S518" s="282">
        <f t="shared" si="278"/>
        <v>120295.54334570188</v>
      </c>
      <c r="T518" s="227"/>
      <c r="U518" s="227"/>
      <c r="V518" s="227"/>
    </row>
    <row r="519" spans="2:22" outlineLevel="1" x14ac:dyDescent="0.2">
      <c r="B519" s="279">
        <f t="shared" si="272"/>
        <v>46112</v>
      </c>
      <c r="C519" s="280" t="s">
        <v>0</v>
      </c>
      <c r="D519" s="246"/>
      <c r="E519" s="246"/>
      <c r="F519" s="246"/>
      <c r="G519" s="246"/>
      <c r="H519" s="246"/>
      <c r="I519" s="256"/>
      <c r="J519" s="256"/>
      <c r="K519" s="246"/>
      <c r="L519" s="246"/>
      <c r="M519" s="256">
        <f t="shared" ref="M519:S519" si="279">IF(M492&lt;=1,0,(M501-M537)*M$13)</f>
        <v>0</v>
      </c>
      <c r="N519" s="256">
        <f t="shared" si="279"/>
        <v>0</v>
      </c>
      <c r="O519" s="256">
        <f t="shared" si="279"/>
        <v>0</v>
      </c>
      <c r="P519" s="256">
        <f t="shared" si="279"/>
        <v>0</v>
      </c>
      <c r="Q519" s="256">
        <f t="shared" si="279"/>
        <v>0</v>
      </c>
      <c r="R519" s="256">
        <f t="shared" si="279"/>
        <v>0</v>
      </c>
      <c r="S519" s="282">
        <f t="shared" si="279"/>
        <v>0</v>
      </c>
      <c r="T519" s="227"/>
      <c r="U519" s="227"/>
      <c r="V519" s="227"/>
    </row>
    <row r="520" spans="2:22" outlineLevel="1" x14ac:dyDescent="0.2">
      <c r="B520" s="283"/>
      <c r="C520" s="280"/>
      <c r="D520" s="246"/>
      <c r="E520" s="246"/>
      <c r="F520" s="246"/>
      <c r="G520" s="246"/>
      <c r="H520" s="246"/>
      <c r="I520" s="246"/>
      <c r="J520" s="246"/>
      <c r="K520" s="246"/>
      <c r="L520" s="246"/>
      <c r="M520" s="246"/>
      <c r="N520" s="246"/>
      <c r="O520" s="246"/>
      <c r="P520" s="246"/>
      <c r="Q520" s="246"/>
      <c r="R520" s="246"/>
      <c r="S520" s="284"/>
      <c r="T520" s="227"/>
      <c r="U520" s="227"/>
      <c r="V520" s="227"/>
    </row>
    <row r="521" spans="2:22" outlineLevel="1" x14ac:dyDescent="0.2">
      <c r="B521" s="285" t="s">
        <v>144</v>
      </c>
      <c r="C521" s="280"/>
      <c r="D521" s="246"/>
      <c r="E521" s="246"/>
      <c r="F521" s="246"/>
      <c r="G521" s="246"/>
      <c r="H521" s="246"/>
      <c r="I521" s="246"/>
      <c r="J521" s="246"/>
      <c r="K521" s="246"/>
      <c r="L521" s="246"/>
      <c r="M521" s="246"/>
      <c r="N521" s="246"/>
      <c r="O521" s="246"/>
      <c r="P521" s="246"/>
      <c r="Q521" s="246"/>
      <c r="R521" s="246"/>
      <c r="S521" s="284"/>
      <c r="T521" s="227"/>
      <c r="U521" s="227"/>
      <c r="V521" s="227"/>
    </row>
    <row r="522" spans="2:22" outlineLevel="1" x14ac:dyDescent="0.2">
      <c r="B522" s="279">
        <f t="shared" ref="B522:B528" si="280">B513</f>
        <v>43921</v>
      </c>
      <c r="C522" s="280" t="s">
        <v>0</v>
      </c>
      <c r="D522" s="281">
        <f>INDEX($H$17:$S$25,MATCH(B473,$B$17:$B$25,0),MATCH(B522,$H$4:$S$4,0))</f>
        <v>3965373.1121869283</v>
      </c>
      <c r="E522" s="256"/>
      <c r="F522" s="246"/>
      <c r="G522" s="246"/>
      <c r="H522" s="246"/>
      <c r="I522" s="256"/>
      <c r="J522" s="256"/>
      <c r="K522" s="246"/>
      <c r="L522" s="246"/>
      <c r="M522" s="256">
        <f t="shared" ref="M522:S528" si="281">($B522=M$4)*$D522</f>
        <v>3965373.1121869283</v>
      </c>
      <c r="N522" s="256">
        <f t="shared" si="281"/>
        <v>0</v>
      </c>
      <c r="O522" s="256">
        <f t="shared" si="281"/>
        <v>0</v>
      </c>
      <c r="P522" s="256">
        <f t="shared" si="281"/>
        <v>0</v>
      </c>
      <c r="Q522" s="256">
        <f t="shared" si="281"/>
        <v>0</v>
      </c>
      <c r="R522" s="256">
        <f t="shared" si="281"/>
        <v>0</v>
      </c>
      <c r="S522" s="282">
        <f t="shared" si="281"/>
        <v>0</v>
      </c>
      <c r="T522" s="227"/>
      <c r="U522" s="227"/>
      <c r="V522" s="227"/>
    </row>
    <row r="523" spans="2:22" outlineLevel="1" x14ac:dyDescent="0.2">
      <c r="B523" s="279">
        <f t="shared" si="280"/>
        <v>44286</v>
      </c>
      <c r="C523" s="280" t="s">
        <v>0</v>
      </c>
      <c r="D523" s="281">
        <f>INDEX($H$17:$S$25,MATCH(B473,$B$17:$B$25,0),MATCH(B523,$H$4:$S$4,0))</f>
        <v>4619216.8687629486</v>
      </c>
      <c r="E523" s="256"/>
      <c r="F523" s="246"/>
      <c r="G523" s="246"/>
      <c r="H523" s="246"/>
      <c r="I523" s="256"/>
      <c r="J523" s="256"/>
      <c r="K523" s="246"/>
      <c r="L523" s="246"/>
      <c r="M523" s="256">
        <f t="shared" si="281"/>
        <v>0</v>
      </c>
      <c r="N523" s="256">
        <f t="shared" si="281"/>
        <v>4619216.8687629486</v>
      </c>
      <c r="O523" s="256">
        <f t="shared" si="281"/>
        <v>0</v>
      </c>
      <c r="P523" s="256">
        <f t="shared" si="281"/>
        <v>0</v>
      </c>
      <c r="Q523" s="256">
        <f t="shared" si="281"/>
        <v>0</v>
      </c>
      <c r="R523" s="256">
        <f t="shared" si="281"/>
        <v>0</v>
      </c>
      <c r="S523" s="282">
        <f t="shared" si="281"/>
        <v>0</v>
      </c>
      <c r="T523" s="227"/>
      <c r="U523" s="227"/>
      <c r="V523" s="227"/>
    </row>
    <row r="524" spans="2:22" outlineLevel="1" x14ac:dyDescent="0.2">
      <c r="B524" s="279">
        <f t="shared" si="280"/>
        <v>44651</v>
      </c>
      <c r="C524" s="280" t="s">
        <v>0</v>
      </c>
      <c r="D524" s="281">
        <f>INDEX($H$17:$S$25,MATCH(B473,$B$17:$B$25,0),MATCH(B524,$H$4:$S$4,0))</f>
        <v>5173008.0858924361</v>
      </c>
      <c r="E524" s="256"/>
      <c r="F524" s="246"/>
      <c r="G524" s="246"/>
      <c r="H524" s="246"/>
      <c r="I524" s="256"/>
      <c r="J524" s="256"/>
      <c r="K524" s="246"/>
      <c r="L524" s="246"/>
      <c r="M524" s="256">
        <f t="shared" si="281"/>
        <v>0</v>
      </c>
      <c r="N524" s="256">
        <f t="shared" si="281"/>
        <v>0</v>
      </c>
      <c r="O524" s="256">
        <f t="shared" si="281"/>
        <v>5173008.0858924361</v>
      </c>
      <c r="P524" s="256">
        <f t="shared" si="281"/>
        <v>0</v>
      </c>
      <c r="Q524" s="256">
        <f t="shared" si="281"/>
        <v>0</v>
      </c>
      <c r="R524" s="256">
        <f t="shared" si="281"/>
        <v>0</v>
      </c>
      <c r="S524" s="282">
        <f t="shared" si="281"/>
        <v>0</v>
      </c>
      <c r="T524" s="227"/>
      <c r="U524" s="227"/>
      <c r="V524" s="227"/>
    </row>
    <row r="525" spans="2:22" outlineLevel="1" x14ac:dyDescent="0.2">
      <c r="B525" s="279">
        <f t="shared" si="280"/>
        <v>45016</v>
      </c>
      <c r="C525" s="280" t="s">
        <v>0</v>
      </c>
      <c r="D525" s="281">
        <f>INDEX($H$17:$S$25,MATCH(B473,$B$17:$B$25,0),MATCH(B525,$H$4:$S$4,0))</f>
        <v>4678736.2358364342</v>
      </c>
      <c r="E525" s="256"/>
      <c r="F525" s="246"/>
      <c r="G525" s="246"/>
      <c r="H525" s="246"/>
      <c r="I525" s="256"/>
      <c r="J525" s="256"/>
      <c r="K525" s="246"/>
      <c r="L525" s="246"/>
      <c r="M525" s="256">
        <f t="shared" si="281"/>
        <v>0</v>
      </c>
      <c r="N525" s="256">
        <f t="shared" si="281"/>
        <v>0</v>
      </c>
      <c r="O525" s="256">
        <f t="shared" si="281"/>
        <v>0</v>
      </c>
      <c r="P525" s="256">
        <f t="shared" si="281"/>
        <v>4678736.2358364342</v>
      </c>
      <c r="Q525" s="256">
        <f t="shared" si="281"/>
        <v>0</v>
      </c>
      <c r="R525" s="256">
        <f t="shared" si="281"/>
        <v>0</v>
      </c>
      <c r="S525" s="282">
        <f t="shared" si="281"/>
        <v>0</v>
      </c>
      <c r="T525" s="227"/>
      <c r="U525" s="227"/>
      <c r="V525" s="227"/>
    </row>
    <row r="526" spans="2:22" outlineLevel="1" x14ac:dyDescent="0.2">
      <c r="B526" s="279">
        <f t="shared" si="280"/>
        <v>45382</v>
      </c>
      <c r="C526" s="280" t="s">
        <v>0</v>
      </c>
      <c r="D526" s="281">
        <f>INDEX($H$17:$S$25,MATCH(B473,$B$17:$B$25,0),MATCH(B526,$H$4:$S$4,0))</f>
        <v>5256745.7340931473</v>
      </c>
      <c r="E526" s="256"/>
      <c r="F526" s="246"/>
      <c r="G526" s="246"/>
      <c r="H526" s="246"/>
      <c r="I526" s="256"/>
      <c r="J526" s="256"/>
      <c r="K526" s="246"/>
      <c r="L526" s="246"/>
      <c r="M526" s="256">
        <f t="shared" si="281"/>
        <v>0</v>
      </c>
      <c r="N526" s="256">
        <f t="shared" si="281"/>
        <v>0</v>
      </c>
      <c r="O526" s="256">
        <f t="shared" si="281"/>
        <v>0</v>
      </c>
      <c r="P526" s="256">
        <f t="shared" si="281"/>
        <v>0</v>
      </c>
      <c r="Q526" s="256">
        <f t="shared" si="281"/>
        <v>5256745.7340931473</v>
      </c>
      <c r="R526" s="256">
        <f t="shared" si="281"/>
        <v>0</v>
      </c>
      <c r="S526" s="282">
        <f t="shared" si="281"/>
        <v>0</v>
      </c>
      <c r="T526" s="227"/>
      <c r="U526" s="227"/>
      <c r="V526" s="227"/>
    </row>
    <row r="527" spans="2:22" outlineLevel="1" x14ac:dyDescent="0.2">
      <c r="B527" s="279">
        <f t="shared" si="280"/>
        <v>45747</v>
      </c>
      <c r="C527" s="280" t="s">
        <v>0</v>
      </c>
      <c r="D527" s="281">
        <f>INDEX($H$17:$S$25,MATCH(B473,$B$17:$B$25,0),MATCH(B527,$H$4:$S$4,0))</f>
        <v>6014777.1672850884</v>
      </c>
      <c r="E527" s="256"/>
      <c r="F527" s="246"/>
      <c r="G527" s="246"/>
      <c r="H527" s="246"/>
      <c r="I527" s="256"/>
      <c r="J527" s="256"/>
      <c r="K527" s="246"/>
      <c r="L527" s="246"/>
      <c r="M527" s="256">
        <f t="shared" si="281"/>
        <v>0</v>
      </c>
      <c r="N527" s="256">
        <f t="shared" si="281"/>
        <v>0</v>
      </c>
      <c r="O527" s="256">
        <f t="shared" si="281"/>
        <v>0</v>
      </c>
      <c r="P527" s="256">
        <f t="shared" si="281"/>
        <v>0</v>
      </c>
      <c r="Q527" s="256">
        <f t="shared" si="281"/>
        <v>0</v>
      </c>
      <c r="R527" s="256">
        <f t="shared" si="281"/>
        <v>6014777.1672850884</v>
      </c>
      <c r="S527" s="282">
        <f t="shared" si="281"/>
        <v>0</v>
      </c>
      <c r="T527" s="227"/>
      <c r="U527" s="227"/>
      <c r="V527" s="227"/>
    </row>
    <row r="528" spans="2:22" outlineLevel="1" x14ac:dyDescent="0.2">
      <c r="B528" s="279">
        <f t="shared" si="280"/>
        <v>46112</v>
      </c>
      <c r="C528" s="280" t="s">
        <v>0</v>
      </c>
      <c r="D528" s="281">
        <f>INDEX($H$17:$S$25,MATCH(B473,$B$17:$B$25,0),MATCH(B528,$H$4:$S$4,0))</f>
        <v>5956723.5038831122</v>
      </c>
      <c r="E528" s="256"/>
      <c r="F528" s="246"/>
      <c r="G528" s="246"/>
      <c r="H528" s="246"/>
      <c r="I528" s="256"/>
      <c r="J528" s="256"/>
      <c r="K528" s="246"/>
      <c r="L528" s="246"/>
      <c r="M528" s="256">
        <f t="shared" si="281"/>
        <v>0</v>
      </c>
      <c r="N528" s="256">
        <f t="shared" si="281"/>
        <v>0</v>
      </c>
      <c r="O528" s="256">
        <f t="shared" si="281"/>
        <v>0</v>
      </c>
      <c r="P528" s="256">
        <f t="shared" si="281"/>
        <v>0</v>
      </c>
      <c r="Q528" s="256">
        <f t="shared" si="281"/>
        <v>0</v>
      </c>
      <c r="R528" s="256">
        <f t="shared" si="281"/>
        <v>0</v>
      </c>
      <c r="S528" s="282">
        <f t="shared" si="281"/>
        <v>5956723.5038831122</v>
      </c>
      <c r="T528" s="227"/>
      <c r="U528" s="227"/>
      <c r="V528" s="227"/>
    </row>
    <row r="529" spans="2:22" outlineLevel="1" x14ac:dyDescent="0.2">
      <c r="B529" s="283"/>
      <c r="C529" s="280"/>
      <c r="D529" s="246"/>
      <c r="E529" s="246"/>
      <c r="F529" s="246"/>
      <c r="G529" s="246"/>
      <c r="H529" s="246"/>
      <c r="I529" s="246"/>
      <c r="J529" s="246"/>
      <c r="K529" s="246"/>
      <c r="L529" s="246"/>
      <c r="M529" s="246"/>
      <c r="N529" s="246"/>
      <c r="O529" s="246"/>
      <c r="P529" s="246"/>
      <c r="Q529" s="246"/>
      <c r="R529" s="246"/>
      <c r="S529" s="284"/>
      <c r="T529" s="227"/>
      <c r="U529" s="227"/>
      <c r="V529" s="227"/>
    </row>
    <row r="530" spans="2:22" outlineLevel="1" x14ac:dyDescent="0.2">
      <c r="B530" s="285" t="s">
        <v>12</v>
      </c>
      <c r="C530" s="280"/>
      <c r="D530" s="246"/>
      <c r="E530" s="246"/>
      <c r="F530" s="246"/>
      <c r="G530" s="246"/>
      <c r="H530" s="246"/>
      <c r="I530" s="246"/>
      <c r="J530" s="246"/>
      <c r="K530" s="246"/>
      <c r="L530" s="246"/>
      <c r="M530" s="246"/>
      <c r="N530" s="246"/>
      <c r="O530" s="246"/>
      <c r="P530" s="246"/>
      <c r="Q530" s="246"/>
      <c r="R530" s="246"/>
      <c r="S530" s="284"/>
      <c r="T530" s="227"/>
      <c r="U530" s="227"/>
      <c r="V530" s="227"/>
    </row>
    <row r="531" spans="2:22" outlineLevel="1" x14ac:dyDescent="0.2">
      <c r="B531" s="279">
        <f t="shared" ref="B531:B537" si="282">B522</f>
        <v>43921</v>
      </c>
      <c r="C531" s="280" t="s">
        <v>0</v>
      </c>
      <c r="D531" s="246"/>
      <c r="E531" s="246"/>
      <c r="F531" s="246"/>
      <c r="G531" s="246"/>
      <c r="H531" s="246"/>
      <c r="I531" s="256"/>
      <c r="J531" s="256"/>
      <c r="K531" s="246"/>
      <c r="L531" s="246"/>
      <c r="M531" s="256">
        <v>0</v>
      </c>
      <c r="N531" s="256">
        <v>0</v>
      </c>
      <c r="O531" s="256">
        <v>0</v>
      </c>
      <c r="P531" s="256">
        <v>0</v>
      </c>
      <c r="Q531" s="256">
        <v>0</v>
      </c>
      <c r="R531" s="256">
        <v>0</v>
      </c>
      <c r="S531" s="282">
        <v>0</v>
      </c>
      <c r="T531" s="227"/>
      <c r="U531" s="227"/>
      <c r="V531" s="227"/>
    </row>
    <row r="532" spans="2:22" outlineLevel="1" x14ac:dyDescent="0.2">
      <c r="B532" s="279">
        <f t="shared" si="282"/>
        <v>44286</v>
      </c>
      <c r="C532" s="280" t="s">
        <v>0</v>
      </c>
      <c r="D532" s="246"/>
      <c r="E532" s="246"/>
      <c r="F532" s="246"/>
      <c r="G532" s="246"/>
      <c r="H532" s="246"/>
      <c r="I532" s="256"/>
      <c r="J532" s="256"/>
      <c r="K532" s="246"/>
      <c r="L532" s="246"/>
      <c r="M532" s="256">
        <v>0</v>
      </c>
      <c r="N532" s="256">
        <v>0</v>
      </c>
      <c r="O532" s="256">
        <v>0</v>
      </c>
      <c r="P532" s="256">
        <v>0</v>
      </c>
      <c r="Q532" s="256">
        <v>0</v>
      </c>
      <c r="R532" s="256">
        <v>0</v>
      </c>
      <c r="S532" s="282">
        <v>0</v>
      </c>
      <c r="T532" s="227"/>
      <c r="U532" s="227"/>
      <c r="V532" s="227"/>
    </row>
    <row r="533" spans="2:22" outlineLevel="1" x14ac:dyDescent="0.2">
      <c r="B533" s="279">
        <f t="shared" si="282"/>
        <v>44651</v>
      </c>
      <c r="C533" s="280" t="s">
        <v>0</v>
      </c>
      <c r="D533" s="246"/>
      <c r="E533" s="246"/>
      <c r="F533" s="246"/>
      <c r="G533" s="246"/>
      <c r="H533" s="246"/>
      <c r="I533" s="256"/>
      <c r="J533" s="256"/>
      <c r="K533" s="246"/>
      <c r="L533" s="246"/>
      <c r="M533" s="256">
        <v>0</v>
      </c>
      <c r="N533" s="256">
        <v>0</v>
      </c>
      <c r="O533" s="256">
        <v>0</v>
      </c>
      <c r="P533" s="256">
        <v>0</v>
      </c>
      <c r="Q533" s="256">
        <v>0</v>
      </c>
      <c r="R533" s="256">
        <v>0</v>
      </c>
      <c r="S533" s="282">
        <v>0</v>
      </c>
      <c r="T533" s="227"/>
      <c r="U533" s="227"/>
      <c r="V533" s="227"/>
    </row>
    <row r="534" spans="2:22" outlineLevel="1" x14ac:dyDescent="0.2">
      <c r="B534" s="279">
        <f t="shared" si="282"/>
        <v>45016</v>
      </c>
      <c r="C534" s="280" t="s">
        <v>0</v>
      </c>
      <c r="D534" s="246"/>
      <c r="E534" s="246"/>
      <c r="F534" s="246"/>
      <c r="G534" s="246"/>
      <c r="H534" s="246"/>
      <c r="I534" s="256"/>
      <c r="J534" s="256"/>
      <c r="K534" s="246"/>
      <c r="L534" s="246"/>
      <c r="M534" s="256">
        <v>0</v>
      </c>
      <c r="N534" s="256">
        <v>0</v>
      </c>
      <c r="O534" s="256">
        <v>0</v>
      </c>
      <c r="P534" s="256">
        <v>0</v>
      </c>
      <c r="Q534" s="256">
        <v>0</v>
      </c>
      <c r="R534" s="256">
        <v>0</v>
      </c>
      <c r="S534" s="282">
        <v>0</v>
      </c>
      <c r="T534" s="227"/>
      <c r="U534" s="227"/>
      <c r="V534" s="227"/>
    </row>
    <row r="535" spans="2:22" outlineLevel="1" x14ac:dyDescent="0.2">
      <c r="B535" s="279">
        <f t="shared" si="282"/>
        <v>45382</v>
      </c>
      <c r="C535" s="280" t="s">
        <v>0</v>
      </c>
      <c r="D535" s="246"/>
      <c r="E535" s="246"/>
      <c r="F535" s="246"/>
      <c r="G535" s="246"/>
      <c r="H535" s="246"/>
      <c r="I535" s="256"/>
      <c r="J535" s="256"/>
      <c r="K535" s="246"/>
      <c r="L535" s="246"/>
      <c r="M535" s="256">
        <v>0</v>
      </c>
      <c r="N535" s="256">
        <v>0</v>
      </c>
      <c r="O535" s="256">
        <v>0</v>
      </c>
      <c r="P535" s="256">
        <v>0</v>
      </c>
      <c r="Q535" s="256">
        <v>0</v>
      </c>
      <c r="R535" s="256">
        <v>0</v>
      </c>
      <c r="S535" s="282">
        <v>0</v>
      </c>
      <c r="T535" s="227"/>
      <c r="U535" s="227"/>
      <c r="V535" s="227"/>
    </row>
    <row r="536" spans="2:22" outlineLevel="1" x14ac:dyDescent="0.2">
      <c r="B536" s="279">
        <f t="shared" si="282"/>
        <v>45747</v>
      </c>
      <c r="C536" s="280" t="s">
        <v>0</v>
      </c>
      <c r="D536" s="246"/>
      <c r="E536" s="246"/>
      <c r="F536" s="246"/>
      <c r="G536" s="246"/>
      <c r="H536" s="246"/>
      <c r="I536" s="256"/>
      <c r="J536" s="256"/>
      <c r="K536" s="246"/>
      <c r="L536" s="246"/>
      <c r="M536" s="256">
        <v>0</v>
      </c>
      <c r="N536" s="256">
        <v>0</v>
      </c>
      <c r="O536" s="256">
        <v>0</v>
      </c>
      <c r="P536" s="256">
        <v>0</v>
      </c>
      <c r="Q536" s="256">
        <v>0</v>
      </c>
      <c r="R536" s="256">
        <v>0</v>
      </c>
      <c r="S536" s="282">
        <v>0</v>
      </c>
      <c r="T536" s="227"/>
      <c r="U536" s="227"/>
      <c r="V536" s="227"/>
    </row>
    <row r="537" spans="2:22" outlineLevel="1" x14ac:dyDescent="0.2">
      <c r="B537" s="279">
        <f t="shared" si="282"/>
        <v>46112</v>
      </c>
      <c r="C537" s="280" t="s">
        <v>0</v>
      </c>
      <c r="D537" s="246"/>
      <c r="E537" s="246"/>
      <c r="F537" s="246"/>
      <c r="G537" s="246"/>
      <c r="H537" s="246"/>
      <c r="I537" s="256"/>
      <c r="J537" s="256"/>
      <c r="K537" s="246"/>
      <c r="L537" s="246"/>
      <c r="M537" s="256">
        <v>0</v>
      </c>
      <c r="N537" s="256">
        <v>0</v>
      </c>
      <c r="O537" s="256">
        <v>0</v>
      </c>
      <c r="P537" s="256">
        <v>0</v>
      </c>
      <c r="Q537" s="256">
        <v>0</v>
      </c>
      <c r="R537" s="256">
        <v>0</v>
      </c>
      <c r="S537" s="282">
        <v>0</v>
      </c>
      <c r="T537" s="227"/>
      <c r="U537" s="227"/>
      <c r="V537" s="227"/>
    </row>
    <row r="538" spans="2:22" outlineLevel="1" x14ac:dyDescent="0.2">
      <c r="B538" s="283"/>
      <c r="C538" s="280"/>
      <c r="D538" s="246"/>
      <c r="E538" s="246"/>
      <c r="F538" s="246"/>
      <c r="G538" s="246"/>
      <c r="H538" s="246"/>
      <c r="I538" s="246"/>
      <c r="J538" s="246"/>
      <c r="K538" s="246"/>
      <c r="L538" s="246"/>
      <c r="M538" s="246"/>
      <c r="N538" s="246"/>
      <c r="O538" s="246"/>
      <c r="P538" s="246"/>
      <c r="Q538" s="246"/>
      <c r="R538" s="246"/>
      <c r="S538" s="284"/>
      <c r="T538" s="227"/>
      <c r="U538" s="227"/>
      <c r="V538" s="227"/>
    </row>
    <row r="539" spans="2:22" outlineLevel="1" x14ac:dyDescent="0.2">
      <c r="B539" s="285" t="s">
        <v>11</v>
      </c>
      <c r="C539" s="280"/>
      <c r="D539" s="246"/>
      <c r="E539" s="246"/>
      <c r="F539" s="246"/>
      <c r="G539" s="246"/>
      <c r="H539" s="246"/>
      <c r="I539" s="246"/>
      <c r="J539" s="246"/>
      <c r="K539" s="246"/>
      <c r="L539" s="246"/>
      <c r="M539" s="246"/>
      <c r="N539" s="246"/>
      <c r="O539" s="246"/>
      <c r="P539" s="246"/>
      <c r="Q539" s="246"/>
      <c r="R539" s="246"/>
      <c r="S539" s="284"/>
      <c r="T539" s="227"/>
      <c r="U539" s="227"/>
      <c r="V539" s="227"/>
    </row>
    <row r="540" spans="2:22" outlineLevel="1" x14ac:dyDescent="0.2">
      <c r="B540" s="279">
        <f t="shared" ref="B540:B546" si="283">B531</f>
        <v>43921</v>
      </c>
      <c r="C540" s="280" t="s">
        <v>0</v>
      </c>
      <c r="D540" s="246"/>
      <c r="E540" s="246"/>
      <c r="F540" s="246"/>
      <c r="G540" s="246"/>
      <c r="H540" s="246"/>
      <c r="I540" s="256"/>
      <c r="J540" s="256"/>
      <c r="K540" s="246"/>
      <c r="L540" s="246"/>
      <c r="M540" s="256">
        <f>M495-M504+M513+M522-M531</f>
        <v>3965373.1121869283</v>
      </c>
      <c r="N540" s="256">
        <f t="shared" ref="N540:S540" si="284">N495-N504+N513+N522-N531</f>
        <v>3968617.5083696265</v>
      </c>
      <c r="O540" s="256">
        <f t="shared" si="284"/>
        <v>3974496.9417153597</v>
      </c>
      <c r="P540" s="256">
        <f t="shared" si="284"/>
        <v>3978996.3722154149</v>
      </c>
      <c r="Q540" s="256">
        <f t="shared" si="284"/>
        <v>3982057.138655581</v>
      </c>
      <c r="R540" s="256">
        <f t="shared" si="284"/>
        <v>3983618.7296903483</v>
      </c>
      <c r="S540" s="282">
        <f t="shared" si="284"/>
        <v>3983618.7296903483</v>
      </c>
      <c r="T540" s="227"/>
      <c r="U540" s="227"/>
      <c r="V540" s="227"/>
    </row>
    <row r="541" spans="2:22" outlineLevel="1" x14ac:dyDescent="0.2">
      <c r="B541" s="279">
        <f t="shared" si="283"/>
        <v>44286</v>
      </c>
      <c r="C541" s="280" t="s">
        <v>0</v>
      </c>
      <c r="D541" s="246"/>
      <c r="E541" s="246"/>
      <c r="F541" s="246"/>
      <c r="G541" s="246"/>
      <c r="H541" s="246"/>
      <c r="I541" s="256"/>
      <c r="J541" s="256"/>
      <c r="K541" s="246"/>
      <c r="L541" s="246"/>
      <c r="M541" s="256">
        <f t="shared" ref="M541:S541" si="285">M496-M505+M514+M523-M532</f>
        <v>0</v>
      </c>
      <c r="N541" s="256">
        <f t="shared" si="285"/>
        <v>4619216.8687629486</v>
      </c>
      <c r="O541" s="256">
        <f t="shared" si="285"/>
        <v>4627615.4448879724</v>
      </c>
      <c r="P541" s="256">
        <f t="shared" si="285"/>
        <v>4634471.1714729918</v>
      </c>
      <c r="Q541" s="256">
        <f t="shared" si="285"/>
        <v>4639717.7426105086</v>
      </c>
      <c r="R541" s="256">
        <f t="shared" si="285"/>
        <v>4643286.7562586702</v>
      </c>
      <c r="S541" s="282">
        <f t="shared" si="285"/>
        <v>4645107.6530258311</v>
      </c>
      <c r="T541" s="227"/>
      <c r="U541" s="227"/>
      <c r="V541" s="227"/>
    </row>
    <row r="542" spans="2:22" outlineLevel="1" x14ac:dyDescent="0.2">
      <c r="B542" s="279">
        <f t="shared" si="283"/>
        <v>44651</v>
      </c>
      <c r="C542" s="280" t="s">
        <v>0</v>
      </c>
      <c r="D542" s="246"/>
      <c r="E542" s="246"/>
      <c r="F542" s="246"/>
      <c r="G542" s="246"/>
      <c r="H542" s="246"/>
      <c r="I542" s="256"/>
      <c r="J542" s="256"/>
      <c r="K542" s="246"/>
      <c r="L542" s="246"/>
      <c r="M542" s="256">
        <f t="shared" ref="M542:S542" si="286">M497-M506+M515+M524-M533</f>
        <v>0</v>
      </c>
      <c r="N542" s="256">
        <f t="shared" si="286"/>
        <v>0</v>
      </c>
      <c r="O542" s="256">
        <f t="shared" si="286"/>
        <v>5173008.0858924361</v>
      </c>
      <c r="P542" s="256">
        <f t="shared" si="286"/>
        <v>5182413.5551395137</v>
      </c>
      <c r="Q542" s="256">
        <f t="shared" si="286"/>
        <v>5190091.204850832</v>
      </c>
      <c r="R542" s="256">
        <f t="shared" si="286"/>
        <v>5195966.7797997203</v>
      </c>
      <c r="S542" s="282">
        <f t="shared" si="286"/>
        <v>5199963.6773226429</v>
      </c>
      <c r="T542" s="227"/>
      <c r="U542" s="227"/>
      <c r="V542" s="227"/>
    </row>
    <row r="543" spans="2:22" outlineLevel="1" x14ac:dyDescent="0.2">
      <c r="B543" s="279">
        <f t="shared" si="283"/>
        <v>45016</v>
      </c>
      <c r="C543" s="280" t="s">
        <v>0</v>
      </c>
      <c r="D543" s="246"/>
      <c r="E543" s="246"/>
      <c r="F543" s="246"/>
      <c r="G543" s="246"/>
      <c r="H543" s="246"/>
      <c r="I543" s="256"/>
      <c r="J543" s="256"/>
      <c r="K543" s="246"/>
      <c r="L543" s="246"/>
      <c r="M543" s="256">
        <f t="shared" ref="M543:S543" si="287">M498-M507+M516+M525-M534</f>
        <v>0</v>
      </c>
      <c r="N543" s="256">
        <f t="shared" si="287"/>
        <v>0</v>
      </c>
      <c r="O543" s="256">
        <f t="shared" si="287"/>
        <v>0</v>
      </c>
      <c r="P543" s="256">
        <f t="shared" si="287"/>
        <v>4678736.2358364342</v>
      </c>
      <c r="Q543" s="256">
        <f t="shared" si="287"/>
        <v>4687243.0289925002</v>
      </c>
      <c r="R543" s="256">
        <f t="shared" si="287"/>
        <v>4694187.0927391555</v>
      </c>
      <c r="S543" s="282">
        <f t="shared" si="287"/>
        <v>4699501.2668064078</v>
      </c>
      <c r="T543" s="227"/>
      <c r="U543" s="227"/>
      <c r="V543" s="227"/>
    </row>
    <row r="544" spans="2:22" outlineLevel="1" x14ac:dyDescent="0.2">
      <c r="B544" s="279">
        <f t="shared" si="283"/>
        <v>45382</v>
      </c>
      <c r="C544" s="280" t="s">
        <v>0</v>
      </c>
      <c r="D544" s="246"/>
      <c r="E544" s="246"/>
      <c r="F544" s="246"/>
      <c r="G544" s="246"/>
      <c r="H544" s="246"/>
      <c r="I544" s="256"/>
      <c r="J544" s="256"/>
      <c r="K544" s="246"/>
      <c r="L544" s="246"/>
      <c r="M544" s="256">
        <f t="shared" ref="M544:S544" si="288">M499-M508+M517+M526-M535</f>
        <v>0</v>
      </c>
      <c r="N544" s="256">
        <f t="shared" si="288"/>
        <v>0</v>
      </c>
      <c r="O544" s="256">
        <f t="shared" si="288"/>
        <v>0</v>
      </c>
      <c r="P544" s="256">
        <f t="shared" si="288"/>
        <v>0</v>
      </c>
      <c r="Q544" s="256">
        <f t="shared" si="288"/>
        <v>5256745.7340931473</v>
      </c>
      <c r="R544" s="256">
        <f t="shared" si="288"/>
        <v>5266303.4536096808</v>
      </c>
      <c r="S544" s="282">
        <f t="shared" si="288"/>
        <v>5274105.3846520651</v>
      </c>
      <c r="T544" s="227"/>
      <c r="U544" s="227"/>
      <c r="V544" s="227"/>
    </row>
    <row r="545" spans="2:22" outlineLevel="1" x14ac:dyDescent="0.2">
      <c r="B545" s="279">
        <f t="shared" si="283"/>
        <v>45747</v>
      </c>
      <c r="C545" s="280" t="s">
        <v>0</v>
      </c>
      <c r="D545" s="246"/>
      <c r="E545" s="246"/>
      <c r="F545" s="246"/>
      <c r="G545" s="246"/>
      <c r="H545" s="246"/>
      <c r="I545" s="256"/>
      <c r="J545" s="256"/>
      <c r="K545" s="246"/>
      <c r="L545" s="246"/>
      <c r="M545" s="256">
        <f t="shared" ref="M545:S545" si="289">M500-M509+M518+M527-M536</f>
        <v>0</v>
      </c>
      <c r="N545" s="256">
        <f t="shared" si="289"/>
        <v>0</v>
      </c>
      <c r="O545" s="256">
        <f t="shared" si="289"/>
        <v>0</v>
      </c>
      <c r="P545" s="256">
        <f t="shared" si="289"/>
        <v>0</v>
      </c>
      <c r="Q545" s="256">
        <f t="shared" si="289"/>
        <v>0</v>
      </c>
      <c r="R545" s="256">
        <f t="shared" si="289"/>
        <v>6014777.1672850884</v>
      </c>
      <c r="S545" s="282">
        <f t="shared" si="289"/>
        <v>6025713.1257710615</v>
      </c>
      <c r="T545" s="227"/>
      <c r="U545" s="227"/>
      <c r="V545" s="227"/>
    </row>
    <row r="546" spans="2:22" outlineLevel="1" x14ac:dyDescent="0.2">
      <c r="B546" s="286">
        <f t="shared" si="283"/>
        <v>46112</v>
      </c>
      <c r="C546" s="287" t="s">
        <v>0</v>
      </c>
      <c r="D546" s="288"/>
      <c r="E546" s="288"/>
      <c r="F546" s="288"/>
      <c r="G546" s="288"/>
      <c r="H546" s="288"/>
      <c r="I546" s="289"/>
      <c r="J546" s="289"/>
      <c r="K546" s="288"/>
      <c r="L546" s="288"/>
      <c r="M546" s="289">
        <f t="shared" ref="M546:S546" si="290">M501-M510+M519+M528-M537</f>
        <v>0</v>
      </c>
      <c r="N546" s="289">
        <f t="shared" si="290"/>
        <v>0</v>
      </c>
      <c r="O546" s="289">
        <f t="shared" si="290"/>
        <v>0</v>
      </c>
      <c r="P546" s="289">
        <f t="shared" si="290"/>
        <v>0</v>
      </c>
      <c r="Q546" s="289">
        <f t="shared" si="290"/>
        <v>0</v>
      </c>
      <c r="R546" s="289">
        <f t="shared" si="290"/>
        <v>0</v>
      </c>
      <c r="S546" s="290">
        <f t="shared" si="290"/>
        <v>5956723.5038831122</v>
      </c>
      <c r="T546" s="227"/>
      <c r="U546" s="227"/>
      <c r="V546" s="227"/>
    </row>
    <row r="547" spans="2:22" outlineLevel="1" x14ac:dyDescent="0.2">
      <c r="B547" s="227"/>
      <c r="C547" s="254"/>
      <c r="D547" s="227"/>
      <c r="E547" s="227"/>
      <c r="F547" s="227"/>
      <c r="G547" s="227"/>
      <c r="H547" s="227"/>
      <c r="I547" s="227"/>
      <c r="J547" s="227"/>
      <c r="K547" s="227"/>
      <c r="L547" s="227"/>
      <c r="M547" s="227"/>
      <c r="N547" s="227"/>
      <c r="O547" s="227"/>
      <c r="P547" s="227"/>
      <c r="Q547" s="227"/>
      <c r="R547" s="227"/>
      <c r="S547" s="227"/>
      <c r="T547" s="227"/>
      <c r="U547" s="227"/>
      <c r="V547" s="227"/>
    </row>
    <row r="548" spans="2:22" x14ac:dyDescent="0.2">
      <c r="B548" s="272" t="s">
        <v>24</v>
      </c>
      <c r="C548" s="254"/>
      <c r="D548" s="227"/>
      <c r="E548" s="227"/>
      <c r="F548" s="227"/>
      <c r="G548" s="227"/>
      <c r="H548" s="227"/>
      <c r="I548" s="246"/>
      <c r="J548" s="227"/>
      <c r="K548" s="227"/>
      <c r="L548" s="227"/>
      <c r="M548" s="227"/>
      <c r="N548" s="227"/>
      <c r="O548" s="227"/>
      <c r="P548" s="227"/>
      <c r="Q548" s="227"/>
      <c r="R548" s="227"/>
      <c r="S548" s="227"/>
      <c r="T548" s="227"/>
      <c r="U548" s="227"/>
      <c r="V548" s="227"/>
    </row>
    <row r="549" spans="2:22" x14ac:dyDescent="0.2">
      <c r="B549" s="273"/>
      <c r="C549" s="254"/>
      <c r="D549" s="227"/>
      <c r="E549" s="227"/>
      <c r="F549" s="227"/>
      <c r="G549" s="227"/>
      <c r="H549" s="227"/>
      <c r="I549" s="246"/>
      <c r="J549" s="227"/>
      <c r="K549" s="227"/>
      <c r="L549" s="227"/>
      <c r="M549" s="227"/>
      <c r="N549" s="227"/>
      <c r="O549" s="227"/>
      <c r="P549" s="227"/>
      <c r="Q549" s="227"/>
      <c r="R549" s="227"/>
      <c r="S549" s="227"/>
      <c r="T549" s="227"/>
      <c r="U549" s="227"/>
      <c r="V549" s="227"/>
    </row>
    <row r="550" spans="2:22" x14ac:dyDescent="0.2">
      <c r="B550" s="227" t="s">
        <v>20</v>
      </c>
      <c r="C550" s="254" t="s">
        <v>5</v>
      </c>
      <c r="D550" s="227"/>
      <c r="E550" s="229" t="s">
        <v>271</v>
      </c>
      <c r="F550" s="227"/>
      <c r="G550" s="247"/>
      <c r="H550" s="253"/>
      <c r="I550" s="253"/>
      <c r="J550" s="253"/>
      <c r="K550" s="253"/>
      <c r="L550" s="253"/>
      <c r="M550" s="253">
        <f t="shared" ref="M550:S550" si="291">IF(M552=0,0,M551/M552)</f>
        <v>0</v>
      </c>
      <c r="N550" s="253">
        <f t="shared" si="291"/>
        <v>45</v>
      </c>
      <c r="O550" s="253">
        <f t="shared" si="291"/>
        <v>44.47640413142382</v>
      </c>
      <c r="P550" s="253">
        <f t="shared" si="291"/>
        <v>43.991909950663725</v>
      </c>
      <c r="Q550" s="253">
        <f t="shared" si="291"/>
        <v>43.585730213904924</v>
      </c>
      <c r="R550" s="253">
        <f t="shared" si="291"/>
        <v>43.230392703467196</v>
      </c>
      <c r="S550" s="253">
        <f t="shared" si="291"/>
        <v>42.871990428082839</v>
      </c>
      <c r="T550" s="227"/>
      <c r="U550" s="227"/>
      <c r="V550" s="227"/>
    </row>
    <row r="551" spans="2:22" x14ac:dyDescent="0.2">
      <c r="B551" s="227" t="s">
        <v>16</v>
      </c>
      <c r="C551" s="254" t="s">
        <v>0</v>
      </c>
      <c r="D551" s="227"/>
      <c r="E551" s="229" t="s">
        <v>264</v>
      </c>
      <c r="F551" s="227"/>
      <c r="G551" s="227"/>
      <c r="H551" s="227"/>
      <c r="I551" s="256"/>
      <c r="J551" s="227"/>
      <c r="K551" s="227"/>
      <c r="L551" s="227"/>
      <c r="M551" s="247">
        <f t="shared" ref="M551:S551" si="292">SUM(M570:M576)</f>
        <v>0</v>
      </c>
      <c r="N551" s="247">
        <f t="shared" si="292"/>
        <v>5348627.303303279</v>
      </c>
      <c r="O551" s="247">
        <f t="shared" si="292"/>
        <v>10292513.951776747</v>
      </c>
      <c r="P551" s="247">
        <f t="shared" si="292"/>
        <v>15701163.258187389</v>
      </c>
      <c r="Q551" s="247">
        <f t="shared" si="292"/>
        <v>22540009.943962097</v>
      </c>
      <c r="R551" s="247">
        <f t="shared" si="292"/>
        <v>31125094.054057993</v>
      </c>
      <c r="S551" s="247">
        <f t="shared" si="292"/>
        <v>40996373.405197926</v>
      </c>
      <c r="T551" s="227"/>
      <c r="U551" s="227"/>
      <c r="V551" s="227"/>
    </row>
    <row r="552" spans="2:22" x14ac:dyDescent="0.2">
      <c r="B552" s="227" t="s">
        <v>15</v>
      </c>
      <c r="C552" s="254" t="s">
        <v>0</v>
      </c>
      <c r="D552" s="227"/>
      <c r="E552" s="229" t="s">
        <v>265</v>
      </c>
      <c r="F552" s="227"/>
      <c r="G552" s="227"/>
      <c r="H552" s="227"/>
      <c r="I552" s="256"/>
      <c r="J552" s="227"/>
      <c r="K552" s="227"/>
      <c r="L552" s="227"/>
      <c r="M552" s="247">
        <f t="shared" ref="M552:S552" si="293">SUM(M579:M585)</f>
        <v>0</v>
      </c>
      <c r="N552" s="247">
        <f t="shared" si="293"/>
        <v>118858.38451785065</v>
      </c>
      <c r="O552" s="247">
        <f t="shared" si="293"/>
        <v>231415.15490693186</v>
      </c>
      <c r="P552" s="247">
        <f t="shared" si="293"/>
        <v>356910.24271953665</v>
      </c>
      <c r="Q552" s="247">
        <f t="shared" si="293"/>
        <v>517141.95984196861</v>
      </c>
      <c r="R552" s="247">
        <f t="shared" si="293"/>
        <v>719981.75606583548</v>
      </c>
      <c r="S552" s="247">
        <f t="shared" si="293"/>
        <v>956250.7594315866</v>
      </c>
      <c r="T552" s="227"/>
      <c r="U552" s="227"/>
      <c r="V552" s="227"/>
    </row>
    <row r="553" spans="2:22" x14ac:dyDescent="0.2">
      <c r="B553" s="227" t="s">
        <v>14</v>
      </c>
      <c r="C553" s="254" t="s">
        <v>0</v>
      </c>
      <c r="D553" s="227"/>
      <c r="E553" s="229" t="s">
        <v>266</v>
      </c>
      <c r="F553" s="227"/>
      <c r="G553" s="227"/>
      <c r="H553" s="227"/>
      <c r="I553" s="256"/>
      <c r="J553" s="227"/>
      <c r="K553" s="227"/>
      <c r="L553" s="227"/>
      <c r="M553" s="247">
        <f t="shared" ref="M553:S553" si="294">SUM(M588:M594)</f>
        <v>0</v>
      </c>
      <c r="N553" s="247">
        <f t="shared" si="294"/>
        <v>101623.91876276179</v>
      </c>
      <c r="O553" s="247">
        <f t="shared" si="294"/>
        <v>205850.27903553512</v>
      </c>
      <c r="P553" s="247">
        <f t="shared" si="294"/>
        <v>314023.26516374806</v>
      </c>
      <c r="Q553" s="247">
        <f t="shared" si="294"/>
        <v>450800.19887924229</v>
      </c>
      <c r="R553" s="247">
        <f t="shared" si="294"/>
        <v>622501.88108116051</v>
      </c>
      <c r="S553" s="247">
        <f t="shared" si="294"/>
        <v>819927.46810395923</v>
      </c>
      <c r="T553" s="227"/>
      <c r="U553" s="227"/>
      <c r="V553" s="227"/>
    </row>
    <row r="554" spans="2:22" x14ac:dyDescent="0.2">
      <c r="B554" s="227" t="s">
        <v>144</v>
      </c>
      <c r="C554" s="254" t="s">
        <v>0</v>
      </c>
      <c r="D554" s="227"/>
      <c r="E554" s="229" t="s">
        <v>268</v>
      </c>
      <c r="F554" s="227"/>
      <c r="G554" s="227"/>
      <c r="H554" s="227"/>
      <c r="I554" s="256"/>
      <c r="J554" s="227"/>
      <c r="K554" s="227"/>
      <c r="L554" s="227"/>
      <c r="M554" s="247">
        <f t="shared" ref="M554:S554" si="295">SUM(M597:M603)</f>
        <v>5348627.303303279</v>
      </c>
      <c r="N554" s="247">
        <f t="shared" si="295"/>
        <v>4961121.1142285559</v>
      </c>
      <c r="O554" s="247">
        <f t="shared" si="295"/>
        <v>5434214.1822820399</v>
      </c>
      <c r="P554" s="247">
        <f t="shared" si="295"/>
        <v>6881733.6633304963</v>
      </c>
      <c r="Q554" s="247">
        <f t="shared" si="295"/>
        <v>8651425.8710586261</v>
      </c>
      <c r="R554" s="247">
        <f t="shared" si="295"/>
        <v>9968759.2261246052</v>
      </c>
      <c r="S554" s="247">
        <f t="shared" si="295"/>
        <v>9908169.5882995818</v>
      </c>
      <c r="T554" s="227"/>
      <c r="U554" s="227"/>
      <c r="V554" s="227"/>
    </row>
    <row r="555" spans="2:22" x14ac:dyDescent="0.2">
      <c r="B555" s="227" t="s">
        <v>12</v>
      </c>
      <c r="C555" s="254" t="s">
        <v>0</v>
      </c>
      <c r="D555" s="227"/>
      <c r="E555" s="229" t="s">
        <v>270</v>
      </c>
      <c r="F555" s="227"/>
      <c r="G555" s="227"/>
      <c r="H555" s="227"/>
      <c r="I555" s="256"/>
      <c r="J555" s="227"/>
      <c r="K555" s="227"/>
      <c r="L555" s="227"/>
      <c r="M555" s="247">
        <f t="shared" ref="M555:S555" si="296">SUM(M606:M612)</f>
        <v>0</v>
      </c>
      <c r="N555" s="247">
        <f t="shared" si="296"/>
        <v>0</v>
      </c>
      <c r="O555" s="247">
        <f t="shared" si="296"/>
        <v>0</v>
      </c>
      <c r="P555" s="247">
        <f t="shared" si="296"/>
        <v>0</v>
      </c>
      <c r="Q555" s="247">
        <f t="shared" si="296"/>
        <v>0</v>
      </c>
      <c r="R555" s="247">
        <f t="shared" si="296"/>
        <v>0</v>
      </c>
      <c r="S555" s="247">
        <f t="shared" si="296"/>
        <v>0</v>
      </c>
      <c r="T555" s="227"/>
      <c r="U555" s="227"/>
      <c r="V555" s="227"/>
    </row>
    <row r="556" spans="2:22" s="233" customFormat="1" x14ac:dyDescent="0.2">
      <c r="B556" s="258" t="s">
        <v>11</v>
      </c>
      <c r="C556" s="263" t="s">
        <v>0</v>
      </c>
      <c r="D556" s="258"/>
      <c r="E556" s="233" t="s">
        <v>269</v>
      </c>
      <c r="F556" s="258"/>
      <c r="G556" s="258"/>
      <c r="H556" s="258"/>
      <c r="I556" s="274"/>
      <c r="J556" s="258"/>
      <c r="K556" s="258"/>
      <c r="L556" s="258"/>
      <c r="M556" s="261">
        <f t="shared" ref="M556:S556" si="297">SUM(M615:M621)</f>
        <v>5348627.303303279</v>
      </c>
      <c r="N556" s="261">
        <f t="shared" si="297"/>
        <v>10292513.951776747</v>
      </c>
      <c r="O556" s="261">
        <f t="shared" si="297"/>
        <v>15701163.258187389</v>
      </c>
      <c r="P556" s="261">
        <f t="shared" si="297"/>
        <v>22540009.943962097</v>
      </c>
      <c r="Q556" s="261">
        <f t="shared" si="297"/>
        <v>31125094.054057993</v>
      </c>
      <c r="R556" s="261">
        <f t="shared" si="297"/>
        <v>40996373.405197926</v>
      </c>
      <c r="S556" s="261">
        <f t="shared" si="297"/>
        <v>50768219.70216988</v>
      </c>
      <c r="T556" s="258"/>
      <c r="U556" s="258"/>
      <c r="V556" s="258"/>
    </row>
    <row r="557" spans="2:22" x14ac:dyDescent="0.2">
      <c r="B557" s="227"/>
      <c r="C557" s="254"/>
      <c r="D557" s="227"/>
      <c r="E557" s="227"/>
      <c r="F557" s="227"/>
      <c r="G557" s="227"/>
      <c r="H557" s="227"/>
      <c r="I557" s="246"/>
      <c r="J557" s="227"/>
      <c r="K557" s="227"/>
      <c r="L557" s="227"/>
      <c r="M557" s="227"/>
      <c r="N557" s="227"/>
      <c r="O557" s="227"/>
      <c r="P557" s="227"/>
      <c r="Q557" s="227"/>
      <c r="R557" s="227"/>
      <c r="S557" s="227"/>
      <c r="T557" s="227"/>
      <c r="U557" s="227"/>
      <c r="V557" s="227"/>
    </row>
    <row r="558" spans="2:22" x14ac:dyDescent="0.2">
      <c r="B558" s="232" t="s">
        <v>103</v>
      </c>
      <c r="C558" s="239" t="s">
        <v>89</v>
      </c>
      <c r="D558" s="264">
        <f>SUM(H558:S558)</f>
        <v>0</v>
      </c>
      <c r="E558" s="265"/>
      <c r="F558" s="227"/>
      <c r="G558" s="227"/>
      <c r="H558" s="227"/>
      <c r="I558" s="246"/>
      <c r="J558" s="227"/>
      <c r="K558" s="227"/>
      <c r="L558" s="227"/>
      <c r="M558" s="266">
        <f t="shared" ref="M558:S558" si="298">IF(ABS(M551-M552+M553+M554-M555-M556)&lt;0.001,0,1)</f>
        <v>0</v>
      </c>
      <c r="N558" s="266">
        <f t="shared" si="298"/>
        <v>0</v>
      </c>
      <c r="O558" s="266">
        <f t="shared" si="298"/>
        <v>0</v>
      </c>
      <c r="P558" s="266">
        <f t="shared" si="298"/>
        <v>0</v>
      </c>
      <c r="Q558" s="266">
        <f t="shared" si="298"/>
        <v>0</v>
      </c>
      <c r="R558" s="266">
        <f t="shared" si="298"/>
        <v>0</v>
      </c>
      <c r="S558" s="266">
        <f t="shared" si="298"/>
        <v>0</v>
      </c>
      <c r="T558" s="227"/>
      <c r="U558" s="227"/>
      <c r="V558" s="227"/>
    </row>
    <row r="559" spans="2:22" x14ac:dyDescent="0.2">
      <c r="B559" s="230"/>
      <c r="C559" s="254"/>
      <c r="D559" s="227"/>
      <c r="E559" s="227"/>
      <c r="F559" s="227"/>
      <c r="G559" s="227"/>
      <c r="H559" s="227"/>
      <c r="I559" s="227"/>
      <c r="J559" s="227"/>
      <c r="K559" s="227"/>
      <c r="L559" s="227"/>
      <c r="M559" s="227"/>
      <c r="N559" s="227"/>
      <c r="O559" s="227"/>
      <c r="P559" s="227"/>
      <c r="Q559" s="227"/>
      <c r="R559" s="227"/>
      <c r="S559" s="227"/>
      <c r="T559" s="227"/>
      <c r="U559" s="227"/>
      <c r="V559" s="227"/>
    </row>
    <row r="560" spans="2:22" outlineLevel="1" x14ac:dyDescent="0.2">
      <c r="B560" s="275" t="s">
        <v>17</v>
      </c>
      <c r="C560" s="276"/>
      <c r="D560" s="277"/>
      <c r="E560" s="277"/>
      <c r="F560" s="277"/>
      <c r="G560" s="277"/>
      <c r="H560" s="277"/>
      <c r="I560" s="277"/>
      <c r="J560" s="277"/>
      <c r="K560" s="277"/>
      <c r="L560" s="277"/>
      <c r="M560" s="277"/>
      <c r="N560" s="277"/>
      <c r="O560" s="277"/>
      <c r="P560" s="277"/>
      <c r="Q560" s="277"/>
      <c r="R560" s="277"/>
      <c r="S560" s="278"/>
      <c r="T560" s="227"/>
      <c r="U560" s="227"/>
      <c r="V560" s="227"/>
    </row>
    <row r="561" spans="2:22" outlineLevel="1" x14ac:dyDescent="0.2">
      <c r="B561" s="279">
        <f t="shared" ref="B561:B567" si="299">B486</f>
        <v>43921</v>
      </c>
      <c r="C561" s="280" t="s">
        <v>5</v>
      </c>
      <c r="D561" s="281">
        <f>INDEX($D$17:$D$25,MATCH(B548,$B$17:$B$25,0))</f>
        <v>45</v>
      </c>
      <c r="E561" s="256"/>
      <c r="F561" s="246"/>
      <c r="G561" s="246"/>
      <c r="H561" s="246"/>
      <c r="I561" s="256"/>
      <c r="J561" s="256"/>
      <c r="K561" s="246"/>
      <c r="L561" s="246"/>
      <c r="M561" s="256">
        <f>IF(M$4=EOMONTH($B561,12),$D561,MAX(L561-1,0))</f>
        <v>0</v>
      </c>
      <c r="N561" s="256">
        <f t="shared" ref="N561:S561" si="300">IF(N$4=EOMONTH($B561,12),$D561,MAX(M561-1,0))</f>
        <v>45</v>
      </c>
      <c r="O561" s="256">
        <f t="shared" si="300"/>
        <v>44</v>
      </c>
      <c r="P561" s="256">
        <f t="shared" si="300"/>
        <v>43</v>
      </c>
      <c r="Q561" s="256">
        <f t="shared" si="300"/>
        <v>42</v>
      </c>
      <c r="R561" s="256">
        <f t="shared" si="300"/>
        <v>41</v>
      </c>
      <c r="S561" s="282">
        <f t="shared" si="300"/>
        <v>40</v>
      </c>
      <c r="T561" s="227"/>
      <c r="U561" s="227"/>
      <c r="V561" s="227"/>
    </row>
    <row r="562" spans="2:22" outlineLevel="1" x14ac:dyDescent="0.2">
      <c r="B562" s="279">
        <f t="shared" si="299"/>
        <v>44286</v>
      </c>
      <c r="C562" s="280" t="s">
        <v>5</v>
      </c>
      <c r="D562" s="281">
        <f>INDEX($D$17:$D$25,MATCH(B548,$B$17:$B$25,0))</f>
        <v>45</v>
      </c>
      <c r="E562" s="256"/>
      <c r="F562" s="246"/>
      <c r="G562" s="246"/>
      <c r="H562" s="246"/>
      <c r="I562" s="256"/>
      <c r="J562" s="256"/>
      <c r="K562" s="246"/>
      <c r="L562" s="246"/>
      <c r="M562" s="256">
        <f t="shared" ref="M562:S562" si="301">IF(M$4=EOMONTH($B562,12),$D562,MAX(L562-1,0))</f>
        <v>0</v>
      </c>
      <c r="N562" s="256">
        <f t="shared" si="301"/>
        <v>0</v>
      </c>
      <c r="O562" s="256">
        <f t="shared" si="301"/>
        <v>45</v>
      </c>
      <c r="P562" s="256">
        <f t="shared" si="301"/>
        <v>44</v>
      </c>
      <c r="Q562" s="256">
        <f t="shared" si="301"/>
        <v>43</v>
      </c>
      <c r="R562" s="256">
        <f t="shared" si="301"/>
        <v>42</v>
      </c>
      <c r="S562" s="282">
        <f t="shared" si="301"/>
        <v>41</v>
      </c>
      <c r="T562" s="227"/>
      <c r="U562" s="227"/>
      <c r="V562" s="227"/>
    </row>
    <row r="563" spans="2:22" outlineLevel="1" x14ac:dyDescent="0.2">
      <c r="B563" s="279">
        <f t="shared" si="299"/>
        <v>44651</v>
      </c>
      <c r="C563" s="280" t="s">
        <v>5</v>
      </c>
      <c r="D563" s="281">
        <f>INDEX($D$17:$D$25,MATCH(B548,$B$17:$B$25,0))</f>
        <v>45</v>
      </c>
      <c r="E563" s="256"/>
      <c r="F563" s="246"/>
      <c r="G563" s="246"/>
      <c r="H563" s="246"/>
      <c r="I563" s="256"/>
      <c r="J563" s="256"/>
      <c r="K563" s="246"/>
      <c r="L563" s="246"/>
      <c r="M563" s="256">
        <f t="shared" ref="M563:S563" si="302">IF(M$4=EOMONTH($B563,12),$D563,MAX(L563-1,0))</f>
        <v>0</v>
      </c>
      <c r="N563" s="256">
        <f t="shared" si="302"/>
        <v>0</v>
      </c>
      <c r="O563" s="256">
        <f t="shared" si="302"/>
        <v>0</v>
      </c>
      <c r="P563" s="256">
        <f t="shared" si="302"/>
        <v>45</v>
      </c>
      <c r="Q563" s="256">
        <f t="shared" si="302"/>
        <v>44</v>
      </c>
      <c r="R563" s="256">
        <f t="shared" si="302"/>
        <v>43</v>
      </c>
      <c r="S563" s="282">
        <f t="shared" si="302"/>
        <v>42</v>
      </c>
      <c r="T563" s="227"/>
      <c r="U563" s="227"/>
      <c r="V563" s="227"/>
    </row>
    <row r="564" spans="2:22" outlineLevel="1" x14ac:dyDescent="0.2">
      <c r="B564" s="279">
        <f t="shared" si="299"/>
        <v>45016</v>
      </c>
      <c r="C564" s="280" t="s">
        <v>5</v>
      </c>
      <c r="D564" s="281">
        <f>INDEX($D$17:$D$25,MATCH(B548,$B$17:$B$25,0))</f>
        <v>45</v>
      </c>
      <c r="E564" s="256"/>
      <c r="F564" s="246"/>
      <c r="G564" s="246"/>
      <c r="H564" s="246"/>
      <c r="I564" s="256"/>
      <c r="J564" s="256"/>
      <c r="K564" s="246"/>
      <c r="L564" s="246"/>
      <c r="M564" s="256">
        <f t="shared" ref="M564:S564" si="303">IF(M$4=EOMONTH($B564,12),$D564,MAX(L564-1,0))</f>
        <v>0</v>
      </c>
      <c r="N564" s="256">
        <f t="shared" si="303"/>
        <v>0</v>
      </c>
      <c r="O564" s="256">
        <f t="shared" si="303"/>
        <v>0</v>
      </c>
      <c r="P564" s="256">
        <f t="shared" si="303"/>
        <v>0</v>
      </c>
      <c r="Q564" s="256">
        <f t="shared" si="303"/>
        <v>45</v>
      </c>
      <c r="R564" s="256">
        <f t="shared" si="303"/>
        <v>44</v>
      </c>
      <c r="S564" s="282">
        <f t="shared" si="303"/>
        <v>43</v>
      </c>
      <c r="T564" s="227"/>
      <c r="U564" s="227"/>
      <c r="V564" s="227"/>
    </row>
    <row r="565" spans="2:22" outlineLevel="1" x14ac:dyDescent="0.2">
      <c r="B565" s="279">
        <f t="shared" si="299"/>
        <v>45382</v>
      </c>
      <c r="C565" s="280" t="s">
        <v>5</v>
      </c>
      <c r="D565" s="281">
        <f>INDEX($D$17:$D$25,MATCH(B548,$B$17:$B$25,0))</f>
        <v>45</v>
      </c>
      <c r="E565" s="256"/>
      <c r="F565" s="246"/>
      <c r="G565" s="246"/>
      <c r="H565" s="246"/>
      <c r="I565" s="256"/>
      <c r="J565" s="256"/>
      <c r="K565" s="246"/>
      <c r="L565" s="246"/>
      <c r="M565" s="256">
        <f t="shared" ref="M565:S565" si="304">IF(M$4=EOMONTH($B565,12),$D565,MAX(L565-1,0))</f>
        <v>0</v>
      </c>
      <c r="N565" s="256">
        <f t="shared" si="304"/>
        <v>0</v>
      </c>
      <c r="O565" s="256">
        <f t="shared" si="304"/>
        <v>0</v>
      </c>
      <c r="P565" s="256">
        <f t="shared" si="304"/>
        <v>0</v>
      </c>
      <c r="Q565" s="256">
        <f t="shared" si="304"/>
        <v>0</v>
      </c>
      <c r="R565" s="256">
        <f t="shared" si="304"/>
        <v>45</v>
      </c>
      <c r="S565" s="282">
        <f t="shared" si="304"/>
        <v>44</v>
      </c>
      <c r="T565" s="227"/>
      <c r="U565" s="227"/>
      <c r="V565" s="227"/>
    </row>
    <row r="566" spans="2:22" outlineLevel="1" x14ac:dyDescent="0.2">
      <c r="B566" s="279">
        <f t="shared" si="299"/>
        <v>45747</v>
      </c>
      <c r="C566" s="280" t="s">
        <v>5</v>
      </c>
      <c r="D566" s="281">
        <f>INDEX($D$17:$D$25,MATCH(B548,$B$17:$B$25,0))</f>
        <v>45</v>
      </c>
      <c r="E566" s="256"/>
      <c r="F566" s="246"/>
      <c r="G566" s="246"/>
      <c r="H566" s="246"/>
      <c r="I566" s="256"/>
      <c r="J566" s="256"/>
      <c r="K566" s="246"/>
      <c r="L566" s="246"/>
      <c r="M566" s="256">
        <f t="shared" ref="M566:S566" si="305">IF(M$4=EOMONTH($B566,12),$D566,MAX(L566-1,0))</f>
        <v>0</v>
      </c>
      <c r="N566" s="256">
        <f t="shared" si="305"/>
        <v>0</v>
      </c>
      <c r="O566" s="256">
        <f t="shared" si="305"/>
        <v>0</v>
      </c>
      <c r="P566" s="256">
        <f t="shared" si="305"/>
        <v>0</v>
      </c>
      <c r="Q566" s="256">
        <f t="shared" si="305"/>
        <v>0</v>
      </c>
      <c r="R566" s="256">
        <f t="shared" si="305"/>
        <v>0</v>
      </c>
      <c r="S566" s="282">
        <f t="shared" si="305"/>
        <v>45</v>
      </c>
      <c r="T566" s="227"/>
      <c r="U566" s="227"/>
      <c r="V566" s="227"/>
    </row>
    <row r="567" spans="2:22" outlineLevel="1" x14ac:dyDescent="0.2">
      <c r="B567" s="279">
        <f t="shared" si="299"/>
        <v>46112</v>
      </c>
      <c r="C567" s="280" t="s">
        <v>5</v>
      </c>
      <c r="D567" s="281">
        <f>INDEX($D$17:$D$25,MATCH(B548,$B$17:$B$25,0))</f>
        <v>45</v>
      </c>
      <c r="E567" s="256"/>
      <c r="F567" s="246"/>
      <c r="G567" s="246"/>
      <c r="H567" s="246"/>
      <c r="I567" s="256"/>
      <c r="J567" s="256"/>
      <c r="K567" s="246"/>
      <c r="L567" s="246"/>
      <c r="M567" s="256">
        <f t="shared" ref="M567:S567" si="306">IF(M$4=EOMONTH($B567,12),$D567,MAX(L567-1,0))</f>
        <v>0</v>
      </c>
      <c r="N567" s="256">
        <f t="shared" si="306"/>
        <v>0</v>
      </c>
      <c r="O567" s="256">
        <f t="shared" si="306"/>
        <v>0</v>
      </c>
      <c r="P567" s="256">
        <f t="shared" si="306"/>
        <v>0</v>
      </c>
      <c r="Q567" s="256">
        <f t="shared" si="306"/>
        <v>0</v>
      </c>
      <c r="R567" s="256">
        <f t="shared" si="306"/>
        <v>0</v>
      </c>
      <c r="S567" s="282">
        <f t="shared" si="306"/>
        <v>0</v>
      </c>
      <c r="T567" s="227"/>
      <c r="U567" s="227"/>
      <c r="V567" s="227"/>
    </row>
    <row r="568" spans="2:22" outlineLevel="1" x14ac:dyDescent="0.2">
      <c r="B568" s="283"/>
      <c r="C568" s="280"/>
      <c r="D568" s="246"/>
      <c r="E568" s="246"/>
      <c r="F568" s="246"/>
      <c r="G568" s="246"/>
      <c r="H568" s="246"/>
      <c r="I568" s="246"/>
      <c r="J568" s="246"/>
      <c r="K568" s="246"/>
      <c r="L568" s="246"/>
      <c r="M568" s="246"/>
      <c r="N568" s="246"/>
      <c r="O568" s="246"/>
      <c r="P568" s="246"/>
      <c r="Q568" s="246"/>
      <c r="R568" s="246"/>
      <c r="S568" s="284"/>
      <c r="T568" s="227"/>
      <c r="U568" s="227"/>
      <c r="V568" s="227"/>
    </row>
    <row r="569" spans="2:22" outlineLevel="1" x14ac:dyDescent="0.2">
      <c r="B569" s="285" t="s">
        <v>16</v>
      </c>
      <c r="C569" s="280"/>
      <c r="D569" s="246"/>
      <c r="E569" s="246"/>
      <c r="F569" s="246"/>
      <c r="G569" s="246"/>
      <c r="H569" s="246"/>
      <c r="I569" s="246"/>
      <c r="J569" s="246"/>
      <c r="K569" s="246"/>
      <c r="L569" s="246"/>
      <c r="M569" s="246"/>
      <c r="N569" s="246"/>
      <c r="O569" s="246"/>
      <c r="P569" s="246"/>
      <c r="Q569" s="246"/>
      <c r="R569" s="246"/>
      <c r="S569" s="284"/>
      <c r="T569" s="227"/>
      <c r="U569" s="227"/>
      <c r="V569" s="227"/>
    </row>
    <row r="570" spans="2:22" outlineLevel="1" x14ac:dyDescent="0.2">
      <c r="B570" s="279">
        <f t="shared" ref="B570:B576" si="307">B561</f>
        <v>43921</v>
      </c>
      <c r="C570" s="280" t="s">
        <v>0</v>
      </c>
      <c r="D570" s="246"/>
      <c r="E570" s="246"/>
      <c r="F570" s="246"/>
      <c r="G570" s="246"/>
      <c r="H570" s="246"/>
      <c r="I570" s="256"/>
      <c r="J570" s="256"/>
      <c r="K570" s="246"/>
      <c r="L570" s="246"/>
      <c r="M570" s="256">
        <f t="shared" ref="M570:M576" si="308">L615</f>
        <v>0</v>
      </c>
      <c r="N570" s="256">
        <f t="shared" ref="N570:N576" si="309">M615</f>
        <v>5348627.303303279</v>
      </c>
      <c r="O570" s="256">
        <f t="shared" ref="O570:O576" si="310">N615</f>
        <v>5331392.8375481907</v>
      </c>
      <c r="P570" s="256">
        <f t="shared" ref="P570:P576" si="311">O615</f>
        <v>5316852.6752639683</v>
      </c>
      <c r="Q570" s="256">
        <f t="shared" ref="Q570:Q576" si="312">P615</f>
        <v>5299541.9921352016</v>
      </c>
      <c r="R570" s="256">
        <f t="shared" ref="R570:R576" si="313">Q615</f>
        <v>5279353.2607365912</v>
      </c>
      <c r="S570" s="282">
        <f t="shared" ref="S570:S576" si="314">R615</f>
        <v>5256175.6122748209</v>
      </c>
      <c r="T570" s="227"/>
      <c r="U570" s="227"/>
      <c r="V570" s="227"/>
    </row>
    <row r="571" spans="2:22" outlineLevel="1" x14ac:dyDescent="0.2">
      <c r="B571" s="279">
        <f t="shared" si="307"/>
        <v>44286</v>
      </c>
      <c r="C571" s="280" t="s">
        <v>0</v>
      </c>
      <c r="D571" s="246"/>
      <c r="E571" s="246"/>
      <c r="F571" s="246"/>
      <c r="G571" s="246"/>
      <c r="H571" s="246"/>
      <c r="I571" s="256"/>
      <c r="J571" s="256"/>
      <c r="K571" s="246"/>
      <c r="L571" s="246"/>
      <c r="M571" s="256">
        <f t="shared" si="308"/>
        <v>0</v>
      </c>
      <c r="N571" s="256">
        <f t="shared" si="309"/>
        <v>0</v>
      </c>
      <c r="O571" s="256">
        <f t="shared" si="310"/>
        <v>4961121.1142285559</v>
      </c>
      <c r="P571" s="256">
        <f t="shared" si="311"/>
        <v>4950096.4006413817</v>
      </c>
      <c r="Q571" s="256">
        <f t="shared" si="312"/>
        <v>4936596.1377305416</v>
      </c>
      <c r="R571" s="256">
        <f t="shared" si="313"/>
        <v>4920523.4991425816</v>
      </c>
      <c r="S571" s="282">
        <f t="shared" si="314"/>
        <v>4901778.6477172766</v>
      </c>
      <c r="T571" s="227"/>
      <c r="U571" s="227"/>
      <c r="V571" s="227"/>
    </row>
    <row r="572" spans="2:22" outlineLevel="1" x14ac:dyDescent="0.2">
      <c r="B572" s="279">
        <f t="shared" si="307"/>
        <v>44651</v>
      </c>
      <c r="C572" s="280" t="s">
        <v>0</v>
      </c>
      <c r="D572" s="246"/>
      <c r="E572" s="246"/>
      <c r="F572" s="246"/>
      <c r="G572" s="246"/>
      <c r="H572" s="246"/>
      <c r="I572" s="256"/>
      <c r="J572" s="256"/>
      <c r="K572" s="246"/>
      <c r="L572" s="246"/>
      <c r="M572" s="256">
        <f t="shared" si="308"/>
        <v>0</v>
      </c>
      <c r="N572" s="256">
        <f t="shared" si="309"/>
        <v>0</v>
      </c>
      <c r="O572" s="256">
        <f t="shared" si="310"/>
        <v>0</v>
      </c>
      <c r="P572" s="256">
        <f t="shared" si="311"/>
        <v>5434214.1822820399</v>
      </c>
      <c r="Q572" s="256">
        <f t="shared" si="312"/>
        <v>5422138.1507658577</v>
      </c>
      <c r="R572" s="256">
        <f t="shared" si="313"/>
        <v>5407350.5012637684</v>
      </c>
      <c r="S572" s="282">
        <f t="shared" si="314"/>
        <v>5389745.1740503516</v>
      </c>
      <c r="T572" s="227"/>
      <c r="U572" s="227"/>
      <c r="V572" s="227"/>
    </row>
    <row r="573" spans="2:22" outlineLevel="1" x14ac:dyDescent="0.2">
      <c r="B573" s="279">
        <f t="shared" si="307"/>
        <v>45016</v>
      </c>
      <c r="C573" s="280" t="s">
        <v>0</v>
      </c>
      <c r="D573" s="246"/>
      <c r="E573" s="246"/>
      <c r="F573" s="246"/>
      <c r="G573" s="246"/>
      <c r="H573" s="246"/>
      <c r="I573" s="256"/>
      <c r="J573" s="256"/>
      <c r="K573" s="246"/>
      <c r="L573" s="246"/>
      <c r="M573" s="256">
        <f t="shared" si="308"/>
        <v>0</v>
      </c>
      <c r="N573" s="256">
        <f t="shared" si="309"/>
        <v>0</v>
      </c>
      <c r="O573" s="256">
        <f t="shared" si="310"/>
        <v>0</v>
      </c>
      <c r="P573" s="256">
        <f t="shared" si="311"/>
        <v>0</v>
      </c>
      <c r="Q573" s="256">
        <f t="shared" si="312"/>
        <v>6881733.6633304963</v>
      </c>
      <c r="R573" s="256">
        <f t="shared" si="313"/>
        <v>6866440.9218564285</v>
      </c>
      <c r="S573" s="282">
        <f t="shared" si="314"/>
        <v>6847714.2647968195</v>
      </c>
      <c r="T573" s="227"/>
      <c r="U573" s="227"/>
      <c r="V573" s="227"/>
    </row>
    <row r="574" spans="2:22" outlineLevel="1" x14ac:dyDescent="0.2">
      <c r="B574" s="279">
        <f t="shared" si="307"/>
        <v>45382</v>
      </c>
      <c r="C574" s="280" t="s">
        <v>0</v>
      </c>
      <c r="D574" s="246"/>
      <c r="E574" s="246"/>
      <c r="F574" s="246"/>
      <c r="G574" s="246"/>
      <c r="H574" s="246"/>
      <c r="I574" s="256"/>
      <c r="J574" s="256"/>
      <c r="K574" s="246"/>
      <c r="L574" s="246"/>
      <c r="M574" s="256">
        <f t="shared" si="308"/>
        <v>0</v>
      </c>
      <c r="N574" s="256">
        <f t="shared" si="309"/>
        <v>0</v>
      </c>
      <c r="O574" s="256">
        <f t="shared" si="310"/>
        <v>0</v>
      </c>
      <c r="P574" s="256">
        <f t="shared" si="311"/>
        <v>0</v>
      </c>
      <c r="Q574" s="256">
        <f t="shared" si="312"/>
        <v>0</v>
      </c>
      <c r="R574" s="256">
        <f t="shared" si="313"/>
        <v>8651425.8710586261</v>
      </c>
      <c r="S574" s="282">
        <f t="shared" si="314"/>
        <v>8632200.4802340511</v>
      </c>
      <c r="T574" s="227"/>
      <c r="U574" s="227"/>
      <c r="V574" s="227"/>
    </row>
    <row r="575" spans="2:22" outlineLevel="1" x14ac:dyDescent="0.2">
      <c r="B575" s="279">
        <f t="shared" si="307"/>
        <v>45747</v>
      </c>
      <c r="C575" s="280" t="s">
        <v>0</v>
      </c>
      <c r="D575" s="246"/>
      <c r="E575" s="246"/>
      <c r="F575" s="246"/>
      <c r="G575" s="246"/>
      <c r="H575" s="246"/>
      <c r="I575" s="256"/>
      <c r="J575" s="256"/>
      <c r="K575" s="246"/>
      <c r="L575" s="246"/>
      <c r="M575" s="256">
        <f t="shared" si="308"/>
        <v>0</v>
      </c>
      <c r="N575" s="256">
        <f t="shared" si="309"/>
        <v>0</v>
      </c>
      <c r="O575" s="256">
        <f t="shared" si="310"/>
        <v>0</v>
      </c>
      <c r="P575" s="256">
        <f t="shared" si="311"/>
        <v>0</v>
      </c>
      <c r="Q575" s="256">
        <f t="shared" si="312"/>
        <v>0</v>
      </c>
      <c r="R575" s="256">
        <f t="shared" si="313"/>
        <v>0</v>
      </c>
      <c r="S575" s="282">
        <f t="shared" si="314"/>
        <v>9968759.2261246052</v>
      </c>
      <c r="T575" s="227"/>
      <c r="U575" s="227"/>
      <c r="V575" s="227"/>
    </row>
    <row r="576" spans="2:22" outlineLevel="1" x14ac:dyDescent="0.2">
      <c r="B576" s="279">
        <f t="shared" si="307"/>
        <v>46112</v>
      </c>
      <c r="C576" s="280" t="s">
        <v>0</v>
      </c>
      <c r="D576" s="246"/>
      <c r="E576" s="246"/>
      <c r="F576" s="246"/>
      <c r="G576" s="246"/>
      <c r="H576" s="246"/>
      <c r="I576" s="256"/>
      <c r="J576" s="256"/>
      <c r="K576" s="246"/>
      <c r="L576" s="246"/>
      <c r="M576" s="256">
        <f t="shared" si="308"/>
        <v>0</v>
      </c>
      <c r="N576" s="256">
        <f t="shared" si="309"/>
        <v>0</v>
      </c>
      <c r="O576" s="256">
        <f t="shared" si="310"/>
        <v>0</v>
      </c>
      <c r="P576" s="256">
        <f t="shared" si="311"/>
        <v>0</v>
      </c>
      <c r="Q576" s="256">
        <f t="shared" si="312"/>
        <v>0</v>
      </c>
      <c r="R576" s="256">
        <f t="shared" si="313"/>
        <v>0</v>
      </c>
      <c r="S576" s="282">
        <f t="shared" si="314"/>
        <v>0</v>
      </c>
      <c r="T576" s="227"/>
      <c r="U576" s="227"/>
      <c r="V576" s="227"/>
    </row>
    <row r="577" spans="2:22" outlineLevel="1" x14ac:dyDescent="0.2">
      <c r="B577" s="283"/>
      <c r="C577" s="280"/>
      <c r="D577" s="246"/>
      <c r="E577" s="246"/>
      <c r="F577" s="246"/>
      <c r="G577" s="246"/>
      <c r="H577" s="246"/>
      <c r="I577" s="246"/>
      <c r="J577" s="246"/>
      <c r="K577" s="246"/>
      <c r="L577" s="246"/>
      <c r="M577" s="246"/>
      <c r="N577" s="246"/>
      <c r="O577" s="246"/>
      <c r="P577" s="246"/>
      <c r="Q577" s="246"/>
      <c r="R577" s="246"/>
      <c r="S577" s="284"/>
      <c r="T577" s="227"/>
      <c r="U577" s="227"/>
      <c r="V577" s="227"/>
    </row>
    <row r="578" spans="2:22" outlineLevel="1" x14ac:dyDescent="0.2">
      <c r="B578" s="285" t="s">
        <v>15</v>
      </c>
      <c r="C578" s="280"/>
      <c r="D578" s="246"/>
      <c r="E578" s="246"/>
      <c r="F578" s="246"/>
      <c r="G578" s="246"/>
      <c r="H578" s="246"/>
      <c r="I578" s="246"/>
      <c r="J578" s="246"/>
      <c r="K578" s="246"/>
      <c r="L578" s="246"/>
      <c r="M578" s="246"/>
      <c r="N578" s="246"/>
      <c r="O578" s="246"/>
      <c r="P578" s="246"/>
      <c r="Q578" s="246"/>
      <c r="R578" s="246"/>
      <c r="S578" s="284"/>
      <c r="T578" s="227"/>
      <c r="U578" s="227"/>
      <c r="V578" s="227"/>
    </row>
    <row r="579" spans="2:22" outlineLevel="1" x14ac:dyDescent="0.2">
      <c r="B579" s="279">
        <f t="shared" ref="B579:B585" si="315">B570</f>
        <v>43921</v>
      </c>
      <c r="C579" s="280" t="s">
        <v>0</v>
      </c>
      <c r="D579" s="246"/>
      <c r="E579" s="246"/>
      <c r="F579" s="246"/>
      <c r="G579" s="246"/>
      <c r="H579" s="246"/>
      <c r="I579" s="256"/>
      <c r="J579" s="256"/>
      <c r="K579" s="246"/>
      <c r="L579" s="246"/>
      <c r="M579" s="256">
        <f>M570/MAX(M561,1)</f>
        <v>0</v>
      </c>
      <c r="N579" s="256">
        <f t="shared" ref="N579:S579" si="316">N570/MAX(N561,1)</f>
        <v>118858.38451785065</v>
      </c>
      <c r="O579" s="256">
        <f t="shared" si="316"/>
        <v>121168.01903518615</v>
      </c>
      <c r="P579" s="256">
        <f t="shared" si="316"/>
        <v>123647.73663404578</v>
      </c>
      <c r="Q579" s="256">
        <f t="shared" si="316"/>
        <v>126179.57124131432</v>
      </c>
      <c r="R579" s="256">
        <f t="shared" si="316"/>
        <v>128764.71367650223</v>
      </c>
      <c r="S579" s="282">
        <f t="shared" si="316"/>
        <v>131404.39030687051</v>
      </c>
      <c r="T579" s="227"/>
      <c r="U579" s="227"/>
      <c r="V579" s="227"/>
    </row>
    <row r="580" spans="2:22" outlineLevel="1" x14ac:dyDescent="0.2">
      <c r="B580" s="279">
        <f t="shared" si="315"/>
        <v>44286</v>
      </c>
      <c r="C580" s="280" t="s">
        <v>0</v>
      </c>
      <c r="D580" s="246"/>
      <c r="E580" s="246"/>
      <c r="F580" s="246"/>
      <c r="G580" s="246"/>
      <c r="H580" s="246"/>
      <c r="I580" s="256"/>
      <c r="J580" s="256"/>
      <c r="K580" s="246"/>
      <c r="L580" s="246"/>
      <c r="M580" s="256">
        <f t="shared" ref="M580:S580" si="317">M571/MAX(M562,1)</f>
        <v>0</v>
      </c>
      <c r="N580" s="256">
        <f t="shared" si="317"/>
        <v>0</v>
      </c>
      <c r="O580" s="256">
        <f t="shared" si="317"/>
        <v>110247.13587174569</v>
      </c>
      <c r="P580" s="256">
        <f t="shared" si="317"/>
        <v>112502.19092366776</v>
      </c>
      <c r="Q580" s="256">
        <f t="shared" si="317"/>
        <v>114804.56134257074</v>
      </c>
      <c r="R580" s="256">
        <f t="shared" si="317"/>
        <v>117155.3214081567</v>
      </c>
      <c r="S580" s="282">
        <f t="shared" si="317"/>
        <v>119555.57677359211</v>
      </c>
      <c r="T580" s="227"/>
      <c r="U580" s="227"/>
      <c r="V580" s="227"/>
    </row>
    <row r="581" spans="2:22" outlineLevel="1" x14ac:dyDescent="0.2">
      <c r="B581" s="279">
        <f t="shared" si="315"/>
        <v>44651</v>
      </c>
      <c r="C581" s="280" t="s">
        <v>0</v>
      </c>
      <c r="D581" s="246"/>
      <c r="E581" s="246"/>
      <c r="F581" s="246"/>
      <c r="G581" s="246"/>
      <c r="H581" s="246"/>
      <c r="I581" s="256"/>
      <c r="J581" s="256"/>
      <c r="K581" s="246"/>
      <c r="L581" s="246"/>
      <c r="M581" s="256">
        <f t="shared" ref="M581:S581" si="318">M572/MAX(M563,1)</f>
        <v>0</v>
      </c>
      <c r="N581" s="256">
        <f t="shared" si="318"/>
        <v>0</v>
      </c>
      <c r="O581" s="256">
        <f t="shared" si="318"/>
        <v>0</v>
      </c>
      <c r="P581" s="256">
        <f t="shared" si="318"/>
        <v>120760.31516182311</v>
      </c>
      <c r="Q581" s="256">
        <f t="shared" si="318"/>
        <v>123230.41251740586</v>
      </c>
      <c r="R581" s="256">
        <f t="shared" si="318"/>
        <v>125752.33723869229</v>
      </c>
      <c r="S581" s="282">
        <f t="shared" si="318"/>
        <v>128327.2660488179</v>
      </c>
      <c r="T581" s="227"/>
      <c r="U581" s="227"/>
      <c r="V581" s="227"/>
    </row>
    <row r="582" spans="2:22" outlineLevel="1" x14ac:dyDescent="0.2">
      <c r="B582" s="279">
        <f t="shared" si="315"/>
        <v>45016</v>
      </c>
      <c r="C582" s="280" t="s">
        <v>0</v>
      </c>
      <c r="D582" s="246"/>
      <c r="E582" s="246"/>
      <c r="F582" s="246"/>
      <c r="G582" s="246"/>
      <c r="H582" s="246"/>
      <c r="I582" s="256"/>
      <c r="J582" s="256"/>
      <c r="K582" s="246"/>
      <c r="L582" s="246"/>
      <c r="M582" s="256">
        <f t="shared" ref="M582:S582" si="319">M573/MAX(M564,1)</f>
        <v>0</v>
      </c>
      <c r="N582" s="256">
        <f t="shared" si="319"/>
        <v>0</v>
      </c>
      <c r="O582" s="256">
        <f t="shared" si="319"/>
        <v>0</v>
      </c>
      <c r="P582" s="256">
        <f t="shared" si="319"/>
        <v>0</v>
      </c>
      <c r="Q582" s="256">
        <f t="shared" si="319"/>
        <v>152927.41474067769</v>
      </c>
      <c r="R582" s="256">
        <f t="shared" si="319"/>
        <v>156055.47549673702</v>
      </c>
      <c r="S582" s="282">
        <f t="shared" si="319"/>
        <v>159249.16894876325</v>
      </c>
      <c r="T582" s="227"/>
      <c r="U582" s="227"/>
      <c r="V582" s="227"/>
    </row>
    <row r="583" spans="2:22" outlineLevel="1" x14ac:dyDescent="0.2">
      <c r="B583" s="279">
        <f t="shared" si="315"/>
        <v>45382</v>
      </c>
      <c r="C583" s="280" t="s">
        <v>0</v>
      </c>
      <c r="D583" s="246"/>
      <c r="E583" s="246"/>
      <c r="F583" s="246"/>
      <c r="G583" s="246"/>
      <c r="H583" s="246"/>
      <c r="I583" s="256"/>
      <c r="J583" s="256"/>
      <c r="K583" s="246"/>
      <c r="L583" s="246"/>
      <c r="M583" s="256">
        <f t="shared" ref="M583:S583" si="320">M574/MAX(M565,1)</f>
        <v>0</v>
      </c>
      <c r="N583" s="256">
        <f t="shared" si="320"/>
        <v>0</v>
      </c>
      <c r="O583" s="256">
        <f t="shared" si="320"/>
        <v>0</v>
      </c>
      <c r="P583" s="256">
        <f t="shared" si="320"/>
        <v>0</v>
      </c>
      <c r="Q583" s="256">
        <f t="shared" si="320"/>
        <v>0</v>
      </c>
      <c r="R583" s="256">
        <f t="shared" si="320"/>
        <v>192253.90824574724</v>
      </c>
      <c r="S583" s="282">
        <f t="shared" si="320"/>
        <v>196186.37455077388</v>
      </c>
      <c r="T583" s="227"/>
      <c r="U583" s="227"/>
      <c r="V583" s="227"/>
    </row>
    <row r="584" spans="2:22" outlineLevel="1" x14ac:dyDescent="0.2">
      <c r="B584" s="279">
        <f t="shared" si="315"/>
        <v>45747</v>
      </c>
      <c r="C584" s="280" t="s">
        <v>0</v>
      </c>
      <c r="D584" s="246"/>
      <c r="E584" s="246"/>
      <c r="F584" s="246"/>
      <c r="G584" s="246"/>
      <c r="H584" s="246"/>
      <c r="I584" s="256"/>
      <c r="J584" s="256"/>
      <c r="K584" s="246"/>
      <c r="L584" s="246"/>
      <c r="M584" s="256">
        <f t="shared" ref="M584:S584" si="321">M575/MAX(M566,1)</f>
        <v>0</v>
      </c>
      <c r="N584" s="256">
        <f t="shared" si="321"/>
        <v>0</v>
      </c>
      <c r="O584" s="256">
        <f t="shared" si="321"/>
        <v>0</v>
      </c>
      <c r="P584" s="256">
        <f t="shared" si="321"/>
        <v>0</v>
      </c>
      <c r="Q584" s="256">
        <f t="shared" si="321"/>
        <v>0</v>
      </c>
      <c r="R584" s="256">
        <f t="shared" si="321"/>
        <v>0</v>
      </c>
      <c r="S584" s="282">
        <f t="shared" si="321"/>
        <v>221527.98280276899</v>
      </c>
      <c r="T584" s="227"/>
      <c r="U584" s="227"/>
      <c r="V584" s="227"/>
    </row>
    <row r="585" spans="2:22" outlineLevel="1" x14ac:dyDescent="0.2">
      <c r="B585" s="279">
        <f t="shared" si="315"/>
        <v>46112</v>
      </c>
      <c r="C585" s="280" t="s">
        <v>0</v>
      </c>
      <c r="D585" s="246"/>
      <c r="E585" s="246"/>
      <c r="F585" s="246"/>
      <c r="G585" s="246"/>
      <c r="H585" s="246"/>
      <c r="I585" s="256"/>
      <c r="J585" s="256"/>
      <c r="K585" s="246"/>
      <c r="L585" s="246"/>
      <c r="M585" s="256">
        <f t="shared" ref="M585:S585" si="322">M576/MAX(M567,1)</f>
        <v>0</v>
      </c>
      <c r="N585" s="256">
        <f t="shared" si="322"/>
        <v>0</v>
      </c>
      <c r="O585" s="256">
        <f t="shared" si="322"/>
        <v>0</v>
      </c>
      <c r="P585" s="256">
        <f t="shared" si="322"/>
        <v>0</v>
      </c>
      <c r="Q585" s="256">
        <f t="shared" si="322"/>
        <v>0</v>
      </c>
      <c r="R585" s="256">
        <f t="shared" si="322"/>
        <v>0</v>
      </c>
      <c r="S585" s="282">
        <f t="shared" si="322"/>
        <v>0</v>
      </c>
      <c r="T585" s="227"/>
      <c r="U585" s="227"/>
      <c r="V585" s="227"/>
    </row>
    <row r="586" spans="2:22" outlineLevel="1" x14ac:dyDescent="0.2">
      <c r="B586" s="283"/>
      <c r="C586" s="280"/>
      <c r="D586" s="246"/>
      <c r="E586" s="246"/>
      <c r="F586" s="246"/>
      <c r="G586" s="246"/>
      <c r="H586" s="246"/>
      <c r="I586" s="246"/>
      <c r="J586" s="246"/>
      <c r="K586" s="246"/>
      <c r="L586" s="246"/>
      <c r="M586" s="246"/>
      <c r="N586" s="246"/>
      <c r="O586" s="246"/>
      <c r="P586" s="246"/>
      <c r="Q586" s="246"/>
      <c r="R586" s="246"/>
      <c r="S586" s="284"/>
      <c r="T586" s="227"/>
      <c r="U586" s="227"/>
      <c r="V586" s="227"/>
    </row>
    <row r="587" spans="2:22" outlineLevel="1" x14ac:dyDescent="0.2">
      <c r="B587" s="285" t="s">
        <v>14</v>
      </c>
      <c r="C587" s="280"/>
      <c r="D587" s="246"/>
      <c r="E587" s="246"/>
      <c r="F587" s="246"/>
      <c r="G587" s="246"/>
      <c r="H587" s="246"/>
      <c r="I587" s="246"/>
      <c r="J587" s="246"/>
      <c r="K587" s="246"/>
      <c r="L587" s="246"/>
      <c r="M587" s="246"/>
      <c r="N587" s="246"/>
      <c r="O587" s="246"/>
      <c r="P587" s="246"/>
      <c r="Q587" s="246"/>
      <c r="R587" s="246"/>
      <c r="S587" s="284"/>
      <c r="T587" s="227"/>
      <c r="U587" s="227"/>
      <c r="V587" s="227"/>
    </row>
    <row r="588" spans="2:22" outlineLevel="1" x14ac:dyDescent="0.2">
      <c r="B588" s="279">
        <f t="shared" ref="B588:B594" si="323">B579</f>
        <v>43921</v>
      </c>
      <c r="C588" s="280" t="s">
        <v>0</v>
      </c>
      <c r="D588" s="246"/>
      <c r="E588" s="246"/>
      <c r="F588" s="246"/>
      <c r="G588" s="246"/>
      <c r="H588" s="246"/>
      <c r="I588" s="256"/>
      <c r="J588" s="256"/>
      <c r="K588" s="246"/>
      <c r="L588" s="246"/>
      <c r="M588" s="256">
        <f>IF(M561&lt;=1,0,(M570-M606)*M$13)</f>
        <v>0</v>
      </c>
      <c r="N588" s="256">
        <f t="shared" ref="N588:S588" si="324">IF(N561&lt;=1,0,(N570-N606)*N$13)</f>
        <v>101623.91876276179</v>
      </c>
      <c r="O588" s="256">
        <f t="shared" si="324"/>
        <v>106627.85675096391</v>
      </c>
      <c r="P588" s="256">
        <f t="shared" si="324"/>
        <v>106337.05350527946</v>
      </c>
      <c r="Q588" s="256">
        <f t="shared" si="324"/>
        <v>105990.83984270412</v>
      </c>
      <c r="R588" s="256">
        <f t="shared" si="324"/>
        <v>105587.06521473192</v>
      </c>
      <c r="S588" s="282">
        <f t="shared" si="324"/>
        <v>105123.51224549652</v>
      </c>
      <c r="T588" s="227"/>
      <c r="U588" s="227"/>
      <c r="V588" s="227"/>
    </row>
    <row r="589" spans="2:22" outlineLevel="1" x14ac:dyDescent="0.2">
      <c r="B589" s="279">
        <f t="shared" si="323"/>
        <v>44286</v>
      </c>
      <c r="C589" s="280" t="s">
        <v>0</v>
      </c>
      <c r="D589" s="246"/>
      <c r="E589" s="246"/>
      <c r="F589" s="246"/>
      <c r="G589" s="246"/>
      <c r="H589" s="246"/>
      <c r="I589" s="256"/>
      <c r="J589" s="256"/>
      <c r="K589" s="246"/>
      <c r="L589" s="246"/>
      <c r="M589" s="256">
        <f t="shared" ref="M589:S589" si="325">IF(M562&lt;=1,0,(M571-M607)*M$13)</f>
        <v>0</v>
      </c>
      <c r="N589" s="256">
        <f t="shared" si="325"/>
        <v>0</v>
      </c>
      <c r="O589" s="256">
        <f t="shared" si="325"/>
        <v>99222.422284571207</v>
      </c>
      <c r="P589" s="256">
        <f t="shared" si="325"/>
        <v>99001.928012827717</v>
      </c>
      <c r="Q589" s="256">
        <f t="shared" si="325"/>
        <v>98731.922754610918</v>
      </c>
      <c r="R589" s="256">
        <f t="shared" si="325"/>
        <v>98410.469982851719</v>
      </c>
      <c r="S589" s="282">
        <f t="shared" si="325"/>
        <v>98035.572954345625</v>
      </c>
      <c r="T589" s="227"/>
      <c r="U589" s="227"/>
      <c r="V589" s="227"/>
    </row>
    <row r="590" spans="2:22" outlineLevel="1" x14ac:dyDescent="0.2">
      <c r="B590" s="279">
        <f t="shared" si="323"/>
        <v>44651</v>
      </c>
      <c r="C590" s="280" t="s">
        <v>0</v>
      </c>
      <c r="D590" s="246"/>
      <c r="E590" s="246"/>
      <c r="F590" s="246"/>
      <c r="G590" s="246"/>
      <c r="H590" s="246"/>
      <c r="I590" s="256"/>
      <c r="J590" s="256"/>
      <c r="K590" s="246"/>
      <c r="L590" s="246"/>
      <c r="M590" s="256">
        <f t="shared" ref="M590:S590" si="326">IF(M563&lt;=1,0,(M572-M608)*M$13)</f>
        <v>0</v>
      </c>
      <c r="N590" s="256">
        <f t="shared" si="326"/>
        <v>0</v>
      </c>
      <c r="O590" s="256">
        <f t="shared" si="326"/>
        <v>0</v>
      </c>
      <c r="P590" s="256">
        <f t="shared" si="326"/>
        <v>108684.2836456409</v>
      </c>
      <c r="Q590" s="256">
        <f t="shared" si="326"/>
        <v>108442.76301531725</v>
      </c>
      <c r="R590" s="256">
        <f t="shared" si="326"/>
        <v>108147.01002527546</v>
      </c>
      <c r="S590" s="282">
        <f t="shared" si="326"/>
        <v>107794.90348100713</v>
      </c>
      <c r="T590" s="227"/>
      <c r="U590" s="227"/>
      <c r="V590" s="227"/>
    </row>
    <row r="591" spans="2:22" outlineLevel="1" x14ac:dyDescent="0.2">
      <c r="B591" s="279">
        <f t="shared" si="323"/>
        <v>45016</v>
      </c>
      <c r="C591" s="280" t="s">
        <v>0</v>
      </c>
      <c r="D591" s="246"/>
      <c r="E591" s="246"/>
      <c r="F591" s="246"/>
      <c r="G591" s="246"/>
      <c r="H591" s="246"/>
      <c r="I591" s="256"/>
      <c r="J591" s="256"/>
      <c r="K591" s="246"/>
      <c r="L591" s="246"/>
      <c r="M591" s="256">
        <f t="shared" ref="M591:S591" si="327">IF(M564&lt;=1,0,(M573-M609)*M$13)</f>
        <v>0</v>
      </c>
      <c r="N591" s="256">
        <f t="shared" si="327"/>
        <v>0</v>
      </c>
      <c r="O591" s="256">
        <f t="shared" si="327"/>
        <v>0</v>
      </c>
      <c r="P591" s="256">
        <f t="shared" si="327"/>
        <v>0</v>
      </c>
      <c r="Q591" s="256">
        <f t="shared" si="327"/>
        <v>137634.67326661004</v>
      </c>
      <c r="R591" s="256">
        <f t="shared" si="327"/>
        <v>137328.81843712871</v>
      </c>
      <c r="S591" s="282">
        <f t="shared" si="327"/>
        <v>136954.28529593651</v>
      </c>
      <c r="T591" s="227"/>
      <c r="U591" s="227"/>
      <c r="V591" s="227"/>
    </row>
    <row r="592" spans="2:22" outlineLevel="1" x14ac:dyDescent="0.2">
      <c r="B592" s="279">
        <f t="shared" si="323"/>
        <v>45382</v>
      </c>
      <c r="C592" s="280" t="s">
        <v>0</v>
      </c>
      <c r="D592" s="246"/>
      <c r="E592" s="246"/>
      <c r="F592" s="246"/>
      <c r="G592" s="246"/>
      <c r="H592" s="246"/>
      <c r="I592" s="256"/>
      <c r="J592" s="256"/>
      <c r="K592" s="246"/>
      <c r="L592" s="246"/>
      <c r="M592" s="256">
        <f t="shared" ref="M592:S592" si="328">IF(M565&lt;=1,0,(M574-M610)*M$13)</f>
        <v>0</v>
      </c>
      <c r="N592" s="256">
        <f t="shared" si="328"/>
        <v>0</v>
      </c>
      <c r="O592" s="256">
        <f t="shared" si="328"/>
        <v>0</v>
      </c>
      <c r="P592" s="256">
        <f t="shared" si="328"/>
        <v>0</v>
      </c>
      <c r="Q592" s="256">
        <f t="shared" si="328"/>
        <v>0</v>
      </c>
      <c r="R592" s="256">
        <f t="shared" si="328"/>
        <v>173028.51742117267</v>
      </c>
      <c r="S592" s="282">
        <f t="shared" si="328"/>
        <v>172644.00960468117</v>
      </c>
      <c r="T592" s="227"/>
      <c r="U592" s="227"/>
      <c r="V592" s="227"/>
    </row>
    <row r="593" spans="2:22" outlineLevel="1" x14ac:dyDescent="0.2">
      <c r="B593" s="279">
        <f t="shared" si="323"/>
        <v>45747</v>
      </c>
      <c r="C593" s="280" t="s">
        <v>0</v>
      </c>
      <c r="D593" s="246"/>
      <c r="E593" s="246"/>
      <c r="F593" s="246"/>
      <c r="G593" s="246"/>
      <c r="H593" s="246"/>
      <c r="I593" s="256"/>
      <c r="J593" s="256"/>
      <c r="K593" s="246"/>
      <c r="L593" s="246"/>
      <c r="M593" s="256">
        <f t="shared" ref="M593:S593" si="329">IF(M566&lt;=1,0,(M575-M611)*M$13)</f>
        <v>0</v>
      </c>
      <c r="N593" s="256">
        <f t="shared" si="329"/>
        <v>0</v>
      </c>
      <c r="O593" s="256">
        <f t="shared" si="329"/>
        <v>0</v>
      </c>
      <c r="P593" s="256">
        <f t="shared" si="329"/>
        <v>0</v>
      </c>
      <c r="Q593" s="256">
        <f t="shared" si="329"/>
        <v>0</v>
      </c>
      <c r="R593" s="256">
        <f t="shared" si="329"/>
        <v>0</v>
      </c>
      <c r="S593" s="282">
        <f t="shared" si="329"/>
        <v>199375.18452249229</v>
      </c>
      <c r="T593" s="227"/>
      <c r="U593" s="227"/>
      <c r="V593" s="227"/>
    </row>
    <row r="594" spans="2:22" outlineLevel="1" x14ac:dyDescent="0.2">
      <c r="B594" s="279">
        <f t="shared" si="323"/>
        <v>46112</v>
      </c>
      <c r="C594" s="280" t="s">
        <v>0</v>
      </c>
      <c r="D594" s="246"/>
      <c r="E594" s="246"/>
      <c r="F594" s="246"/>
      <c r="G594" s="246"/>
      <c r="H594" s="246"/>
      <c r="I594" s="256"/>
      <c r="J594" s="256"/>
      <c r="K594" s="246"/>
      <c r="L594" s="246"/>
      <c r="M594" s="256">
        <f t="shared" ref="M594:S594" si="330">IF(M567&lt;=1,0,(M576-M612)*M$13)</f>
        <v>0</v>
      </c>
      <c r="N594" s="256">
        <f t="shared" si="330"/>
        <v>0</v>
      </c>
      <c r="O594" s="256">
        <f t="shared" si="330"/>
        <v>0</v>
      </c>
      <c r="P594" s="256">
        <f t="shared" si="330"/>
        <v>0</v>
      </c>
      <c r="Q594" s="256">
        <f t="shared" si="330"/>
        <v>0</v>
      </c>
      <c r="R594" s="256">
        <f t="shared" si="330"/>
        <v>0</v>
      </c>
      <c r="S594" s="282">
        <f t="shared" si="330"/>
        <v>0</v>
      </c>
      <c r="T594" s="227"/>
      <c r="U594" s="227"/>
      <c r="V594" s="227"/>
    </row>
    <row r="595" spans="2:22" outlineLevel="1" x14ac:dyDescent="0.2">
      <c r="B595" s="283"/>
      <c r="C595" s="280"/>
      <c r="D595" s="246"/>
      <c r="E595" s="246"/>
      <c r="F595" s="246"/>
      <c r="G595" s="246"/>
      <c r="H595" s="246"/>
      <c r="I595" s="246"/>
      <c r="J595" s="246"/>
      <c r="K595" s="246"/>
      <c r="L595" s="246"/>
      <c r="M595" s="246"/>
      <c r="N595" s="246"/>
      <c r="O595" s="246"/>
      <c r="P595" s="246"/>
      <c r="Q595" s="246"/>
      <c r="R595" s="246"/>
      <c r="S595" s="284"/>
      <c r="T595" s="227"/>
      <c r="U595" s="227"/>
      <c r="V595" s="227"/>
    </row>
    <row r="596" spans="2:22" outlineLevel="1" x14ac:dyDescent="0.2">
      <c r="B596" s="285" t="s">
        <v>144</v>
      </c>
      <c r="C596" s="280"/>
      <c r="D596" s="246"/>
      <c r="E596" s="246"/>
      <c r="F596" s="246"/>
      <c r="G596" s="246"/>
      <c r="H596" s="246"/>
      <c r="I596" s="246"/>
      <c r="J596" s="246"/>
      <c r="K596" s="246"/>
      <c r="L596" s="246"/>
      <c r="M596" s="246"/>
      <c r="N596" s="246"/>
      <c r="O596" s="246"/>
      <c r="P596" s="246"/>
      <c r="Q596" s="246"/>
      <c r="R596" s="246"/>
      <c r="S596" s="284"/>
      <c r="T596" s="227"/>
      <c r="U596" s="227"/>
      <c r="V596" s="227"/>
    </row>
    <row r="597" spans="2:22" outlineLevel="1" x14ac:dyDescent="0.2">
      <c r="B597" s="279">
        <f t="shared" ref="B597:B603" si="331">B588</f>
        <v>43921</v>
      </c>
      <c r="C597" s="280" t="s">
        <v>0</v>
      </c>
      <c r="D597" s="281">
        <f>INDEX($H$17:$S$25,MATCH(B548,$B$17:$B$25,0),MATCH(B597,$H$4:$S$4,0))</f>
        <v>5348627.303303279</v>
      </c>
      <c r="E597" s="256"/>
      <c r="F597" s="246"/>
      <c r="G597" s="246"/>
      <c r="H597" s="246"/>
      <c r="I597" s="256"/>
      <c r="J597" s="256"/>
      <c r="K597" s="246"/>
      <c r="L597" s="246"/>
      <c r="M597" s="256">
        <f t="shared" ref="M597:S603" si="332">($B597=M$4)*$D597</f>
        <v>5348627.303303279</v>
      </c>
      <c r="N597" s="256">
        <f t="shared" si="332"/>
        <v>0</v>
      </c>
      <c r="O597" s="256">
        <f t="shared" si="332"/>
        <v>0</v>
      </c>
      <c r="P597" s="256">
        <f t="shared" si="332"/>
        <v>0</v>
      </c>
      <c r="Q597" s="256">
        <f t="shared" si="332"/>
        <v>0</v>
      </c>
      <c r="R597" s="256">
        <f t="shared" si="332"/>
        <v>0</v>
      </c>
      <c r="S597" s="282">
        <f t="shared" si="332"/>
        <v>0</v>
      </c>
      <c r="T597" s="227"/>
      <c r="U597" s="227"/>
      <c r="V597" s="227"/>
    </row>
    <row r="598" spans="2:22" outlineLevel="1" x14ac:dyDescent="0.2">
      <c r="B598" s="279">
        <f t="shared" si="331"/>
        <v>44286</v>
      </c>
      <c r="C598" s="280" t="s">
        <v>0</v>
      </c>
      <c r="D598" s="281">
        <f>INDEX($H$17:$S$25,MATCH(B548,$B$17:$B$25,0),MATCH(B598,$H$4:$S$4,0))</f>
        <v>4961121.1142285559</v>
      </c>
      <c r="E598" s="256"/>
      <c r="F598" s="246"/>
      <c r="G598" s="246"/>
      <c r="H598" s="246"/>
      <c r="I598" s="256"/>
      <c r="J598" s="256"/>
      <c r="K598" s="246"/>
      <c r="L598" s="246"/>
      <c r="M598" s="256">
        <f t="shared" si="332"/>
        <v>0</v>
      </c>
      <c r="N598" s="256">
        <f t="shared" si="332"/>
        <v>4961121.1142285559</v>
      </c>
      <c r="O598" s="256">
        <f t="shared" si="332"/>
        <v>0</v>
      </c>
      <c r="P598" s="256">
        <f t="shared" si="332"/>
        <v>0</v>
      </c>
      <c r="Q598" s="256">
        <f t="shared" si="332"/>
        <v>0</v>
      </c>
      <c r="R598" s="256">
        <f t="shared" si="332"/>
        <v>0</v>
      </c>
      <c r="S598" s="282">
        <f t="shared" si="332"/>
        <v>0</v>
      </c>
      <c r="T598" s="227"/>
      <c r="U598" s="227"/>
      <c r="V598" s="227"/>
    </row>
    <row r="599" spans="2:22" outlineLevel="1" x14ac:dyDescent="0.2">
      <c r="B599" s="279">
        <f t="shared" si="331"/>
        <v>44651</v>
      </c>
      <c r="C599" s="280" t="s">
        <v>0</v>
      </c>
      <c r="D599" s="281">
        <f>INDEX($H$17:$S$25,MATCH(B548,$B$17:$B$25,0),MATCH(B599,$H$4:$S$4,0))</f>
        <v>5434214.1822820399</v>
      </c>
      <c r="E599" s="256"/>
      <c r="F599" s="246"/>
      <c r="G599" s="246"/>
      <c r="H599" s="246"/>
      <c r="I599" s="256"/>
      <c r="J599" s="256"/>
      <c r="K599" s="246"/>
      <c r="L599" s="246"/>
      <c r="M599" s="256">
        <f t="shared" si="332"/>
        <v>0</v>
      </c>
      <c r="N599" s="256">
        <f t="shared" si="332"/>
        <v>0</v>
      </c>
      <c r="O599" s="256">
        <f t="shared" si="332"/>
        <v>5434214.1822820399</v>
      </c>
      <c r="P599" s="256">
        <f t="shared" si="332"/>
        <v>0</v>
      </c>
      <c r="Q599" s="256">
        <f t="shared" si="332"/>
        <v>0</v>
      </c>
      <c r="R599" s="256">
        <f t="shared" si="332"/>
        <v>0</v>
      </c>
      <c r="S599" s="282">
        <f t="shared" si="332"/>
        <v>0</v>
      </c>
      <c r="T599" s="227"/>
      <c r="U599" s="227"/>
      <c r="V599" s="227"/>
    </row>
    <row r="600" spans="2:22" outlineLevel="1" x14ac:dyDescent="0.2">
      <c r="B600" s="279">
        <f t="shared" si="331"/>
        <v>45016</v>
      </c>
      <c r="C600" s="280" t="s">
        <v>0</v>
      </c>
      <c r="D600" s="281">
        <f>INDEX($H$17:$S$25,MATCH(B548,$B$17:$B$25,0),MATCH(B600,$H$4:$S$4,0))</f>
        <v>6881733.6633304963</v>
      </c>
      <c r="E600" s="256"/>
      <c r="F600" s="246"/>
      <c r="G600" s="246"/>
      <c r="H600" s="246"/>
      <c r="I600" s="256"/>
      <c r="J600" s="256"/>
      <c r="K600" s="246"/>
      <c r="L600" s="246"/>
      <c r="M600" s="256">
        <f t="shared" si="332"/>
        <v>0</v>
      </c>
      <c r="N600" s="256">
        <f t="shared" si="332"/>
        <v>0</v>
      </c>
      <c r="O600" s="256">
        <f t="shared" si="332"/>
        <v>0</v>
      </c>
      <c r="P600" s="256">
        <f t="shared" si="332"/>
        <v>6881733.6633304963</v>
      </c>
      <c r="Q600" s="256">
        <f t="shared" si="332"/>
        <v>0</v>
      </c>
      <c r="R600" s="256">
        <f t="shared" si="332"/>
        <v>0</v>
      </c>
      <c r="S600" s="282">
        <f t="shared" si="332"/>
        <v>0</v>
      </c>
      <c r="T600" s="227"/>
      <c r="U600" s="227"/>
      <c r="V600" s="227"/>
    </row>
    <row r="601" spans="2:22" outlineLevel="1" x14ac:dyDescent="0.2">
      <c r="B601" s="279">
        <f t="shared" si="331"/>
        <v>45382</v>
      </c>
      <c r="C601" s="280" t="s">
        <v>0</v>
      </c>
      <c r="D601" s="281">
        <f>INDEX($H$17:$S$25,MATCH(B548,$B$17:$B$25,0),MATCH(B601,$H$4:$S$4,0))</f>
        <v>8651425.8710586261</v>
      </c>
      <c r="E601" s="256"/>
      <c r="F601" s="246"/>
      <c r="G601" s="246"/>
      <c r="H601" s="246"/>
      <c r="I601" s="256"/>
      <c r="J601" s="256"/>
      <c r="K601" s="246"/>
      <c r="L601" s="246"/>
      <c r="M601" s="256">
        <f t="shared" si="332"/>
        <v>0</v>
      </c>
      <c r="N601" s="256">
        <f t="shared" si="332"/>
        <v>0</v>
      </c>
      <c r="O601" s="256">
        <f t="shared" si="332"/>
        <v>0</v>
      </c>
      <c r="P601" s="256">
        <f t="shared" si="332"/>
        <v>0</v>
      </c>
      <c r="Q601" s="256">
        <f t="shared" si="332"/>
        <v>8651425.8710586261</v>
      </c>
      <c r="R601" s="256">
        <f t="shared" si="332"/>
        <v>0</v>
      </c>
      <c r="S601" s="282">
        <f t="shared" si="332"/>
        <v>0</v>
      </c>
      <c r="T601" s="227"/>
      <c r="U601" s="227"/>
      <c r="V601" s="227"/>
    </row>
    <row r="602" spans="2:22" outlineLevel="1" x14ac:dyDescent="0.2">
      <c r="B602" s="279">
        <f t="shared" si="331"/>
        <v>45747</v>
      </c>
      <c r="C602" s="280" t="s">
        <v>0</v>
      </c>
      <c r="D602" s="281">
        <f>INDEX($H$17:$S$25,MATCH(B548,$B$17:$B$25,0),MATCH(B602,$H$4:$S$4,0))</f>
        <v>9968759.2261246052</v>
      </c>
      <c r="E602" s="256"/>
      <c r="F602" s="246"/>
      <c r="G602" s="246"/>
      <c r="H602" s="246"/>
      <c r="I602" s="256"/>
      <c r="J602" s="256"/>
      <c r="K602" s="246"/>
      <c r="L602" s="246"/>
      <c r="M602" s="256">
        <f t="shared" si="332"/>
        <v>0</v>
      </c>
      <c r="N602" s="256">
        <f t="shared" si="332"/>
        <v>0</v>
      </c>
      <c r="O602" s="256">
        <f t="shared" si="332"/>
        <v>0</v>
      </c>
      <c r="P602" s="256">
        <f t="shared" si="332"/>
        <v>0</v>
      </c>
      <c r="Q602" s="256">
        <f t="shared" si="332"/>
        <v>0</v>
      </c>
      <c r="R602" s="256">
        <f t="shared" si="332"/>
        <v>9968759.2261246052</v>
      </c>
      <c r="S602" s="282">
        <f t="shared" si="332"/>
        <v>0</v>
      </c>
      <c r="T602" s="227"/>
      <c r="U602" s="227"/>
      <c r="V602" s="227"/>
    </row>
    <row r="603" spans="2:22" outlineLevel="1" x14ac:dyDescent="0.2">
      <c r="B603" s="279">
        <f t="shared" si="331"/>
        <v>46112</v>
      </c>
      <c r="C603" s="280" t="s">
        <v>0</v>
      </c>
      <c r="D603" s="281">
        <f>INDEX($H$17:$S$25,MATCH(B548,$B$17:$B$25,0),MATCH(B603,$H$4:$S$4,0))</f>
        <v>9908169.5882995818</v>
      </c>
      <c r="E603" s="256"/>
      <c r="F603" s="246"/>
      <c r="G603" s="246"/>
      <c r="H603" s="246"/>
      <c r="I603" s="256"/>
      <c r="J603" s="256"/>
      <c r="K603" s="246"/>
      <c r="L603" s="246"/>
      <c r="M603" s="256">
        <f t="shared" si="332"/>
        <v>0</v>
      </c>
      <c r="N603" s="256">
        <f t="shared" si="332"/>
        <v>0</v>
      </c>
      <c r="O603" s="256">
        <f t="shared" si="332"/>
        <v>0</v>
      </c>
      <c r="P603" s="256">
        <f t="shared" si="332"/>
        <v>0</v>
      </c>
      <c r="Q603" s="256">
        <f t="shared" si="332"/>
        <v>0</v>
      </c>
      <c r="R603" s="256">
        <f t="shared" si="332"/>
        <v>0</v>
      </c>
      <c r="S603" s="282">
        <f t="shared" si="332"/>
        <v>9908169.5882995818</v>
      </c>
      <c r="T603" s="227"/>
      <c r="U603" s="227"/>
      <c r="V603" s="227"/>
    </row>
    <row r="604" spans="2:22" outlineLevel="1" x14ac:dyDescent="0.2">
      <c r="B604" s="283"/>
      <c r="C604" s="280"/>
      <c r="D604" s="246"/>
      <c r="E604" s="246"/>
      <c r="F604" s="246"/>
      <c r="G604" s="246"/>
      <c r="H604" s="246"/>
      <c r="I604" s="246"/>
      <c r="J604" s="246"/>
      <c r="K604" s="246"/>
      <c r="L604" s="246"/>
      <c r="M604" s="246"/>
      <c r="N604" s="246"/>
      <c r="O604" s="246"/>
      <c r="P604" s="246"/>
      <c r="Q604" s="246"/>
      <c r="R604" s="246"/>
      <c r="S604" s="284"/>
      <c r="T604" s="227"/>
      <c r="U604" s="227"/>
      <c r="V604" s="227"/>
    </row>
    <row r="605" spans="2:22" outlineLevel="1" x14ac:dyDescent="0.2">
      <c r="B605" s="285" t="s">
        <v>12</v>
      </c>
      <c r="C605" s="280"/>
      <c r="D605" s="246"/>
      <c r="E605" s="246"/>
      <c r="F605" s="246"/>
      <c r="G605" s="246"/>
      <c r="H605" s="246"/>
      <c r="I605" s="246"/>
      <c r="J605" s="246"/>
      <c r="K605" s="246"/>
      <c r="L605" s="246"/>
      <c r="M605" s="246"/>
      <c r="N605" s="246"/>
      <c r="O605" s="246"/>
      <c r="P605" s="246"/>
      <c r="Q605" s="246"/>
      <c r="R605" s="246"/>
      <c r="S605" s="284"/>
      <c r="T605" s="227"/>
      <c r="U605" s="227"/>
      <c r="V605" s="227"/>
    </row>
    <row r="606" spans="2:22" outlineLevel="1" x14ac:dyDescent="0.2">
      <c r="B606" s="279">
        <f t="shared" ref="B606:B612" si="333">B597</f>
        <v>43921</v>
      </c>
      <c r="C606" s="280" t="s">
        <v>0</v>
      </c>
      <c r="D606" s="246"/>
      <c r="E606" s="246"/>
      <c r="F606" s="246"/>
      <c r="G606" s="246"/>
      <c r="H606" s="246"/>
      <c r="I606" s="256"/>
      <c r="J606" s="256"/>
      <c r="K606" s="246"/>
      <c r="L606" s="246"/>
      <c r="M606" s="256">
        <v>0</v>
      </c>
      <c r="N606" s="256">
        <v>0</v>
      </c>
      <c r="O606" s="256">
        <v>0</v>
      </c>
      <c r="P606" s="256">
        <v>0</v>
      </c>
      <c r="Q606" s="256">
        <v>0</v>
      </c>
      <c r="R606" s="256">
        <v>0</v>
      </c>
      <c r="S606" s="282">
        <v>0</v>
      </c>
      <c r="T606" s="227"/>
      <c r="U606" s="227"/>
      <c r="V606" s="227"/>
    </row>
    <row r="607" spans="2:22" outlineLevel="1" x14ac:dyDescent="0.2">
      <c r="B607" s="279">
        <f t="shared" si="333"/>
        <v>44286</v>
      </c>
      <c r="C607" s="280" t="s">
        <v>0</v>
      </c>
      <c r="D607" s="246"/>
      <c r="E607" s="246"/>
      <c r="F607" s="246"/>
      <c r="G607" s="246"/>
      <c r="H607" s="246"/>
      <c r="I607" s="256"/>
      <c r="J607" s="256"/>
      <c r="K607" s="246"/>
      <c r="L607" s="246"/>
      <c r="M607" s="256">
        <v>0</v>
      </c>
      <c r="N607" s="256">
        <v>0</v>
      </c>
      <c r="O607" s="256">
        <v>0</v>
      </c>
      <c r="P607" s="256">
        <v>0</v>
      </c>
      <c r="Q607" s="256">
        <v>0</v>
      </c>
      <c r="R607" s="256">
        <v>0</v>
      </c>
      <c r="S607" s="282">
        <v>0</v>
      </c>
      <c r="T607" s="227"/>
      <c r="U607" s="227"/>
      <c r="V607" s="227"/>
    </row>
    <row r="608" spans="2:22" outlineLevel="1" x14ac:dyDescent="0.2">
      <c r="B608" s="279">
        <f t="shared" si="333"/>
        <v>44651</v>
      </c>
      <c r="C608" s="280" t="s">
        <v>0</v>
      </c>
      <c r="D608" s="246"/>
      <c r="E608" s="246"/>
      <c r="F608" s="246"/>
      <c r="G608" s="246"/>
      <c r="H608" s="246"/>
      <c r="I608" s="256"/>
      <c r="J608" s="256"/>
      <c r="K608" s="246"/>
      <c r="L608" s="246"/>
      <c r="M608" s="256">
        <v>0</v>
      </c>
      <c r="N608" s="256">
        <v>0</v>
      </c>
      <c r="O608" s="256">
        <v>0</v>
      </c>
      <c r="P608" s="256">
        <v>0</v>
      </c>
      <c r="Q608" s="256">
        <v>0</v>
      </c>
      <c r="R608" s="256">
        <v>0</v>
      </c>
      <c r="S608" s="282">
        <v>0</v>
      </c>
      <c r="T608" s="227"/>
      <c r="U608" s="227"/>
      <c r="V608" s="227"/>
    </row>
    <row r="609" spans="2:22" outlineLevel="1" x14ac:dyDescent="0.2">
      <c r="B609" s="279">
        <f t="shared" si="333"/>
        <v>45016</v>
      </c>
      <c r="C609" s="280" t="s">
        <v>0</v>
      </c>
      <c r="D609" s="246"/>
      <c r="E609" s="246"/>
      <c r="F609" s="246"/>
      <c r="G609" s="246"/>
      <c r="H609" s="246"/>
      <c r="I609" s="256"/>
      <c r="J609" s="256"/>
      <c r="K609" s="246"/>
      <c r="L609" s="246"/>
      <c r="M609" s="256">
        <v>0</v>
      </c>
      <c r="N609" s="256">
        <v>0</v>
      </c>
      <c r="O609" s="256">
        <v>0</v>
      </c>
      <c r="P609" s="256">
        <v>0</v>
      </c>
      <c r="Q609" s="256">
        <v>0</v>
      </c>
      <c r="R609" s="256">
        <v>0</v>
      </c>
      <c r="S609" s="282">
        <v>0</v>
      </c>
      <c r="T609" s="227"/>
      <c r="U609" s="227"/>
      <c r="V609" s="227"/>
    </row>
    <row r="610" spans="2:22" outlineLevel="1" x14ac:dyDescent="0.2">
      <c r="B610" s="279">
        <f t="shared" si="333"/>
        <v>45382</v>
      </c>
      <c r="C610" s="280" t="s">
        <v>0</v>
      </c>
      <c r="D610" s="246"/>
      <c r="E610" s="246"/>
      <c r="F610" s="246"/>
      <c r="G610" s="246"/>
      <c r="H610" s="246"/>
      <c r="I610" s="256"/>
      <c r="J610" s="256"/>
      <c r="K610" s="246"/>
      <c r="L610" s="246"/>
      <c r="M610" s="256">
        <v>0</v>
      </c>
      <c r="N610" s="256">
        <v>0</v>
      </c>
      <c r="O610" s="256">
        <v>0</v>
      </c>
      <c r="P610" s="256">
        <v>0</v>
      </c>
      <c r="Q610" s="256">
        <v>0</v>
      </c>
      <c r="R610" s="256">
        <v>0</v>
      </c>
      <c r="S610" s="282">
        <v>0</v>
      </c>
      <c r="T610" s="227"/>
      <c r="U610" s="227"/>
      <c r="V610" s="227"/>
    </row>
    <row r="611" spans="2:22" outlineLevel="1" x14ac:dyDescent="0.2">
      <c r="B611" s="279">
        <f t="shared" si="333"/>
        <v>45747</v>
      </c>
      <c r="C611" s="280" t="s">
        <v>0</v>
      </c>
      <c r="D611" s="246"/>
      <c r="E611" s="246"/>
      <c r="F611" s="246"/>
      <c r="G611" s="246"/>
      <c r="H611" s="246"/>
      <c r="I611" s="256"/>
      <c r="J611" s="256"/>
      <c r="K611" s="246"/>
      <c r="L611" s="246"/>
      <c r="M611" s="256">
        <v>0</v>
      </c>
      <c r="N611" s="256">
        <v>0</v>
      </c>
      <c r="O611" s="256">
        <v>0</v>
      </c>
      <c r="P611" s="256">
        <v>0</v>
      </c>
      <c r="Q611" s="256">
        <v>0</v>
      </c>
      <c r="R611" s="256">
        <v>0</v>
      </c>
      <c r="S611" s="282">
        <v>0</v>
      </c>
      <c r="T611" s="227"/>
      <c r="U611" s="227"/>
      <c r="V611" s="227"/>
    </row>
    <row r="612" spans="2:22" outlineLevel="1" x14ac:dyDescent="0.2">
      <c r="B612" s="279">
        <f t="shared" si="333"/>
        <v>46112</v>
      </c>
      <c r="C612" s="280" t="s">
        <v>0</v>
      </c>
      <c r="D612" s="246"/>
      <c r="E612" s="246"/>
      <c r="F612" s="246"/>
      <c r="G612" s="246"/>
      <c r="H612" s="246"/>
      <c r="I612" s="256"/>
      <c r="J612" s="256"/>
      <c r="K612" s="246"/>
      <c r="L612" s="246"/>
      <c r="M612" s="256">
        <v>0</v>
      </c>
      <c r="N612" s="256">
        <v>0</v>
      </c>
      <c r="O612" s="256">
        <v>0</v>
      </c>
      <c r="P612" s="256">
        <v>0</v>
      </c>
      <c r="Q612" s="256">
        <v>0</v>
      </c>
      <c r="R612" s="256">
        <v>0</v>
      </c>
      <c r="S612" s="282">
        <v>0</v>
      </c>
      <c r="T612" s="227"/>
      <c r="U612" s="227"/>
      <c r="V612" s="227"/>
    </row>
    <row r="613" spans="2:22" outlineLevel="1" x14ac:dyDescent="0.2">
      <c r="B613" s="283"/>
      <c r="C613" s="280"/>
      <c r="D613" s="246"/>
      <c r="E613" s="246"/>
      <c r="F613" s="246"/>
      <c r="G613" s="246"/>
      <c r="H613" s="246"/>
      <c r="I613" s="246"/>
      <c r="J613" s="246"/>
      <c r="K613" s="246"/>
      <c r="L613" s="246"/>
      <c r="M613" s="246"/>
      <c r="N613" s="246"/>
      <c r="O613" s="246"/>
      <c r="P613" s="246"/>
      <c r="Q613" s="246"/>
      <c r="R613" s="246"/>
      <c r="S613" s="284"/>
      <c r="T613" s="227"/>
      <c r="U613" s="227"/>
      <c r="V613" s="227"/>
    </row>
    <row r="614" spans="2:22" outlineLevel="1" x14ac:dyDescent="0.2">
      <c r="B614" s="285" t="s">
        <v>11</v>
      </c>
      <c r="C614" s="280"/>
      <c r="D614" s="246"/>
      <c r="E614" s="246"/>
      <c r="F614" s="246"/>
      <c r="G614" s="246"/>
      <c r="H614" s="246"/>
      <c r="I614" s="246"/>
      <c r="J614" s="246"/>
      <c r="K614" s="246"/>
      <c r="L614" s="246"/>
      <c r="M614" s="246"/>
      <c r="N614" s="246"/>
      <c r="O614" s="246"/>
      <c r="P614" s="246"/>
      <c r="Q614" s="246"/>
      <c r="R614" s="246"/>
      <c r="S614" s="284"/>
      <c r="T614" s="227"/>
      <c r="U614" s="227"/>
      <c r="V614" s="227"/>
    </row>
    <row r="615" spans="2:22" outlineLevel="1" x14ac:dyDescent="0.2">
      <c r="B615" s="279">
        <f t="shared" ref="B615:B621" si="334">B606</f>
        <v>43921</v>
      </c>
      <c r="C615" s="280" t="s">
        <v>0</v>
      </c>
      <c r="D615" s="246"/>
      <c r="E615" s="246"/>
      <c r="F615" s="246"/>
      <c r="G615" s="246"/>
      <c r="H615" s="246"/>
      <c r="I615" s="256"/>
      <c r="J615" s="256"/>
      <c r="K615" s="246"/>
      <c r="L615" s="246"/>
      <c r="M615" s="256">
        <f>M570-M579+M588+M597-M606</f>
        <v>5348627.303303279</v>
      </c>
      <c r="N615" s="256">
        <f t="shared" ref="N615:S615" si="335">N570-N579+N588+N597-N606</f>
        <v>5331392.8375481907</v>
      </c>
      <c r="O615" s="256">
        <f t="shared" si="335"/>
        <v>5316852.6752639683</v>
      </c>
      <c r="P615" s="256">
        <f t="shared" si="335"/>
        <v>5299541.9921352016</v>
      </c>
      <c r="Q615" s="256">
        <f t="shared" si="335"/>
        <v>5279353.2607365912</v>
      </c>
      <c r="R615" s="256">
        <f t="shared" si="335"/>
        <v>5256175.6122748209</v>
      </c>
      <c r="S615" s="282">
        <f t="shared" si="335"/>
        <v>5229894.7342134472</v>
      </c>
      <c r="T615" s="227"/>
      <c r="U615" s="227"/>
      <c r="V615" s="227"/>
    </row>
    <row r="616" spans="2:22" outlineLevel="1" x14ac:dyDescent="0.2">
      <c r="B616" s="279">
        <f t="shared" si="334"/>
        <v>44286</v>
      </c>
      <c r="C616" s="280" t="s">
        <v>0</v>
      </c>
      <c r="D616" s="246"/>
      <c r="E616" s="246"/>
      <c r="F616" s="246"/>
      <c r="G616" s="246"/>
      <c r="H616" s="246"/>
      <c r="I616" s="256"/>
      <c r="J616" s="256"/>
      <c r="K616" s="246"/>
      <c r="L616" s="246"/>
      <c r="M616" s="256">
        <f t="shared" ref="M616:S616" si="336">M571-M580+M589+M598-M607</f>
        <v>0</v>
      </c>
      <c r="N616" s="256">
        <f t="shared" si="336"/>
        <v>4961121.1142285559</v>
      </c>
      <c r="O616" s="256">
        <f t="shared" si="336"/>
        <v>4950096.4006413817</v>
      </c>
      <c r="P616" s="256">
        <f t="shared" si="336"/>
        <v>4936596.1377305416</v>
      </c>
      <c r="Q616" s="256">
        <f t="shared" si="336"/>
        <v>4920523.4991425816</v>
      </c>
      <c r="R616" s="256">
        <f t="shared" si="336"/>
        <v>4901778.6477172766</v>
      </c>
      <c r="S616" s="282">
        <f t="shared" si="336"/>
        <v>4880258.6438980298</v>
      </c>
      <c r="T616" s="227"/>
      <c r="U616" s="227"/>
      <c r="V616" s="227"/>
    </row>
    <row r="617" spans="2:22" outlineLevel="1" x14ac:dyDescent="0.2">
      <c r="B617" s="279">
        <f t="shared" si="334"/>
        <v>44651</v>
      </c>
      <c r="C617" s="280" t="s">
        <v>0</v>
      </c>
      <c r="D617" s="246"/>
      <c r="E617" s="246"/>
      <c r="F617" s="246"/>
      <c r="G617" s="246"/>
      <c r="H617" s="246"/>
      <c r="I617" s="256"/>
      <c r="J617" s="256"/>
      <c r="K617" s="246"/>
      <c r="L617" s="246"/>
      <c r="M617" s="256">
        <f t="shared" ref="M617:S617" si="337">M572-M581+M590+M599-M608</f>
        <v>0</v>
      </c>
      <c r="N617" s="256">
        <f t="shared" si="337"/>
        <v>0</v>
      </c>
      <c r="O617" s="256">
        <f t="shared" si="337"/>
        <v>5434214.1822820399</v>
      </c>
      <c r="P617" s="256">
        <f t="shared" si="337"/>
        <v>5422138.1507658577</v>
      </c>
      <c r="Q617" s="256">
        <f t="shared" si="337"/>
        <v>5407350.5012637684</v>
      </c>
      <c r="R617" s="256">
        <f t="shared" si="337"/>
        <v>5389745.1740503516</v>
      </c>
      <c r="S617" s="282">
        <f t="shared" si="337"/>
        <v>5369212.8114825413</v>
      </c>
      <c r="T617" s="227"/>
      <c r="U617" s="227"/>
      <c r="V617" s="227"/>
    </row>
    <row r="618" spans="2:22" outlineLevel="1" x14ac:dyDescent="0.2">
      <c r="B618" s="279">
        <f t="shared" si="334"/>
        <v>45016</v>
      </c>
      <c r="C618" s="280" t="s">
        <v>0</v>
      </c>
      <c r="D618" s="246"/>
      <c r="E618" s="246"/>
      <c r="F618" s="246"/>
      <c r="G618" s="246"/>
      <c r="H618" s="246"/>
      <c r="I618" s="256"/>
      <c r="J618" s="256"/>
      <c r="K618" s="246"/>
      <c r="L618" s="246"/>
      <c r="M618" s="256">
        <f t="shared" ref="M618:S618" si="338">M573-M582+M591+M600-M609</f>
        <v>0</v>
      </c>
      <c r="N618" s="256">
        <f t="shared" si="338"/>
        <v>0</v>
      </c>
      <c r="O618" s="256">
        <f t="shared" si="338"/>
        <v>0</v>
      </c>
      <c r="P618" s="256">
        <f t="shared" si="338"/>
        <v>6881733.6633304963</v>
      </c>
      <c r="Q618" s="256">
        <f t="shared" si="338"/>
        <v>6866440.9218564285</v>
      </c>
      <c r="R618" s="256">
        <f t="shared" si="338"/>
        <v>6847714.2647968195</v>
      </c>
      <c r="S618" s="282">
        <f t="shared" si="338"/>
        <v>6825419.3811439928</v>
      </c>
      <c r="T618" s="227"/>
      <c r="U618" s="227"/>
      <c r="V618" s="227"/>
    </row>
    <row r="619" spans="2:22" outlineLevel="1" x14ac:dyDescent="0.2">
      <c r="B619" s="279">
        <f t="shared" si="334"/>
        <v>45382</v>
      </c>
      <c r="C619" s="280" t="s">
        <v>0</v>
      </c>
      <c r="D619" s="246"/>
      <c r="E619" s="246"/>
      <c r="F619" s="246"/>
      <c r="G619" s="246"/>
      <c r="H619" s="246"/>
      <c r="I619" s="256"/>
      <c r="J619" s="256"/>
      <c r="K619" s="246"/>
      <c r="L619" s="246"/>
      <c r="M619" s="256">
        <f t="shared" ref="M619:S619" si="339">M574-M583+M592+M601-M610</f>
        <v>0</v>
      </c>
      <c r="N619" s="256">
        <f t="shared" si="339"/>
        <v>0</v>
      </c>
      <c r="O619" s="256">
        <f t="shared" si="339"/>
        <v>0</v>
      </c>
      <c r="P619" s="256">
        <f t="shared" si="339"/>
        <v>0</v>
      </c>
      <c r="Q619" s="256">
        <f t="shared" si="339"/>
        <v>8651425.8710586261</v>
      </c>
      <c r="R619" s="256">
        <f t="shared" si="339"/>
        <v>8632200.4802340511</v>
      </c>
      <c r="S619" s="282">
        <f t="shared" si="339"/>
        <v>8608658.1152879577</v>
      </c>
      <c r="T619" s="227"/>
      <c r="U619" s="227"/>
      <c r="V619" s="227"/>
    </row>
    <row r="620" spans="2:22" outlineLevel="1" x14ac:dyDescent="0.2">
      <c r="B620" s="279">
        <f t="shared" si="334"/>
        <v>45747</v>
      </c>
      <c r="C620" s="280" t="s">
        <v>0</v>
      </c>
      <c r="D620" s="246"/>
      <c r="E620" s="246"/>
      <c r="F620" s="246"/>
      <c r="G620" s="246"/>
      <c r="H620" s="246"/>
      <c r="I620" s="256"/>
      <c r="J620" s="256"/>
      <c r="K620" s="246"/>
      <c r="L620" s="246"/>
      <c r="M620" s="256">
        <f t="shared" ref="M620:S620" si="340">M575-M584+M593+M602-M611</f>
        <v>0</v>
      </c>
      <c r="N620" s="256">
        <f t="shared" si="340"/>
        <v>0</v>
      </c>
      <c r="O620" s="256">
        <f t="shared" si="340"/>
        <v>0</v>
      </c>
      <c r="P620" s="256">
        <f t="shared" si="340"/>
        <v>0</v>
      </c>
      <c r="Q620" s="256">
        <f t="shared" si="340"/>
        <v>0</v>
      </c>
      <c r="R620" s="256">
        <f t="shared" si="340"/>
        <v>9968759.2261246052</v>
      </c>
      <c r="S620" s="282">
        <f t="shared" si="340"/>
        <v>9946606.4278443288</v>
      </c>
      <c r="T620" s="227"/>
      <c r="U620" s="227"/>
      <c r="V620" s="227"/>
    </row>
    <row r="621" spans="2:22" outlineLevel="1" x14ac:dyDescent="0.2">
      <c r="B621" s="286">
        <f t="shared" si="334"/>
        <v>46112</v>
      </c>
      <c r="C621" s="287" t="s">
        <v>0</v>
      </c>
      <c r="D621" s="288"/>
      <c r="E621" s="288"/>
      <c r="F621" s="288"/>
      <c r="G621" s="288"/>
      <c r="H621" s="288"/>
      <c r="I621" s="289"/>
      <c r="J621" s="289"/>
      <c r="K621" s="288"/>
      <c r="L621" s="288"/>
      <c r="M621" s="289">
        <f t="shared" ref="M621:S621" si="341">M576-M585+M594+M603-M612</f>
        <v>0</v>
      </c>
      <c r="N621" s="289">
        <f t="shared" si="341"/>
        <v>0</v>
      </c>
      <c r="O621" s="289">
        <f t="shared" si="341"/>
        <v>0</v>
      </c>
      <c r="P621" s="289">
        <f t="shared" si="341"/>
        <v>0</v>
      </c>
      <c r="Q621" s="289">
        <f t="shared" si="341"/>
        <v>0</v>
      </c>
      <c r="R621" s="289">
        <f t="shared" si="341"/>
        <v>0</v>
      </c>
      <c r="S621" s="290">
        <f t="shared" si="341"/>
        <v>9908169.5882995818</v>
      </c>
      <c r="T621" s="227"/>
      <c r="U621" s="227"/>
      <c r="V621" s="227"/>
    </row>
    <row r="622" spans="2:22" outlineLevel="1" x14ac:dyDescent="0.2">
      <c r="B622" s="227"/>
      <c r="C622" s="254"/>
      <c r="D622" s="227"/>
      <c r="E622" s="227"/>
      <c r="F622" s="227"/>
      <c r="G622" s="227"/>
      <c r="H622" s="227"/>
      <c r="I622" s="227"/>
      <c r="J622" s="227"/>
      <c r="K622" s="227"/>
      <c r="L622" s="227"/>
      <c r="M622" s="227"/>
      <c r="N622" s="227"/>
      <c r="O622" s="227"/>
      <c r="P622" s="227"/>
      <c r="Q622" s="227"/>
      <c r="R622" s="227"/>
      <c r="S622" s="227"/>
      <c r="T622" s="227"/>
      <c r="U622" s="227"/>
      <c r="V622" s="227"/>
    </row>
    <row r="623" spans="2:22" x14ac:dyDescent="0.2">
      <c r="B623" s="272" t="s">
        <v>23</v>
      </c>
      <c r="C623" s="254"/>
      <c r="D623" s="227"/>
      <c r="E623" s="227"/>
      <c r="F623" s="227"/>
      <c r="G623" s="227"/>
      <c r="H623" s="227"/>
      <c r="I623" s="246"/>
      <c r="J623" s="227"/>
      <c r="K623" s="227"/>
      <c r="L623" s="227"/>
      <c r="M623" s="227"/>
      <c r="N623" s="227"/>
      <c r="O623" s="227"/>
      <c r="P623" s="227"/>
      <c r="Q623" s="227"/>
      <c r="R623" s="227"/>
      <c r="S623" s="227"/>
      <c r="T623" s="227"/>
      <c r="U623" s="227"/>
      <c r="V623" s="227"/>
    </row>
    <row r="624" spans="2:22" x14ac:dyDescent="0.2">
      <c r="B624" s="273"/>
      <c r="C624" s="254"/>
      <c r="D624" s="227"/>
      <c r="E624" s="227"/>
      <c r="F624" s="227"/>
      <c r="G624" s="227"/>
      <c r="H624" s="227"/>
      <c r="I624" s="246"/>
      <c r="J624" s="227"/>
      <c r="K624" s="227"/>
      <c r="L624" s="227"/>
      <c r="M624" s="227"/>
      <c r="N624" s="227"/>
      <c r="O624" s="227"/>
      <c r="P624" s="227"/>
      <c r="Q624" s="227"/>
      <c r="R624" s="227"/>
      <c r="S624" s="227"/>
      <c r="T624" s="227"/>
      <c r="U624" s="227"/>
      <c r="V624" s="227"/>
    </row>
    <row r="625" spans="2:22" x14ac:dyDescent="0.2">
      <c r="B625" s="227" t="s">
        <v>20</v>
      </c>
      <c r="C625" s="254" t="s">
        <v>5</v>
      </c>
      <c r="D625" s="227"/>
      <c r="E625" s="229" t="s">
        <v>271</v>
      </c>
      <c r="F625" s="227"/>
      <c r="G625" s="247"/>
      <c r="H625" s="253"/>
      <c r="I625" s="253"/>
      <c r="J625" s="253"/>
      <c r="K625" s="253"/>
      <c r="L625" s="253"/>
      <c r="M625" s="253">
        <f t="shared" ref="M625:S625" si="342">IF(M627=0,0,M626/M627)</f>
        <v>0</v>
      </c>
      <c r="N625" s="253">
        <f t="shared" si="342"/>
        <v>40</v>
      </c>
      <c r="O625" s="253">
        <f t="shared" si="342"/>
        <v>39.562900231849774</v>
      </c>
      <c r="P625" s="253">
        <f t="shared" si="342"/>
        <v>39.090861689905545</v>
      </c>
      <c r="Q625" s="253">
        <f t="shared" si="342"/>
        <v>38.570877566590433</v>
      </c>
      <c r="R625" s="253">
        <f t="shared" si="342"/>
        <v>38.064734744879473</v>
      </c>
      <c r="S625" s="253">
        <f t="shared" si="342"/>
        <v>37.655260272667128</v>
      </c>
      <c r="T625" s="227"/>
      <c r="U625" s="227"/>
      <c r="V625" s="227"/>
    </row>
    <row r="626" spans="2:22" x14ac:dyDescent="0.2">
      <c r="B626" s="227" t="s">
        <v>16</v>
      </c>
      <c r="C626" s="254" t="s">
        <v>0</v>
      </c>
      <c r="D626" s="227"/>
      <c r="E626" s="229" t="s">
        <v>264</v>
      </c>
      <c r="F626" s="227"/>
      <c r="G626" s="227"/>
      <c r="H626" s="227"/>
      <c r="I626" s="256"/>
      <c r="J626" s="227"/>
      <c r="K626" s="227"/>
      <c r="L626" s="227"/>
      <c r="M626" s="247">
        <f t="shared" ref="M626:S626" si="343">SUM(M645:M651)</f>
        <v>0</v>
      </c>
      <c r="N626" s="247">
        <f t="shared" si="343"/>
        <v>3829110.215184629</v>
      </c>
      <c r="O626" s="247">
        <f t="shared" si="343"/>
        <v>8833385.604438683</v>
      </c>
      <c r="P626" s="247">
        <f t="shared" si="343"/>
        <v>14079694.48558588</v>
      </c>
      <c r="Q626" s="247">
        <f t="shared" si="343"/>
        <v>18939617.193226833</v>
      </c>
      <c r="R626" s="247">
        <f t="shared" si="343"/>
        <v>23942706.270232193</v>
      </c>
      <c r="S626" s="247">
        <f t="shared" si="343"/>
        <v>30259584.176380735</v>
      </c>
      <c r="T626" s="227"/>
      <c r="U626" s="227"/>
      <c r="V626" s="227"/>
    </row>
    <row r="627" spans="2:22" x14ac:dyDescent="0.2">
      <c r="B627" s="227" t="s">
        <v>15</v>
      </c>
      <c r="C627" s="254" t="s">
        <v>0</v>
      </c>
      <c r="D627" s="227"/>
      <c r="E627" s="229" t="s">
        <v>265</v>
      </c>
      <c r="F627" s="227"/>
      <c r="G627" s="227"/>
      <c r="H627" s="227"/>
      <c r="I627" s="256"/>
      <c r="J627" s="227"/>
      <c r="K627" s="227"/>
      <c r="L627" s="227"/>
      <c r="M627" s="247">
        <f t="shared" ref="M627:S627" si="344">SUM(M654:M660)</f>
        <v>0</v>
      </c>
      <c r="N627" s="247">
        <f t="shared" si="344"/>
        <v>95727.75537961573</v>
      </c>
      <c r="O627" s="247">
        <f t="shared" si="344"/>
        <v>223274.47059423215</v>
      </c>
      <c r="P627" s="247">
        <f t="shared" si="344"/>
        <v>360178.66777343734</v>
      </c>
      <c r="Q627" s="247">
        <f t="shared" si="344"/>
        <v>491034.12699202029</v>
      </c>
      <c r="R627" s="247">
        <f t="shared" si="344"/>
        <v>628999.68778721103</v>
      </c>
      <c r="S627" s="247">
        <f t="shared" si="344"/>
        <v>803595.14068596938</v>
      </c>
      <c r="T627" s="227"/>
      <c r="U627" s="227"/>
      <c r="V627" s="227"/>
    </row>
    <row r="628" spans="2:22" x14ac:dyDescent="0.2">
      <c r="B628" s="227" t="s">
        <v>14</v>
      </c>
      <c r="C628" s="254" t="s">
        <v>0</v>
      </c>
      <c r="D628" s="227"/>
      <c r="E628" s="229" t="s">
        <v>266</v>
      </c>
      <c r="F628" s="227"/>
      <c r="G628" s="227"/>
      <c r="H628" s="227"/>
      <c r="I628" s="256"/>
      <c r="J628" s="227"/>
      <c r="K628" s="227"/>
      <c r="L628" s="227"/>
      <c r="M628" s="247">
        <f t="shared" ref="M628:S628" si="345">SUM(M663:M669)</f>
        <v>0</v>
      </c>
      <c r="N628" s="247">
        <f t="shared" si="345"/>
        <v>72753.094088507583</v>
      </c>
      <c r="O628" s="247">
        <f t="shared" si="345"/>
        <v>176667.71208877384</v>
      </c>
      <c r="P628" s="247">
        <f t="shared" si="345"/>
        <v>281593.88971171784</v>
      </c>
      <c r="Q628" s="247">
        <f t="shared" si="345"/>
        <v>378792.34386453696</v>
      </c>
      <c r="R628" s="247">
        <f t="shared" si="345"/>
        <v>478854.12540464429</v>
      </c>
      <c r="S628" s="247">
        <f t="shared" si="345"/>
        <v>605191.68352761515</v>
      </c>
      <c r="T628" s="227"/>
      <c r="U628" s="227"/>
      <c r="V628" s="227"/>
    </row>
    <row r="629" spans="2:22" x14ac:dyDescent="0.2">
      <c r="B629" s="227" t="s">
        <v>144</v>
      </c>
      <c r="C629" s="254" t="s">
        <v>0</v>
      </c>
      <c r="D629" s="227"/>
      <c r="E629" s="229" t="s">
        <v>268</v>
      </c>
      <c r="F629" s="227"/>
      <c r="G629" s="227"/>
      <c r="H629" s="227"/>
      <c r="I629" s="256"/>
      <c r="J629" s="227"/>
      <c r="K629" s="227"/>
      <c r="L629" s="227"/>
      <c r="M629" s="247">
        <f t="shared" ref="M629:S629" si="346">SUM(M672:M678)</f>
        <v>3829110.215184629</v>
      </c>
      <c r="N629" s="247">
        <f t="shared" si="346"/>
        <v>5027250.0505451625</v>
      </c>
      <c r="O629" s="247">
        <f t="shared" si="346"/>
        <v>5292915.6396526555</v>
      </c>
      <c r="P629" s="247">
        <f t="shared" si="346"/>
        <v>4938507.4857026702</v>
      </c>
      <c r="Q629" s="247">
        <f t="shared" si="346"/>
        <v>5115330.8601328488</v>
      </c>
      <c r="R629" s="247">
        <f t="shared" si="346"/>
        <v>6467023.4685311057</v>
      </c>
      <c r="S629" s="247">
        <f t="shared" si="346"/>
        <v>5200280.4734186437</v>
      </c>
      <c r="T629" s="227"/>
      <c r="U629" s="227"/>
      <c r="V629" s="227"/>
    </row>
    <row r="630" spans="2:22" x14ac:dyDescent="0.2">
      <c r="B630" s="227" t="s">
        <v>12</v>
      </c>
      <c r="C630" s="254" t="s">
        <v>0</v>
      </c>
      <c r="D630" s="227"/>
      <c r="E630" s="229" t="s">
        <v>270</v>
      </c>
      <c r="F630" s="227"/>
      <c r="G630" s="227"/>
      <c r="H630" s="227"/>
      <c r="I630" s="256"/>
      <c r="J630" s="227"/>
      <c r="K630" s="227"/>
      <c r="L630" s="227"/>
      <c r="M630" s="247">
        <f t="shared" ref="M630:S630" si="347">SUM(M681:M687)</f>
        <v>0</v>
      </c>
      <c r="N630" s="247">
        <f t="shared" si="347"/>
        <v>0</v>
      </c>
      <c r="O630" s="247">
        <f t="shared" si="347"/>
        <v>0</v>
      </c>
      <c r="P630" s="247">
        <f t="shared" si="347"/>
        <v>0</v>
      </c>
      <c r="Q630" s="247">
        <f t="shared" si="347"/>
        <v>0</v>
      </c>
      <c r="R630" s="247">
        <f t="shared" si="347"/>
        <v>0</v>
      </c>
      <c r="S630" s="247">
        <f t="shared" si="347"/>
        <v>0</v>
      </c>
      <c r="T630" s="227"/>
      <c r="U630" s="227"/>
      <c r="V630" s="227"/>
    </row>
    <row r="631" spans="2:22" s="233" customFormat="1" x14ac:dyDescent="0.2">
      <c r="B631" s="258" t="s">
        <v>11</v>
      </c>
      <c r="C631" s="263" t="s">
        <v>0</v>
      </c>
      <c r="D631" s="258"/>
      <c r="E631" s="233" t="s">
        <v>269</v>
      </c>
      <c r="F631" s="258"/>
      <c r="G631" s="258"/>
      <c r="H631" s="258"/>
      <c r="I631" s="274"/>
      <c r="J631" s="258"/>
      <c r="K631" s="258"/>
      <c r="L631" s="258"/>
      <c r="M631" s="261">
        <f t="shared" ref="M631:S631" si="348">SUM(M690:M696)</f>
        <v>3829110.215184629</v>
      </c>
      <c r="N631" s="261">
        <f t="shared" si="348"/>
        <v>8833385.604438683</v>
      </c>
      <c r="O631" s="261">
        <f t="shared" si="348"/>
        <v>14079694.48558588</v>
      </c>
      <c r="P631" s="261">
        <f t="shared" si="348"/>
        <v>18939617.193226833</v>
      </c>
      <c r="Q631" s="261">
        <f t="shared" si="348"/>
        <v>23942706.270232193</v>
      </c>
      <c r="R631" s="261">
        <f t="shared" si="348"/>
        <v>30259584.176380735</v>
      </c>
      <c r="S631" s="261">
        <f t="shared" si="348"/>
        <v>35261461.192641027</v>
      </c>
      <c r="T631" s="258"/>
      <c r="U631" s="258"/>
      <c r="V631" s="258"/>
    </row>
    <row r="632" spans="2:22" x14ac:dyDescent="0.2">
      <c r="B632" s="227"/>
      <c r="C632" s="254"/>
      <c r="D632" s="227"/>
      <c r="E632" s="227"/>
      <c r="F632" s="227"/>
      <c r="G632" s="227"/>
      <c r="H632" s="227"/>
      <c r="I632" s="246"/>
      <c r="J632" s="227"/>
      <c r="K632" s="227"/>
      <c r="L632" s="227"/>
      <c r="M632" s="227"/>
      <c r="N632" s="227"/>
      <c r="O632" s="227"/>
      <c r="P632" s="227"/>
      <c r="Q632" s="227"/>
      <c r="R632" s="227"/>
      <c r="S632" s="227"/>
      <c r="T632" s="227"/>
      <c r="U632" s="227"/>
      <c r="V632" s="227"/>
    </row>
    <row r="633" spans="2:22" x14ac:dyDescent="0.2">
      <c r="B633" s="232" t="s">
        <v>102</v>
      </c>
      <c r="C633" s="239" t="s">
        <v>89</v>
      </c>
      <c r="D633" s="264">
        <f>SUM(H633:S633)</f>
        <v>0</v>
      </c>
      <c r="E633" s="265"/>
      <c r="F633" s="227"/>
      <c r="G633" s="227"/>
      <c r="H633" s="227"/>
      <c r="I633" s="246"/>
      <c r="J633" s="227"/>
      <c r="K633" s="227"/>
      <c r="L633" s="227"/>
      <c r="M633" s="266">
        <f t="shared" ref="M633:S633" si="349">IF(ABS(M626-M627+M628+M629-M630-M631)&lt;0.001,0,1)</f>
        <v>0</v>
      </c>
      <c r="N633" s="266">
        <f t="shared" si="349"/>
        <v>0</v>
      </c>
      <c r="O633" s="266">
        <f t="shared" si="349"/>
        <v>0</v>
      </c>
      <c r="P633" s="266">
        <f t="shared" si="349"/>
        <v>0</v>
      </c>
      <c r="Q633" s="266">
        <f t="shared" si="349"/>
        <v>0</v>
      </c>
      <c r="R633" s="266">
        <f t="shared" si="349"/>
        <v>0</v>
      </c>
      <c r="S633" s="266">
        <f t="shared" si="349"/>
        <v>0</v>
      </c>
      <c r="T633" s="227"/>
      <c r="U633" s="227"/>
      <c r="V633" s="227"/>
    </row>
    <row r="634" spans="2:22" x14ac:dyDescent="0.2">
      <c r="B634" s="230"/>
      <c r="C634" s="254"/>
      <c r="D634" s="227"/>
      <c r="E634" s="227"/>
      <c r="F634" s="227"/>
      <c r="G634" s="227"/>
      <c r="H634" s="227"/>
      <c r="I634" s="227"/>
      <c r="J634" s="227"/>
      <c r="K634" s="227"/>
      <c r="L634" s="227"/>
      <c r="M634" s="227"/>
      <c r="N634" s="227"/>
      <c r="O634" s="227"/>
      <c r="P634" s="227"/>
      <c r="Q634" s="227"/>
      <c r="R634" s="227"/>
      <c r="S634" s="227"/>
      <c r="T634" s="227"/>
      <c r="U634" s="227"/>
      <c r="V634" s="227"/>
    </row>
    <row r="635" spans="2:22" outlineLevel="1" x14ac:dyDescent="0.2">
      <c r="B635" s="275" t="s">
        <v>17</v>
      </c>
      <c r="C635" s="276"/>
      <c r="D635" s="277"/>
      <c r="E635" s="277"/>
      <c r="F635" s="277"/>
      <c r="G635" s="277"/>
      <c r="H635" s="277"/>
      <c r="I635" s="277"/>
      <c r="J635" s="277"/>
      <c r="K635" s="277"/>
      <c r="L635" s="277"/>
      <c r="M635" s="277"/>
      <c r="N635" s="277"/>
      <c r="O635" s="277"/>
      <c r="P635" s="277"/>
      <c r="Q635" s="277"/>
      <c r="R635" s="277"/>
      <c r="S635" s="278"/>
      <c r="T635" s="227"/>
      <c r="U635" s="227"/>
      <c r="V635" s="227"/>
    </row>
    <row r="636" spans="2:22" outlineLevel="1" x14ac:dyDescent="0.2">
      <c r="B636" s="279">
        <f t="shared" ref="B636:B642" si="350">B561</f>
        <v>43921</v>
      </c>
      <c r="C636" s="280" t="s">
        <v>5</v>
      </c>
      <c r="D636" s="281">
        <f>INDEX($D$17:$D$25,MATCH(B623,$B$17:$B$25,0))</f>
        <v>40</v>
      </c>
      <c r="E636" s="256"/>
      <c r="F636" s="246"/>
      <c r="G636" s="246"/>
      <c r="H636" s="246"/>
      <c r="I636" s="256"/>
      <c r="J636" s="256"/>
      <c r="K636" s="246"/>
      <c r="L636" s="246"/>
      <c r="M636" s="256">
        <f>IF(M$4=EOMONTH($B636,12),$D636,MAX(L636-1,0))</f>
        <v>0</v>
      </c>
      <c r="N636" s="256">
        <f t="shared" ref="N636:S636" si="351">IF(N$4=EOMONTH($B636,12),$D636,MAX(M636-1,0))</f>
        <v>40</v>
      </c>
      <c r="O636" s="256">
        <f t="shared" si="351"/>
        <v>39</v>
      </c>
      <c r="P636" s="256">
        <f t="shared" si="351"/>
        <v>38</v>
      </c>
      <c r="Q636" s="256">
        <f t="shared" si="351"/>
        <v>37</v>
      </c>
      <c r="R636" s="256">
        <f t="shared" si="351"/>
        <v>36</v>
      </c>
      <c r="S636" s="282">
        <f t="shared" si="351"/>
        <v>35</v>
      </c>
      <c r="T636" s="227"/>
      <c r="U636" s="227"/>
      <c r="V636" s="227"/>
    </row>
    <row r="637" spans="2:22" outlineLevel="1" x14ac:dyDescent="0.2">
      <c r="B637" s="279">
        <f t="shared" si="350"/>
        <v>44286</v>
      </c>
      <c r="C637" s="280" t="s">
        <v>5</v>
      </c>
      <c r="D637" s="281">
        <f>INDEX($D$17:$D$25,MATCH(B623,$B$17:$B$25,0))</f>
        <v>40</v>
      </c>
      <c r="E637" s="256"/>
      <c r="F637" s="246"/>
      <c r="G637" s="246"/>
      <c r="H637" s="246"/>
      <c r="I637" s="256"/>
      <c r="J637" s="256"/>
      <c r="K637" s="246"/>
      <c r="L637" s="246"/>
      <c r="M637" s="256">
        <f t="shared" ref="M637:S637" si="352">IF(M$4=EOMONTH($B637,12),$D637,MAX(L637-1,0))</f>
        <v>0</v>
      </c>
      <c r="N637" s="256">
        <f t="shared" si="352"/>
        <v>0</v>
      </c>
      <c r="O637" s="256">
        <f t="shared" si="352"/>
        <v>40</v>
      </c>
      <c r="P637" s="256">
        <f t="shared" si="352"/>
        <v>39</v>
      </c>
      <c r="Q637" s="256">
        <f t="shared" si="352"/>
        <v>38</v>
      </c>
      <c r="R637" s="256">
        <f t="shared" si="352"/>
        <v>37</v>
      </c>
      <c r="S637" s="282">
        <f t="shared" si="352"/>
        <v>36</v>
      </c>
      <c r="T637" s="227"/>
      <c r="U637" s="227"/>
      <c r="V637" s="227"/>
    </row>
    <row r="638" spans="2:22" outlineLevel="1" x14ac:dyDescent="0.2">
      <c r="B638" s="279">
        <f t="shared" si="350"/>
        <v>44651</v>
      </c>
      <c r="C638" s="280" t="s">
        <v>5</v>
      </c>
      <c r="D638" s="281">
        <f>INDEX($D$17:$D$25,MATCH(B623,$B$17:$B$25,0))</f>
        <v>40</v>
      </c>
      <c r="E638" s="256"/>
      <c r="F638" s="246"/>
      <c r="G638" s="246"/>
      <c r="H638" s="246"/>
      <c r="I638" s="256"/>
      <c r="J638" s="256"/>
      <c r="K638" s="246"/>
      <c r="L638" s="246"/>
      <c r="M638" s="256">
        <f t="shared" ref="M638:S638" si="353">IF(M$4=EOMONTH($B638,12),$D638,MAX(L638-1,0))</f>
        <v>0</v>
      </c>
      <c r="N638" s="256">
        <f t="shared" si="353"/>
        <v>0</v>
      </c>
      <c r="O638" s="256">
        <f t="shared" si="353"/>
        <v>0</v>
      </c>
      <c r="P638" s="256">
        <f t="shared" si="353"/>
        <v>40</v>
      </c>
      <c r="Q638" s="256">
        <f t="shared" si="353"/>
        <v>39</v>
      </c>
      <c r="R638" s="256">
        <f t="shared" si="353"/>
        <v>38</v>
      </c>
      <c r="S638" s="282">
        <f t="shared" si="353"/>
        <v>37</v>
      </c>
      <c r="T638" s="227"/>
      <c r="U638" s="227"/>
      <c r="V638" s="227"/>
    </row>
    <row r="639" spans="2:22" outlineLevel="1" x14ac:dyDescent="0.2">
      <c r="B639" s="279">
        <f t="shared" si="350"/>
        <v>45016</v>
      </c>
      <c r="C639" s="280" t="s">
        <v>5</v>
      </c>
      <c r="D639" s="281">
        <f>INDEX($D$17:$D$25,MATCH(B623,$B$17:$B$25,0))</f>
        <v>40</v>
      </c>
      <c r="E639" s="256"/>
      <c r="F639" s="246"/>
      <c r="G639" s="246"/>
      <c r="H639" s="246"/>
      <c r="I639" s="256"/>
      <c r="J639" s="256"/>
      <c r="K639" s="246"/>
      <c r="L639" s="246"/>
      <c r="M639" s="256">
        <f t="shared" ref="M639:S639" si="354">IF(M$4=EOMONTH($B639,12),$D639,MAX(L639-1,0))</f>
        <v>0</v>
      </c>
      <c r="N639" s="256">
        <f t="shared" si="354"/>
        <v>0</v>
      </c>
      <c r="O639" s="256">
        <f t="shared" si="354"/>
        <v>0</v>
      </c>
      <c r="P639" s="256">
        <f t="shared" si="354"/>
        <v>0</v>
      </c>
      <c r="Q639" s="256">
        <f t="shared" si="354"/>
        <v>40</v>
      </c>
      <c r="R639" s="256">
        <f t="shared" si="354"/>
        <v>39</v>
      </c>
      <c r="S639" s="282">
        <f t="shared" si="354"/>
        <v>38</v>
      </c>
      <c r="T639" s="227"/>
      <c r="U639" s="227"/>
      <c r="V639" s="227"/>
    </row>
    <row r="640" spans="2:22" outlineLevel="1" x14ac:dyDescent="0.2">
      <c r="B640" s="279">
        <f t="shared" si="350"/>
        <v>45382</v>
      </c>
      <c r="C640" s="280" t="s">
        <v>5</v>
      </c>
      <c r="D640" s="281">
        <f>INDEX($D$17:$D$25,MATCH(B623,$B$17:$B$25,0))</f>
        <v>40</v>
      </c>
      <c r="E640" s="256"/>
      <c r="F640" s="246"/>
      <c r="G640" s="246"/>
      <c r="H640" s="246"/>
      <c r="I640" s="256"/>
      <c r="J640" s="256"/>
      <c r="K640" s="246"/>
      <c r="L640" s="246"/>
      <c r="M640" s="256">
        <f t="shared" ref="M640:S640" si="355">IF(M$4=EOMONTH($B640,12),$D640,MAX(L640-1,0))</f>
        <v>0</v>
      </c>
      <c r="N640" s="256">
        <f t="shared" si="355"/>
        <v>0</v>
      </c>
      <c r="O640" s="256">
        <f t="shared" si="355"/>
        <v>0</v>
      </c>
      <c r="P640" s="256">
        <f t="shared" si="355"/>
        <v>0</v>
      </c>
      <c r="Q640" s="256">
        <f t="shared" si="355"/>
        <v>0</v>
      </c>
      <c r="R640" s="256">
        <f t="shared" si="355"/>
        <v>40</v>
      </c>
      <c r="S640" s="282">
        <f t="shared" si="355"/>
        <v>39</v>
      </c>
      <c r="T640" s="227"/>
      <c r="U640" s="227"/>
      <c r="V640" s="227"/>
    </row>
    <row r="641" spans="2:22" outlineLevel="1" x14ac:dyDescent="0.2">
      <c r="B641" s="279">
        <f t="shared" si="350"/>
        <v>45747</v>
      </c>
      <c r="C641" s="280" t="s">
        <v>5</v>
      </c>
      <c r="D641" s="281">
        <f>INDEX($D$17:$D$25,MATCH(B623,$B$17:$B$25,0))</f>
        <v>40</v>
      </c>
      <c r="E641" s="256"/>
      <c r="F641" s="246"/>
      <c r="G641" s="246"/>
      <c r="H641" s="246"/>
      <c r="I641" s="256"/>
      <c r="J641" s="256"/>
      <c r="K641" s="246"/>
      <c r="L641" s="246"/>
      <c r="M641" s="256">
        <f t="shared" ref="M641:S641" si="356">IF(M$4=EOMONTH($B641,12),$D641,MAX(L641-1,0))</f>
        <v>0</v>
      </c>
      <c r="N641" s="256">
        <f t="shared" si="356"/>
        <v>0</v>
      </c>
      <c r="O641" s="256">
        <f t="shared" si="356"/>
        <v>0</v>
      </c>
      <c r="P641" s="256">
        <f t="shared" si="356"/>
        <v>0</v>
      </c>
      <c r="Q641" s="256">
        <f t="shared" si="356"/>
        <v>0</v>
      </c>
      <c r="R641" s="256">
        <f t="shared" si="356"/>
        <v>0</v>
      </c>
      <c r="S641" s="282">
        <f t="shared" si="356"/>
        <v>40</v>
      </c>
      <c r="T641" s="227"/>
      <c r="U641" s="227"/>
      <c r="V641" s="227"/>
    </row>
    <row r="642" spans="2:22" outlineLevel="1" x14ac:dyDescent="0.2">
      <c r="B642" s="279">
        <f t="shared" si="350"/>
        <v>46112</v>
      </c>
      <c r="C642" s="280" t="s">
        <v>5</v>
      </c>
      <c r="D642" s="281">
        <f>INDEX($D$17:$D$25,MATCH(B623,$B$17:$B$25,0))</f>
        <v>40</v>
      </c>
      <c r="E642" s="256"/>
      <c r="F642" s="246"/>
      <c r="G642" s="246"/>
      <c r="H642" s="246"/>
      <c r="I642" s="256"/>
      <c r="J642" s="256"/>
      <c r="K642" s="246"/>
      <c r="L642" s="246"/>
      <c r="M642" s="256">
        <f t="shared" ref="M642:S642" si="357">IF(M$4=EOMONTH($B642,12),$D642,MAX(L642-1,0))</f>
        <v>0</v>
      </c>
      <c r="N642" s="256">
        <f t="shared" si="357"/>
        <v>0</v>
      </c>
      <c r="O642" s="256">
        <f t="shared" si="357"/>
        <v>0</v>
      </c>
      <c r="P642" s="256">
        <f t="shared" si="357"/>
        <v>0</v>
      </c>
      <c r="Q642" s="256">
        <f t="shared" si="357"/>
        <v>0</v>
      </c>
      <c r="R642" s="256">
        <f t="shared" si="357"/>
        <v>0</v>
      </c>
      <c r="S642" s="282">
        <f t="shared" si="357"/>
        <v>0</v>
      </c>
      <c r="T642" s="227"/>
      <c r="U642" s="227"/>
      <c r="V642" s="227"/>
    </row>
    <row r="643" spans="2:22" outlineLevel="1" x14ac:dyDescent="0.2">
      <c r="B643" s="283"/>
      <c r="C643" s="280"/>
      <c r="D643" s="246"/>
      <c r="E643" s="246"/>
      <c r="F643" s="246"/>
      <c r="G643" s="246"/>
      <c r="H643" s="246"/>
      <c r="I643" s="246"/>
      <c r="J643" s="246"/>
      <c r="K643" s="246"/>
      <c r="L643" s="246"/>
      <c r="M643" s="246"/>
      <c r="N643" s="246"/>
      <c r="O643" s="246"/>
      <c r="P643" s="246"/>
      <c r="Q643" s="246"/>
      <c r="R643" s="246"/>
      <c r="S643" s="284"/>
      <c r="T643" s="227"/>
      <c r="U643" s="227"/>
      <c r="V643" s="227"/>
    </row>
    <row r="644" spans="2:22" outlineLevel="1" x14ac:dyDescent="0.2">
      <c r="B644" s="285" t="s">
        <v>16</v>
      </c>
      <c r="C644" s="280"/>
      <c r="D644" s="246"/>
      <c r="E644" s="246"/>
      <c r="F644" s="246"/>
      <c r="G644" s="246"/>
      <c r="H644" s="246"/>
      <c r="I644" s="246"/>
      <c r="J644" s="246"/>
      <c r="K644" s="246"/>
      <c r="L644" s="246"/>
      <c r="M644" s="246"/>
      <c r="N644" s="246"/>
      <c r="O644" s="246"/>
      <c r="P644" s="246"/>
      <c r="Q644" s="246"/>
      <c r="R644" s="246"/>
      <c r="S644" s="284"/>
      <c r="T644" s="227"/>
      <c r="U644" s="227"/>
      <c r="V644" s="227"/>
    </row>
    <row r="645" spans="2:22" outlineLevel="1" x14ac:dyDescent="0.2">
      <c r="B645" s="279">
        <f t="shared" ref="B645:B651" si="358">B636</f>
        <v>43921</v>
      </c>
      <c r="C645" s="280" t="s">
        <v>0</v>
      </c>
      <c r="D645" s="246"/>
      <c r="E645" s="246"/>
      <c r="F645" s="246"/>
      <c r="G645" s="246"/>
      <c r="H645" s="246"/>
      <c r="I645" s="256"/>
      <c r="J645" s="256"/>
      <c r="K645" s="246"/>
      <c r="L645" s="246"/>
      <c r="M645" s="256">
        <f t="shared" ref="M645:M651" si="359">L690</f>
        <v>0</v>
      </c>
      <c r="N645" s="256">
        <f t="shared" ref="N645:N651" si="360">M690</f>
        <v>3829110.215184629</v>
      </c>
      <c r="O645" s="256">
        <f t="shared" ref="O645:O651" si="361">N690</f>
        <v>3806135.5538935205</v>
      </c>
      <c r="P645" s="256">
        <f t="shared" ref="P645:P651" si="362">O690</f>
        <v>3784665.0456407876</v>
      </c>
      <c r="Q645" s="256">
        <f t="shared" ref="Q645:Q651" si="363">P690</f>
        <v>3760761.8979841089</v>
      </c>
      <c r="R645" s="256">
        <f t="shared" ref="R645:R651" si="364">Q690</f>
        <v>3734334.9224847611</v>
      </c>
      <c r="S645" s="282">
        <f t="shared" ref="S645:S651" si="365">R690</f>
        <v>3705290.0953098801</v>
      </c>
      <c r="T645" s="227"/>
      <c r="U645" s="227"/>
      <c r="V645" s="227"/>
    </row>
    <row r="646" spans="2:22" outlineLevel="1" x14ac:dyDescent="0.2">
      <c r="B646" s="279">
        <f t="shared" si="358"/>
        <v>44286</v>
      </c>
      <c r="C646" s="280" t="s">
        <v>0</v>
      </c>
      <c r="D646" s="246"/>
      <c r="E646" s="246"/>
      <c r="F646" s="246"/>
      <c r="G646" s="246"/>
      <c r="H646" s="246"/>
      <c r="I646" s="256"/>
      <c r="J646" s="256"/>
      <c r="K646" s="246"/>
      <c r="L646" s="246"/>
      <c r="M646" s="256">
        <f t="shared" si="359"/>
        <v>0</v>
      </c>
      <c r="N646" s="256">
        <f t="shared" si="360"/>
        <v>0</v>
      </c>
      <c r="O646" s="256">
        <f t="shared" si="361"/>
        <v>5027250.0505451625</v>
      </c>
      <c r="P646" s="256">
        <f t="shared" si="362"/>
        <v>5002113.800292437</v>
      </c>
      <c r="Q646" s="256">
        <f t="shared" si="363"/>
        <v>4973896.7480856599</v>
      </c>
      <c r="R646" s="256">
        <f t="shared" si="364"/>
        <v>4942482.6633609077</v>
      </c>
      <c r="S646" s="282">
        <f t="shared" si="365"/>
        <v>4907751.7041048575</v>
      </c>
      <c r="T646" s="227"/>
      <c r="U646" s="227"/>
      <c r="V646" s="227"/>
    </row>
    <row r="647" spans="2:22" outlineLevel="1" x14ac:dyDescent="0.2">
      <c r="B647" s="279">
        <f t="shared" si="358"/>
        <v>44651</v>
      </c>
      <c r="C647" s="280" t="s">
        <v>0</v>
      </c>
      <c r="D647" s="246"/>
      <c r="E647" s="246"/>
      <c r="F647" s="246"/>
      <c r="G647" s="246"/>
      <c r="H647" s="246"/>
      <c r="I647" s="256"/>
      <c r="J647" s="256"/>
      <c r="K647" s="246"/>
      <c r="L647" s="246"/>
      <c r="M647" s="256">
        <f t="shared" si="359"/>
        <v>0</v>
      </c>
      <c r="N647" s="256">
        <f t="shared" si="360"/>
        <v>0</v>
      </c>
      <c r="O647" s="256">
        <f t="shared" si="361"/>
        <v>0</v>
      </c>
      <c r="P647" s="256">
        <f t="shared" si="362"/>
        <v>5292915.6396526555</v>
      </c>
      <c r="Q647" s="256">
        <f t="shared" si="363"/>
        <v>5266451.061454392</v>
      </c>
      <c r="R647" s="256">
        <f t="shared" si="364"/>
        <v>5236742.8759795213</v>
      </c>
      <c r="S647" s="282">
        <f t="shared" si="365"/>
        <v>5203668.710447019</v>
      </c>
      <c r="T647" s="227"/>
      <c r="U647" s="227"/>
      <c r="V647" s="227"/>
    </row>
    <row r="648" spans="2:22" outlineLevel="1" x14ac:dyDescent="0.2">
      <c r="B648" s="279">
        <f t="shared" si="358"/>
        <v>45016</v>
      </c>
      <c r="C648" s="280" t="s">
        <v>0</v>
      </c>
      <c r="D648" s="246"/>
      <c r="E648" s="246"/>
      <c r="F648" s="246"/>
      <c r="G648" s="246"/>
      <c r="H648" s="246"/>
      <c r="I648" s="256"/>
      <c r="J648" s="256"/>
      <c r="K648" s="246"/>
      <c r="L648" s="246"/>
      <c r="M648" s="256">
        <f t="shared" si="359"/>
        <v>0</v>
      </c>
      <c r="N648" s="256">
        <f t="shared" si="360"/>
        <v>0</v>
      </c>
      <c r="O648" s="256">
        <f t="shared" si="361"/>
        <v>0</v>
      </c>
      <c r="P648" s="256">
        <f t="shared" si="362"/>
        <v>0</v>
      </c>
      <c r="Q648" s="256">
        <f t="shared" si="363"/>
        <v>4938507.4857026702</v>
      </c>
      <c r="R648" s="256">
        <f t="shared" si="364"/>
        <v>4913814.948274157</v>
      </c>
      <c r="S648" s="282">
        <f t="shared" si="365"/>
        <v>4886095.992155687</v>
      </c>
      <c r="T648" s="227"/>
      <c r="U648" s="227"/>
      <c r="V648" s="227"/>
    </row>
    <row r="649" spans="2:22" outlineLevel="1" x14ac:dyDescent="0.2">
      <c r="B649" s="279">
        <f t="shared" si="358"/>
        <v>45382</v>
      </c>
      <c r="C649" s="280" t="s">
        <v>0</v>
      </c>
      <c r="D649" s="246"/>
      <c r="E649" s="246"/>
      <c r="F649" s="246"/>
      <c r="G649" s="246"/>
      <c r="H649" s="246"/>
      <c r="I649" s="256"/>
      <c r="J649" s="256"/>
      <c r="K649" s="246"/>
      <c r="L649" s="246"/>
      <c r="M649" s="256">
        <f t="shared" si="359"/>
        <v>0</v>
      </c>
      <c r="N649" s="256">
        <f t="shared" si="360"/>
        <v>0</v>
      </c>
      <c r="O649" s="256">
        <f t="shared" si="361"/>
        <v>0</v>
      </c>
      <c r="P649" s="256">
        <f t="shared" si="362"/>
        <v>0</v>
      </c>
      <c r="Q649" s="256">
        <f t="shared" si="363"/>
        <v>0</v>
      </c>
      <c r="R649" s="256">
        <f t="shared" si="364"/>
        <v>5115330.8601328488</v>
      </c>
      <c r="S649" s="282">
        <f t="shared" si="365"/>
        <v>5089754.2058321852</v>
      </c>
      <c r="T649" s="227"/>
      <c r="U649" s="227"/>
      <c r="V649" s="227"/>
    </row>
    <row r="650" spans="2:22" outlineLevel="1" x14ac:dyDescent="0.2">
      <c r="B650" s="279">
        <f t="shared" si="358"/>
        <v>45747</v>
      </c>
      <c r="C650" s="280" t="s">
        <v>0</v>
      </c>
      <c r="D650" s="246"/>
      <c r="E650" s="246"/>
      <c r="F650" s="246"/>
      <c r="G650" s="246"/>
      <c r="H650" s="246"/>
      <c r="I650" s="256"/>
      <c r="J650" s="256"/>
      <c r="K650" s="246"/>
      <c r="L650" s="246"/>
      <c r="M650" s="256">
        <f t="shared" si="359"/>
        <v>0</v>
      </c>
      <c r="N650" s="256">
        <f t="shared" si="360"/>
        <v>0</v>
      </c>
      <c r="O650" s="256">
        <f t="shared" si="361"/>
        <v>0</v>
      </c>
      <c r="P650" s="256">
        <f t="shared" si="362"/>
        <v>0</v>
      </c>
      <c r="Q650" s="256">
        <f t="shared" si="363"/>
        <v>0</v>
      </c>
      <c r="R650" s="256">
        <f t="shared" si="364"/>
        <v>0</v>
      </c>
      <c r="S650" s="282">
        <f t="shared" si="365"/>
        <v>6467023.4685311057</v>
      </c>
      <c r="T650" s="227"/>
      <c r="U650" s="227"/>
      <c r="V650" s="227"/>
    </row>
    <row r="651" spans="2:22" outlineLevel="1" x14ac:dyDescent="0.2">
      <c r="B651" s="279">
        <f t="shared" si="358"/>
        <v>46112</v>
      </c>
      <c r="C651" s="280" t="s">
        <v>0</v>
      </c>
      <c r="D651" s="246"/>
      <c r="E651" s="246"/>
      <c r="F651" s="246"/>
      <c r="G651" s="246"/>
      <c r="H651" s="246"/>
      <c r="I651" s="256"/>
      <c r="J651" s="256"/>
      <c r="K651" s="246"/>
      <c r="L651" s="246"/>
      <c r="M651" s="256">
        <f t="shared" si="359"/>
        <v>0</v>
      </c>
      <c r="N651" s="256">
        <f t="shared" si="360"/>
        <v>0</v>
      </c>
      <c r="O651" s="256">
        <f t="shared" si="361"/>
        <v>0</v>
      </c>
      <c r="P651" s="256">
        <f t="shared" si="362"/>
        <v>0</v>
      </c>
      <c r="Q651" s="256">
        <f t="shared" si="363"/>
        <v>0</v>
      </c>
      <c r="R651" s="256">
        <f t="shared" si="364"/>
        <v>0</v>
      </c>
      <c r="S651" s="282">
        <f t="shared" si="365"/>
        <v>0</v>
      </c>
      <c r="T651" s="227"/>
      <c r="U651" s="227"/>
      <c r="V651" s="227"/>
    </row>
    <row r="652" spans="2:22" outlineLevel="1" x14ac:dyDescent="0.2">
      <c r="B652" s="283"/>
      <c r="C652" s="280"/>
      <c r="D652" s="246"/>
      <c r="E652" s="246"/>
      <c r="F652" s="246"/>
      <c r="G652" s="246"/>
      <c r="H652" s="246"/>
      <c r="I652" s="246"/>
      <c r="J652" s="246"/>
      <c r="K652" s="246"/>
      <c r="L652" s="246"/>
      <c r="M652" s="246"/>
      <c r="N652" s="246"/>
      <c r="O652" s="246"/>
      <c r="P652" s="246"/>
      <c r="Q652" s="246"/>
      <c r="R652" s="246"/>
      <c r="S652" s="284"/>
      <c r="T652" s="227"/>
      <c r="U652" s="227"/>
      <c r="V652" s="227"/>
    </row>
    <row r="653" spans="2:22" outlineLevel="1" x14ac:dyDescent="0.2">
      <c r="B653" s="285" t="s">
        <v>15</v>
      </c>
      <c r="C653" s="280"/>
      <c r="D653" s="246"/>
      <c r="E653" s="246"/>
      <c r="F653" s="246"/>
      <c r="G653" s="246"/>
      <c r="H653" s="246"/>
      <c r="I653" s="246"/>
      <c r="J653" s="246"/>
      <c r="K653" s="246"/>
      <c r="L653" s="246"/>
      <c r="M653" s="246"/>
      <c r="N653" s="246"/>
      <c r="O653" s="246"/>
      <c r="P653" s="246"/>
      <c r="Q653" s="246"/>
      <c r="R653" s="246"/>
      <c r="S653" s="284"/>
      <c r="T653" s="227"/>
      <c r="U653" s="227"/>
      <c r="V653" s="227"/>
    </row>
    <row r="654" spans="2:22" outlineLevel="1" x14ac:dyDescent="0.2">
      <c r="B654" s="279">
        <f t="shared" ref="B654:B660" si="366">B645</f>
        <v>43921</v>
      </c>
      <c r="C654" s="280" t="s">
        <v>0</v>
      </c>
      <c r="D654" s="246"/>
      <c r="E654" s="246"/>
      <c r="F654" s="246"/>
      <c r="G654" s="246"/>
      <c r="H654" s="246"/>
      <c r="I654" s="256"/>
      <c r="J654" s="256"/>
      <c r="K654" s="246"/>
      <c r="L654" s="246"/>
      <c r="M654" s="256">
        <f>M645/MAX(M636,1)</f>
        <v>0</v>
      </c>
      <c r="N654" s="256">
        <f t="shared" ref="N654:S654" si="367">N645/MAX(N636,1)</f>
        <v>95727.75537961573</v>
      </c>
      <c r="O654" s="256">
        <f t="shared" si="367"/>
        <v>97593.219330603097</v>
      </c>
      <c r="P654" s="256">
        <f t="shared" si="367"/>
        <v>99596.448569494416</v>
      </c>
      <c r="Q654" s="256">
        <f t="shared" si="367"/>
        <v>101642.21345902997</v>
      </c>
      <c r="R654" s="256">
        <f t="shared" si="367"/>
        <v>103731.52562457669</v>
      </c>
      <c r="S654" s="282">
        <f t="shared" si="367"/>
        <v>105865.431294568</v>
      </c>
      <c r="T654" s="227"/>
      <c r="U654" s="227"/>
      <c r="V654" s="227"/>
    </row>
    <row r="655" spans="2:22" outlineLevel="1" x14ac:dyDescent="0.2">
      <c r="B655" s="279">
        <f t="shared" si="366"/>
        <v>44286</v>
      </c>
      <c r="C655" s="280" t="s">
        <v>0</v>
      </c>
      <c r="D655" s="246"/>
      <c r="E655" s="246"/>
      <c r="F655" s="246"/>
      <c r="G655" s="246"/>
      <c r="H655" s="246"/>
      <c r="I655" s="256"/>
      <c r="J655" s="256"/>
      <c r="K655" s="246"/>
      <c r="L655" s="246"/>
      <c r="M655" s="256">
        <f t="shared" ref="M655:S655" si="368">M646/MAX(M637,1)</f>
        <v>0</v>
      </c>
      <c r="N655" s="256">
        <f t="shared" si="368"/>
        <v>0</v>
      </c>
      <c r="O655" s="256">
        <f t="shared" si="368"/>
        <v>125681.25126362906</v>
      </c>
      <c r="P655" s="256">
        <f t="shared" si="368"/>
        <v>128259.32821262658</v>
      </c>
      <c r="Q655" s="256">
        <f t="shared" si="368"/>
        <v>130892.01968646473</v>
      </c>
      <c r="R655" s="256">
        <f t="shared" si="368"/>
        <v>133580.61252326777</v>
      </c>
      <c r="S655" s="282">
        <f t="shared" si="368"/>
        <v>136326.43622513494</v>
      </c>
      <c r="T655" s="227"/>
      <c r="U655" s="227"/>
      <c r="V655" s="227"/>
    </row>
    <row r="656" spans="2:22" outlineLevel="1" x14ac:dyDescent="0.2">
      <c r="B656" s="279">
        <f t="shared" si="366"/>
        <v>44651</v>
      </c>
      <c r="C656" s="280" t="s">
        <v>0</v>
      </c>
      <c r="D656" s="246"/>
      <c r="E656" s="246"/>
      <c r="F656" s="246"/>
      <c r="G656" s="246"/>
      <c r="H656" s="246"/>
      <c r="I656" s="256"/>
      <c r="J656" s="256"/>
      <c r="K656" s="246"/>
      <c r="L656" s="246"/>
      <c r="M656" s="256">
        <f t="shared" ref="M656:S656" si="369">M647/MAX(M638,1)</f>
        <v>0</v>
      </c>
      <c r="N656" s="256">
        <f t="shared" si="369"/>
        <v>0</v>
      </c>
      <c r="O656" s="256">
        <f t="shared" si="369"/>
        <v>0</v>
      </c>
      <c r="P656" s="256">
        <f t="shared" si="369"/>
        <v>132322.89099131638</v>
      </c>
      <c r="Q656" s="256">
        <f t="shared" si="369"/>
        <v>135037.20670395877</v>
      </c>
      <c r="R656" s="256">
        <f t="shared" si="369"/>
        <v>137809.02305209267</v>
      </c>
      <c r="S656" s="282">
        <f t="shared" si="369"/>
        <v>140639.69487694645</v>
      </c>
      <c r="T656" s="227"/>
      <c r="U656" s="227"/>
      <c r="V656" s="227"/>
    </row>
    <row r="657" spans="2:22" outlineLevel="1" x14ac:dyDescent="0.2">
      <c r="B657" s="279">
        <f t="shared" si="366"/>
        <v>45016</v>
      </c>
      <c r="C657" s="280" t="s">
        <v>0</v>
      </c>
      <c r="D657" s="246"/>
      <c r="E657" s="246"/>
      <c r="F657" s="246"/>
      <c r="G657" s="246"/>
      <c r="H657" s="246"/>
      <c r="I657" s="256"/>
      <c r="J657" s="256"/>
      <c r="K657" s="246"/>
      <c r="L657" s="246"/>
      <c r="M657" s="256">
        <f t="shared" ref="M657:S657" si="370">M648/MAX(M639,1)</f>
        <v>0</v>
      </c>
      <c r="N657" s="256">
        <f t="shared" si="370"/>
        <v>0</v>
      </c>
      <c r="O657" s="256">
        <f t="shared" si="370"/>
        <v>0</v>
      </c>
      <c r="P657" s="256">
        <f t="shared" si="370"/>
        <v>0</v>
      </c>
      <c r="Q657" s="256">
        <f t="shared" si="370"/>
        <v>123462.68714256675</v>
      </c>
      <c r="R657" s="256">
        <f t="shared" si="370"/>
        <v>125995.25508395274</v>
      </c>
      <c r="S657" s="282">
        <f t="shared" si="370"/>
        <v>128581.47347778124</v>
      </c>
      <c r="T657" s="227"/>
      <c r="U657" s="227"/>
      <c r="V657" s="227"/>
    </row>
    <row r="658" spans="2:22" outlineLevel="1" x14ac:dyDescent="0.2">
      <c r="B658" s="279">
        <f t="shared" si="366"/>
        <v>45382</v>
      </c>
      <c r="C658" s="280" t="s">
        <v>0</v>
      </c>
      <c r="D658" s="246"/>
      <c r="E658" s="246"/>
      <c r="F658" s="246"/>
      <c r="G658" s="246"/>
      <c r="H658" s="246"/>
      <c r="I658" s="256"/>
      <c r="J658" s="256"/>
      <c r="K658" s="246"/>
      <c r="L658" s="246"/>
      <c r="M658" s="256">
        <f t="shared" ref="M658:S658" si="371">M649/MAX(M640,1)</f>
        <v>0</v>
      </c>
      <c r="N658" s="256">
        <f t="shared" si="371"/>
        <v>0</v>
      </c>
      <c r="O658" s="256">
        <f t="shared" si="371"/>
        <v>0</v>
      </c>
      <c r="P658" s="256">
        <f t="shared" si="371"/>
        <v>0</v>
      </c>
      <c r="Q658" s="256">
        <f t="shared" si="371"/>
        <v>0</v>
      </c>
      <c r="R658" s="256">
        <f t="shared" si="371"/>
        <v>127883.27150332122</v>
      </c>
      <c r="S658" s="282">
        <f t="shared" si="371"/>
        <v>130506.51809826116</v>
      </c>
      <c r="T658" s="227"/>
      <c r="U658" s="227"/>
      <c r="V658" s="227"/>
    </row>
    <row r="659" spans="2:22" outlineLevel="1" x14ac:dyDescent="0.2">
      <c r="B659" s="279">
        <f t="shared" si="366"/>
        <v>45747</v>
      </c>
      <c r="C659" s="280" t="s">
        <v>0</v>
      </c>
      <c r="D659" s="246"/>
      <c r="E659" s="246"/>
      <c r="F659" s="246"/>
      <c r="G659" s="246"/>
      <c r="H659" s="246"/>
      <c r="I659" s="256"/>
      <c r="J659" s="256"/>
      <c r="K659" s="246"/>
      <c r="L659" s="246"/>
      <c r="M659" s="256">
        <f t="shared" ref="M659:S659" si="372">M650/MAX(M641,1)</f>
        <v>0</v>
      </c>
      <c r="N659" s="256">
        <f t="shared" si="372"/>
        <v>0</v>
      </c>
      <c r="O659" s="256">
        <f t="shared" si="372"/>
        <v>0</v>
      </c>
      <c r="P659" s="256">
        <f t="shared" si="372"/>
        <v>0</v>
      </c>
      <c r="Q659" s="256">
        <f t="shared" si="372"/>
        <v>0</v>
      </c>
      <c r="R659" s="256">
        <f t="shared" si="372"/>
        <v>0</v>
      </c>
      <c r="S659" s="282">
        <f t="shared" si="372"/>
        <v>161675.58671327765</v>
      </c>
      <c r="T659" s="227"/>
      <c r="U659" s="227"/>
      <c r="V659" s="227"/>
    </row>
    <row r="660" spans="2:22" outlineLevel="1" x14ac:dyDescent="0.2">
      <c r="B660" s="279">
        <f t="shared" si="366"/>
        <v>46112</v>
      </c>
      <c r="C660" s="280" t="s">
        <v>0</v>
      </c>
      <c r="D660" s="246"/>
      <c r="E660" s="246"/>
      <c r="F660" s="246"/>
      <c r="G660" s="246"/>
      <c r="H660" s="246"/>
      <c r="I660" s="256"/>
      <c r="J660" s="256"/>
      <c r="K660" s="246"/>
      <c r="L660" s="246"/>
      <c r="M660" s="256">
        <f t="shared" ref="M660:S660" si="373">M651/MAX(M642,1)</f>
        <v>0</v>
      </c>
      <c r="N660" s="256">
        <f t="shared" si="373"/>
        <v>0</v>
      </c>
      <c r="O660" s="256">
        <f t="shared" si="373"/>
        <v>0</v>
      </c>
      <c r="P660" s="256">
        <f t="shared" si="373"/>
        <v>0</v>
      </c>
      <c r="Q660" s="256">
        <f t="shared" si="373"/>
        <v>0</v>
      </c>
      <c r="R660" s="256">
        <f t="shared" si="373"/>
        <v>0</v>
      </c>
      <c r="S660" s="282">
        <f t="shared" si="373"/>
        <v>0</v>
      </c>
      <c r="T660" s="227"/>
      <c r="U660" s="227"/>
      <c r="V660" s="227"/>
    </row>
    <row r="661" spans="2:22" outlineLevel="1" x14ac:dyDescent="0.2">
      <c r="B661" s="283"/>
      <c r="C661" s="280"/>
      <c r="D661" s="246"/>
      <c r="E661" s="246"/>
      <c r="F661" s="246"/>
      <c r="G661" s="246"/>
      <c r="H661" s="246"/>
      <c r="I661" s="246"/>
      <c r="J661" s="246"/>
      <c r="K661" s="246"/>
      <c r="L661" s="246"/>
      <c r="M661" s="246"/>
      <c r="N661" s="246"/>
      <c r="O661" s="246"/>
      <c r="P661" s="246"/>
      <c r="Q661" s="246"/>
      <c r="R661" s="246"/>
      <c r="S661" s="284"/>
      <c r="T661" s="227"/>
      <c r="U661" s="227"/>
      <c r="V661" s="227"/>
    </row>
    <row r="662" spans="2:22" outlineLevel="1" x14ac:dyDescent="0.2">
      <c r="B662" s="285" t="s">
        <v>14</v>
      </c>
      <c r="C662" s="280"/>
      <c r="D662" s="246"/>
      <c r="E662" s="246"/>
      <c r="F662" s="246"/>
      <c r="G662" s="246"/>
      <c r="H662" s="246"/>
      <c r="I662" s="246"/>
      <c r="J662" s="246"/>
      <c r="K662" s="246"/>
      <c r="L662" s="246"/>
      <c r="M662" s="246"/>
      <c r="N662" s="246"/>
      <c r="O662" s="246"/>
      <c r="P662" s="246"/>
      <c r="Q662" s="246"/>
      <c r="R662" s="246"/>
      <c r="S662" s="284"/>
      <c r="T662" s="227"/>
      <c r="U662" s="227"/>
      <c r="V662" s="227"/>
    </row>
    <row r="663" spans="2:22" outlineLevel="1" x14ac:dyDescent="0.2">
      <c r="B663" s="279">
        <f t="shared" ref="B663:B669" si="374">B654</f>
        <v>43921</v>
      </c>
      <c r="C663" s="280" t="s">
        <v>0</v>
      </c>
      <c r="D663" s="246"/>
      <c r="E663" s="246"/>
      <c r="F663" s="246"/>
      <c r="G663" s="246"/>
      <c r="H663" s="246"/>
      <c r="I663" s="256"/>
      <c r="J663" s="256"/>
      <c r="K663" s="246"/>
      <c r="L663" s="246"/>
      <c r="M663" s="256">
        <f>IF(M636&lt;=1,0,(M645-M681)*M$13)</f>
        <v>0</v>
      </c>
      <c r="N663" s="256">
        <f t="shared" ref="N663:S663" si="375">IF(N636&lt;=1,0,(N645-N681)*N$13)</f>
        <v>72753.094088507583</v>
      </c>
      <c r="O663" s="256">
        <f t="shared" si="375"/>
        <v>76122.711077870481</v>
      </c>
      <c r="P663" s="256">
        <f t="shared" si="375"/>
        <v>75693.300912815816</v>
      </c>
      <c r="Q663" s="256">
        <f t="shared" si="375"/>
        <v>75215.237959682243</v>
      </c>
      <c r="R663" s="256">
        <f t="shared" si="375"/>
        <v>74686.698449695294</v>
      </c>
      <c r="S663" s="282">
        <f t="shared" si="375"/>
        <v>74105.801906197667</v>
      </c>
      <c r="T663" s="227"/>
      <c r="U663" s="227"/>
      <c r="V663" s="227"/>
    </row>
    <row r="664" spans="2:22" outlineLevel="1" x14ac:dyDescent="0.2">
      <c r="B664" s="279">
        <f t="shared" si="374"/>
        <v>44286</v>
      </c>
      <c r="C664" s="280" t="s">
        <v>0</v>
      </c>
      <c r="D664" s="246"/>
      <c r="E664" s="246"/>
      <c r="F664" s="246"/>
      <c r="G664" s="246"/>
      <c r="H664" s="246"/>
      <c r="I664" s="256"/>
      <c r="J664" s="256"/>
      <c r="K664" s="246"/>
      <c r="L664" s="246"/>
      <c r="M664" s="256">
        <f t="shared" ref="M664:S664" si="376">IF(M637&lt;=1,0,(M646-M682)*M$13)</f>
        <v>0</v>
      </c>
      <c r="N664" s="256">
        <f t="shared" si="376"/>
        <v>0</v>
      </c>
      <c r="O664" s="256">
        <f t="shared" si="376"/>
        <v>100545.00101090335</v>
      </c>
      <c r="P664" s="256">
        <f t="shared" si="376"/>
        <v>100042.27600584883</v>
      </c>
      <c r="Q664" s="256">
        <f t="shared" si="376"/>
        <v>99477.934961713283</v>
      </c>
      <c r="R664" s="256">
        <f t="shared" si="376"/>
        <v>98849.653267218237</v>
      </c>
      <c r="S664" s="282">
        <f t="shared" si="376"/>
        <v>98155.034082097234</v>
      </c>
      <c r="T664" s="227"/>
      <c r="U664" s="227"/>
      <c r="V664" s="227"/>
    </row>
    <row r="665" spans="2:22" outlineLevel="1" x14ac:dyDescent="0.2">
      <c r="B665" s="279">
        <f t="shared" si="374"/>
        <v>44651</v>
      </c>
      <c r="C665" s="280" t="s">
        <v>0</v>
      </c>
      <c r="D665" s="246"/>
      <c r="E665" s="246"/>
      <c r="F665" s="246"/>
      <c r="G665" s="246"/>
      <c r="H665" s="246"/>
      <c r="I665" s="256"/>
      <c r="J665" s="256"/>
      <c r="K665" s="246"/>
      <c r="L665" s="246"/>
      <c r="M665" s="256">
        <f t="shared" ref="M665:S665" si="377">IF(M638&lt;=1,0,(M647-M683)*M$13)</f>
        <v>0</v>
      </c>
      <c r="N665" s="256">
        <f t="shared" si="377"/>
        <v>0</v>
      </c>
      <c r="O665" s="256">
        <f t="shared" si="377"/>
        <v>0</v>
      </c>
      <c r="P665" s="256">
        <f t="shared" si="377"/>
        <v>105858.31279305321</v>
      </c>
      <c r="Q665" s="256">
        <f t="shared" si="377"/>
        <v>105329.02122908793</v>
      </c>
      <c r="R665" s="256">
        <f t="shared" si="377"/>
        <v>104734.85751959051</v>
      </c>
      <c r="S665" s="282">
        <f t="shared" si="377"/>
        <v>104073.37420894047</v>
      </c>
      <c r="T665" s="227"/>
      <c r="U665" s="227"/>
      <c r="V665" s="227"/>
    </row>
    <row r="666" spans="2:22" outlineLevel="1" x14ac:dyDescent="0.2">
      <c r="B666" s="279">
        <f t="shared" si="374"/>
        <v>45016</v>
      </c>
      <c r="C666" s="280" t="s">
        <v>0</v>
      </c>
      <c r="D666" s="246"/>
      <c r="E666" s="246"/>
      <c r="F666" s="246"/>
      <c r="G666" s="246"/>
      <c r="H666" s="246"/>
      <c r="I666" s="256"/>
      <c r="J666" s="256"/>
      <c r="K666" s="246"/>
      <c r="L666" s="246"/>
      <c r="M666" s="256">
        <f t="shared" ref="M666:S666" si="378">IF(M639&lt;=1,0,(M648-M684)*M$13)</f>
        <v>0</v>
      </c>
      <c r="N666" s="256">
        <f t="shared" si="378"/>
        <v>0</v>
      </c>
      <c r="O666" s="256">
        <f t="shared" si="378"/>
        <v>0</v>
      </c>
      <c r="P666" s="256">
        <f t="shared" si="378"/>
        <v>0</v>
      </c>
      <c r="Q666" s="256">
        <f t="shared" si="378"/>
        <v>98770.149714053492</v>
      </c>
      <c r="R666" s="256">
        <f t="shared" si="378"/>
        <v>98276.298965483234</v>
      </c>
      <c r="S666" s="282">
        <f t="shared" si="378"/>
        <v>97721.919843113821</v>
      </c>
      <c r="T666" s="227"/>
      <c r="U666" s="227"/>
      <c r="V666" s="227"/>
    </row>
    <row r="667" spans="2:22" outlineLevel="1" x14ac:dyDescent="0.2">
      <c r="B667" s="279">
        <f t="shared" si="374"/>
        <v>45382</v>
      </c>
      <c r="C667" s="280" t="s">
        <v>0</v>
      </c>
      <c r="D667" s="246"/>
      <c r="E667" s="246"/>
      <c r="F667" s="246"/>
      <c r="G667" s="246"/>
      <c r="H667" s="246"/>
      <c r="I667" s="256"/>
      <c r="J667" s="256"/>
      <c r="K667" s="246"/>
      <c r="L667" s="246"/>
      <c r="M667" s="256">
        <f t="shared" ref="M667:S667" si="379">IF(M640&lt;=1,0,(M649-M685)*M$13)</f>
        <v>0</v>
      </c>
      <c r="N667" s="256">
        <f t="shared" si="379"/>
        <v>0</v>
      </c>
      <c r="O667" s="256">
        <f t="shared" si="379"/>
        <v>0</v>
      </c>
      <c r="P667" s="256">
        <f t="shared" si="379"/>
        <v>0</v>
      </c>
      <c r="Q667" s="256">
        <f t="shared" si="379"/>
        <v>0</v>
      </c>
      <c r="R667" s="256">
        <f t="shared" si="379"/>
        <v>102306.61720265707</v>
      </c>
      <c r="S667" s="282">
        <f t="shared" si="379"/>
        <v>101795.08411664379</v>
      </c>
      <c r="T667" s="227"/>
      <c r="U667" s="227"/>
      <c r="V667" s="227"/>
    </row>
    <row r="668" spans="2:22" outlineLevel="1" x14ac:dyDescent="0.2">
      <c r="B668" s="279">
        <f t="shared" si="374"/>
        <v>45747</v>
      </c>
      <c r="C668" s="280" t="s">
        <v>0</v>
      </c>
      <c r="D668" s="246"/>
      <c r="E668" s="246"/>
      <c r="F668" s="246"/>
      <c r="G668" s="246"/>
      <c r="H668" s="246"/>
      <c r="I668" s="256"/>
      <c r="J668" s="256"/>
      <c r="K668" s="246"/>
      <c r="L668" s="246"/>
      <c r="M668" s="256">
        <f t="shared" ref="M668:S668" si="380">IF(M641&lt;=1,0,(M650-M686)*M$13)</f>
        <v>0</v>
      </c>
      <c r="N668" s="256">
        <f t="shared" si="380"/>
        <v>0</v>
      </c>
      <c r="O668" s="256">
        <f t="shared" si="380"/>
        <v>0</v>
      </c>
      <c r="P668" s="256">
        <f t="shared" si="380"/>
        <v>0</v>
      </c>
      <c r="Q668" s="256">
        <f t="shared" si="380"/>
        <v>0</v>
      </c>
      <c r="R668" s="256">
        <f t="shared" si="380"/>
        <v>0</v>
      </c>
      <c r="S668" s="282">
        <f t="shared" si="380"/>
        <v>129340.46937062223</v>
      </c>
      <c r="T668" s="227"/>
      <c r="U668" s="227"/>
      <c r="V668" s="227"/>
    </row>
    <row r="669" spans="2:22" outlineLevel="1" x14ac:dyDescent="0.2">
      <c r="B669" s="279">
        <f t="shared" si="374"/>
        <v>46112</v>
      </c>
      <c r="C669" s="280" t="s">
        <v>0</v>
      </c>
      <c r="D669" s="246"/>
      <c r="E669" s="246"/>
      <c r="F669" s="246"/>
      <c r="G669" s="246"/>
      <c r="H669" s="246"/>
      <c r="I669" s="256"/>
      <c r="J669" s="256"/>
      <c r="K669" s="246"/>
      <c r="L669" s="246"/>
      <c r="M669" s="256">
        <f t="shared" ref="M669:S669" si="381">IF(M642&lt;=1,0,(M651-M687)*M$13)</f>
        <v>0</v>
      </c>
      <c r="N669" s="256">
        <f t="shared" si="381"/>
        <v>0</v>
      </c>
      <c r="O669" s="256">
        <f t="shared" si="381"/>
        <v>0</v>
      </c>
      <c r="P669" s="256">
        <f t="shared" si="381"/>
        <v>0</v>
      </c>
      <c r="Q669" s="256">
        <f t="shared" si="381"/>
        <v>0</v>
      </c>
      <c r="R669" s="256">
        <f t="shared" si="381"/>
        <v>0</v>
      </c>
      <c r="S669" s="282">
        <f t="shared" si="381"/>
        <v>0</v>
      </c>
      <c r="T669" s="227"/>
      <c r="U669" s="227"/>
      <c r="V669" s="227"/>
    </row>
    <row r="670" spans="2:22" outlineLevel="1" x14ac:dyDescent="0.2">
      <c r="B670" s="283"/>
      <c r="C670" s="280"/>
      <c r="D670" s="246"/>
      <c r="E670" s="246"/>
      <c r="F670" s="246"/>
      <c r="G670" s="246"/>
      <c r="H670" s="246"/>
      <c r="I670" s="246"/>
      <c r="J670" s="246"/>
      <c r="K670" s="246"/>
      <c r="L670" s="246"/>
      <c r="M670" s="246"/>
      <c r="N670" s="246"/>
      <c r="O670" s="246"/>
      <c r="P670" s="246"/>
      <c r="Q670" s="246"/>
      <c r="R670" s="246"/>
      <c r="S670" s="284"/>
      <c r="T670" s="227"/>
      <c r="U670" s="227"/>
      <c r="V670" s="227"/>
    </row>
    <row r="671" spans="2:22" outlineLevel="1" x14ac:dyDescent="0.2">
      <c r="B671" s="285" t="s">
        <v>144</v>
      </c>
      <c r="C671" s="280"/>
      <c r="D671" s="246"/>
      <c r="E671" s="246"/>
      <c r="F671" s="246"/>
      <c r="G671" s="246"/>
      <c r="H671" s="246"/>
      <c r="I671" s="246"/>
      <c r="J671" s="246"/>
      <c r="K671" s="246"/>
      <c r="L671" s="246"/>
      <c r="M671" s="246"/>
      <c r="N671" s="246"/>
      <c r="O671" s="246"/>
      <c r="P671" s="246"/>
      <c r="Q671" s="246"/>
      <c r="R671" s="246"/>
      <c r="S671" s="284"/>
      <c r="T671" s="227"/>
      <c r="U671" s="227"/>
      <c r="V671" s="227"/>
    </row>
    <row r="672" spans="2:22" outlineLevel="1" x14ac:dyDescent="0.2">
      <c r="B672" s="279">
        <f t="shared" ref="B672:B678" si="382">B663</f>
        <v>43921</v>
      </c>
      <c r="C672" s="280" t="s">
        <v>0</v>
      </c>
      <c r="D672" s="281">
        <f>INDEX($H$17:$S$25,MATCH(B623,$B$17:$B$25,0),MATCH(B672,$H$4:$S$4,0))</f>
        <v>3829110.215184629</v>
      </c>
      <c r="E672" s="256"/>
      <c r="F672" s="246"/>
      <c r="G672" s="246"/>
      <c r="H672" s="246"/>
      <c r="I672" s="256"/>
      <c r="J672" s="256"/>
      <c r="K672" s="246"/>
      <c r="L672" s="246"/>
      <c r="M672" s="256">
        <f t="shared" ref="M672:S678" si="383">($B672=M$4)*$D672</f>
        <v>3829110.215184629</v>
      </c>
      <c r="N672" s="256">
        <f t="shared" si="383"/>
        <v>0</v>
      </c>
      <c r="O672" s="256">
        <f t="shared" si="383"/>
        <v>0</v>
      </c>
      <c r="P672" s="256">
        <f t="shared" si="383"/>
        <v>0</v>
      </c>
      <c r="Q672" s="256">
        <f t="shared" si="383"/>
        <v>0</v>
      </c>
      <c r="R672" s="256">
        <f t="shared" si="383"/>
        <v>0</v>
      </c>
      <c r="S672" s="282">
        <f t="shared" si="383"/>
        <v>0</v>
      </c>
      <c r="T672" s="227"/>
      <c r="U672" s="227"/>
      <c r="V672" s="227"/>
    </row>
    <row r="673" spans="2:22" outlineLevel="1" x14ac:dyDescent="0.2">
      <c r="B673" s="279">
        <f t="shared" si="382"/>
        <v>44286</v>
      </c>
      <c r="C673" s="280" t="s">
        <v>0</v>
      </c>
      <c r="D673" s="281">
        <f>INDEX($H$17:$S$25,MATCH(B623,$B$17:$B$25,0),MATCH(B673,$H$4:$S$4,0))</f>
        <v>5027250.0505451625</v>
      </c>
      <c r="E673" s="256"/>
      <c r="F673" s="246"/>
      <c r="G673" s="246"/>
      <c r="H673" s="246"/>
      <c r="I673" s="256"/>
      <c r="J673" s="256"/>
      <c r="K673" s="246"/>
      <c r="L673" s="246"/>
      <c r="M673" s="256">
        <f t="shared" si="383"/>
        <v>0</v>
      </c>
      <c r="N673" s="256">
        <f t="shared" si="383"/>
        <v>5027250.0505451625</v>
      </c>
      <c r="O673" s="256">
        <f t="shared" si="383"/>
        <v>0</v>
      </c>
      <c r="P673" s="256">
        <f t="shared" si="383"/>
        <v>0</v>
      </c>
      <c r="Q673" s="256">
        <f t="shared" si="383"/>
        <v>0</v>
      </c>
      <c r="R673" s="256">
        <f t="shared" si="383"/>
        <v>0</v>
      </c>
      <c r="S673" s="282">
        <f t="shared" si="383"/>
        <v>0</v>
      </c>
      <c r="T673" s="227"/>
      <c r="U673" s="227"/>
      <c r="V673" s="227"/>
    </row>
    <row r="674" spans="2:22" outlineLevel="1" x14ac:dyDescent="0.2">
      <c r="B674" s="279">
        <f t="shared" si="382"/>
        <v>44651</v>
      </c>
      <c r="C674" s="280" t="s">
        <v>0</v>
      </c>
      <c r="D674" s="281">
        <f>INDEX($H$17:$S$25,MATCH(B623,$B$17:$B$25,0),MATCH(B674,$H$4:$S$4,0))</f>
        <v>5292915.6396526555</v>
      </c>
      <c r="E674" s="256"/>
      <c r="F674" s="246"/>
      <c r="G674" s="246"/>
      <c r="H674" s="246"/>
      <c r="I674" s="256"/>
      <c r="J674" s="256"/>
      <c r="K674" s="246"/>
      <c r="L674" s="246"/>
      <c r="M674" s="256">
        <f t="shared" si="383"/>
        <v>0</v>
      </c>
      <c r="N674" s="256">
        <f t="shared" si="383"/>
        <v>0</v>
      </c>
      <c r="O674" s="256">
        <f t="shared" si="383"/>
        <v>5292915.6396526555</v>
      </c>
      <c r="P674" s="256">
        <f t="shared" si="383"/>
        <v>0</v>
      </c>
      <c r="Q674" s="256">
        <f t="shared" si="383"/>
        <v>0</v>
      </c>
      <c r="R674" s="256">
        <f t="shared" si="383"/>
        <v>0</v>
      </c>
      <c r="S674" s="282">
        <f t="shared" si="383"/>
        <v>0</v>
      </c>
      <c r="T674" s="227"/>
      <c r="U674" s="227"/>
      <c r="V674" s="227"/>
    </row>
    <row r="675" spans="2:22" outlineLevel="1" x14ac:dyDescent="0.2">
      <c r="B675" s="279">
        <f t="shared" si="382"/>
        <v>45016</v>
      </c>
      <c r="C675" s="280" t="s">
        <v>0</v>
      </c>
      <c r="D675" s="281">
        <f>INDEX($H$17:$S$25,MATCH(B623,$B$17:$B$25,0),MATCH(B675,$H$4:$S$4,0))</f>
        <v>4938507.4857026702</v>
      </c>
      <c r="E675" s="256"/>
      <c r="F675" s="246"/>
      <c r="G675" s="246"/>
      <c r="H675" s="246"/>
      <c r="I675" s="256"/>
      <c r="J675" s="256"/>
      <c r="K675" s="246"/>
      <c r="L675" s="246"/>
      <c r="M675" s="256">
        <f t="shared" si="383"/>
        <v>0</v>
      </c>
      <c r="N675" s="256">
        <f t="shared" si="383"/>
        <v>0</v>
      </c>
      <c r="O675" s="256">
        <f t="shared" si="383"/>
        <v>0</v>
      </c>
      <c r="P675" s="256">
        <f t="shared" si="383"/>
        <v>4938507.4857026702</v>
      </c>
      <c r="Q675" s="256">
        <f t="shared" si="383"/>
        <v>0</v>
      </c>
      <c r="R675" s="256">
        <f t="shared" si="383"/>
        <v>0</v>
      </c>
      <c r="S675" s="282">
        <f t="shared" si="383"/>
        <v>0</v>
      </c>
      <c r="T675" s="227"/>
      <c r="U675" s="227"/>
      <c r="V675" s="227"/>
    </row>
    <row r="676" spans="2:22" outlineLevel="1" x14ac:dyDescent="0.2">
      <c r="B676" s="279">
        <f t="shared" si="382"/>
        <v>45382</v>
      </c>
      <c r="C676" s="280" t="s">
        <v>0</v>
      </c>
      <c r="D676" s="281">
        <f>INDEX($H$17:$S$25,MATCH(B623,$B$17:$B$25,0),MATCH(B676,$H$4:$S$4,0))</f>
        <v>5115330.8601328488</v>
      </c>
      <c r="E676" s="256"/>
      <c r="F676" s="246"/>
      <c r="G676" s="246"/>
      <c r="H676" s="246"/>
      <c r="I676" s="256"/>
      <c r="J676" s="256"/>
      <c r="K676" s="246"/>
      <c r="L676" s="246"/>
      <c r="M676" s="256">
        <f t="shared" si="383"/>
        <v>0</v>
      </c>
      <c r="N676" s="256">
        <f t="shared" si="383"/>
        <v>0</v>
      </c>
      <c r="O676" s="256">
        <f t="shared" si="383"/>
        <v>0</v>
      </c>
      <c r="P676" s="256">
        <f t="shared" si="383"/>
        <v>0</v>
      </c>
      <c r="Q676" s="256">
        <f t="shared" si="383"/>
        <v>5115330.8601328488</v>
      </c>
      <c r="R676" s="256">
        <f t="shared" si="383"/>
        <v>0</v>
      </c>
      <c r="S676" s="282">
        <f t="shared" si="383"/>
        <v>0</v>
      </c>
      <c r="T676" s="227"/>
      <c r="U676" s="227"/>
      <c r="V676" s="227"/>
    </row>
    <row r="677" spans="2:22" outlineLevel="1" x14ac:dyDescent="0.2">
      <c r="B677" s="279">
        <f t="shared" si="382"/>
        <v>45747</v>
      </c>
      <c r="C677" s="280" t="s">
        <v>0</v>
      </c>
      <c r="D677" s="281">
        <f>INDEX($H$17:$S$25,MATCH(B623,$B$17:$B$25,0),MATCH(B677,$H$4:$S$4,0))</f>
        <v>6467023.4685311057</v>
      </c>
      <c r="E677" s="256"/>
      <c r="F677" s="246"/>
      <c r="G677" s="246"/>
      <c r="H677" s="246"/>
      <c r="I677" s="256"/>
      <c r="J677" s="256"/>
      <c r="K677" s="246"/>
      <c r="L677" s="246"/>
      <c r="M677" s="256">
        <f t="shared" si="383"/>
        <v>0</v>
      </c>
      <c r="N677" s="256">
        <f t="shared" si="383"/>
        <v>0</v>
      </c>
      <c r="O677" s="256">
        <f t="shared" si="383"/>
        <v>0</v>
      </c>
      <c r="P677" s="256">
        <f t="shared" si="383"/>
        <v>0</v>
      </c>
      <c r="Q677" s="256">
        <f t="shared" si="383"/>
        <v>0</v>
      </c>
      <c r="R677" s="256">
        <f t="shared" si="383"/>
        <v>6467023.4685311057</v>
      </c>
      <c r="S677" s="282">
        <f t="shared" si="383"/>
        <v>0</v>
      </c>
      <c r="T677" s="227"/>
      <c r="U677" s="227"/>
      <c r="V677" s="227"/>
    </row>
    <row r="678" spans="2:22" outlineLevel="1" x14ac:dyDescent="0.2">
      <c r="B678" s="279">
        <f t="shared" si="382"/>
        <v>46112</v>
      </c>
      <c r="C678" s="280" t="s">
        <v>0</v>
      </c>
      <c r="D678" s="281">
        <f>INDEX($H$17:$S$25,MATCH(B623,$B$17:$B$25,0),MATCH(B678,$H$4:$S$4,0))</f>
        <v>5200280.4734186437</v>
      </c>
      <c r="E678" s="256"/>
      <c r="F678" s="246"/>
      <c r="G678" s="246"/>
      <c r="H678" s="246"/>
      <c r="I678" s="256"/>
      <c r="J678" s="256"/>
      <c r="K678" s="246"/>
      <c r="L678" s="246"/>
      <c r="M678" s="256">
        <f t="shared" si="383"/>
        <v>0</v>
      </c>
      <c r="N678" s="256">
        <f t="shared" si="383"/>
        <v>0</v>
      </c>
      <c r="O678" s="256">
        <f t="shared" si="383"/>
        <v>0</v>
      </c>
      <c r="P678" s="256">
        <f t="shared" si="383"/>
        <v>0</v>
      </c>
      <c r="Q678" s="256">
        <f t="shared" si="383"/>
        <v>0</v>
      </c>
      <c r="R678" s="256">
        <f t="shared" si="383"/>
        <v>0</v>
      </c>
      <c r="S678" s="282">
        <f t="shared" si="383"/>
        <v>5200280.4734186437</v>
      </c>
      <c r="T678" s="227"/>
      <c r="U678" s="227"/>
      <c r="V678" s="227"/>
    </row>
    <row r="679" spans="2:22" outlineLevel="1" x14ac:dyDescent="0.2">
      <c r="B679" s="283"/>
      <c r="C679" s="280"/>
      <c r="D679" s="246"/>
      <c r="E679" s="246"/>
      <c r="F679" s="246"/>
      <c r="G679" s="246"/>
      <c r="H679" s="246"/>
      <c r="I679" s="246"/>
      <c r="J679" s="246"/>
      <c r="K679" s="246"/>
      <c r="L679" s="246"/>
      <c r="M679" s="246"/>
      <c r="N679" s="246"/>
      <c r="O679" s="246"/>
      <c r="P679" s="246"/>
      <c r="Q679" s="246"/>
      <c r="R679" s="246"/>
      <c r="S679" s="284"/>
      <c r="T679" s="227"/>
      <c r="U679" s="227"/>
      <c r="V679" s="227"/>
    </row>
    <row r="680" spans="2:22" outlineLevel="1" x14ac:dyDescent="0.2">
      <c r="B680" s="285" t="s">
        <v>12</v>
      </c>
      <c r="C680" s="280"/>
      <c r="D680" s="246"/>
      <c r="E680" s="246"/>
      <c r="F680" s="246"/>
      <c r="G680" s="246"/>
      <c r="H680" s="246"/>
      <c r="I680" s="246"/>
      <c r="J680" s="246"/>
      <c r="K680" s="246"/>
      <c r="L680" s="246"/>
      <c r="M680" s="246"/>
      <c r="N680" s="246"/>
      <c r="O680" s="246"/>
      <c r="P680" s="246"/>
      <c r="Q680" s="246"/>
      <c r="R680" s="246"/>
      <c r="S680" s="284"/>
      <c r="T680" s="227"/>
      <c r="U680" s="227"/>
      <c r="V680" s="227"/>
    </row>
    <row r="681" spans="2:22" outlineLevel="1" x14ac:dyDescent="0.2">
      <c r="B681" s="279">
        <f t="shared" ref="B681:B687" si="384">B672</f>
        <v>43921</v>
      </c>
      <c r="C681" s="280" t="s">
        <v>0</v>
      </c>
      <c r="D681" s="246"/>
      <c r="E681" s="246"/>
      <c r="F681" s="246"/>
      <c r="G681" s="246"/>
      <c r="H681" s="246"/>
      <c r="I681" s="256"/>
      <c r="J681" s="256"/>
      <c r="K681" s="246"/>
      <c r="L681" s="246"/>
      <c r="M681" s="256">
        <v>0</v>
      </c>
      <c r="N681" s="256">
        <v>0</v>
      </c>
      <c r="O681" s="256">
        <v>0</v>
      </c>
      <c r="P681" s="256">
        <v>0</v>
      </c>
      <c r="Q681" s="256">
        <v>0</v>
      </c>
      <c r="R681" s="256">
        <v>0</v>
      </c>
      <c r="S681" s="282">
        <v>0</v>
      </c>
      <c r="T681" s="227"/>
      <c r="U681" s="227"/>
      <c r="V681" s="227"/>
    </row>
    <row r="682" spans="2:22" outlineLevel="1" x14ac:dyDescent="0.2">
      <c r="B682" s="279">
        <f t="shared" si="384"/>
        <v>44286</v>
      </c>
      <c r="C682" s="280" t="s">
        <v>0</v>
      </c>
      <c r="D682" s="246"/>
      <c r="E682" s="246"/>
      <c r="F682" s="246"/>
      <c r="G682" s="246"/>
      <c r="H682" s="246"/>
      <c r="I682" s="256"/>
      <c r="J682" s="256"/>
      <c r="K682" s="246"/>
      <c r="L682" s="246"/>
      <c r="M682" s="256">
        <v>0</v>
      </c>
      <c r="N682" s="256">
        <v>0</v>
      </c>
      <c r="O682" s="256">
        <v>0</v>
      </c>
      <c r="P682" s="256">
        <v>0</v>
      </c>
      <c r="Q682" s="256">
        <v>0</v>
      </c>
      <c r="R682" s="256">
        <v>0</v>
      </c>
      <c r="S682" s="282">
        <v>0</v>
      </c>
      <c r="T682" s="227"/>
      <c r="U682" s="227"/>
      <c r="V682" s="227"/>
    </row>
    <row r="683" spans="2:22" outlineLevel="1" x14ac:dyDescent="0.2">
      <c r="B683" s="279">
        <f t="shared" si="384"/>
        <v>44651</v>
      </c>
      <c r="C683" s="280" t="s">
        <v>0</v>
      </c>
      <c r="D683" s="246"/>
      <c r="E683" s="246"/>
      <c r="F683" s="246"/>
      <c r="G683" s="246"/>
      <c r="H683" s="246"/>
      <c r="I683" s="256"/>
      <c r="J683" s="256"/>
      <c r="K683" s="246"/>
      <c r="L683" s="246"/>
      <c r="M683" s="256">
        <v>0</v>
      </c>
      <c r="N683" s="256">
        <v>0</v>
      </c>
      <c r="O683" s="256">
        <v>0</v>
      </c>
      <c r="P683" s="256">
        <v>0</v>
      </c>
      <c r="Q683" s="256">
        <v>0</v>
      </c>
      <c r="R683" s="256">
        <v>0</v>
      </c>
      <c r="S683" s="282">
        <v>0</v>
      </c>
      <c r="T683" s="227"/>
      <c r="U683" s="227"/>
      <c r="V683" s="227"/>
    </row>
    <row r="684" spans="2:22" outlineLevel="1" x14ac:dyDescent="0.2">
      <c r="B684" s="279">
        <f t="shared" si="384"/>
        <v>45016</v>
      </c>
      <c r="C684" s="280" t="s">
        <v>0</v>
      </c>
      <c r="D684" s="246"/>
      <c r="E684" s="246"/>
      <c r="F684" s="246"/>
      <c r="G684" s="246"/>
      <c r="H684" s="246"/>
      <c r="I684" s="256"/>
      <c r="J684" s="256"/>
      <c r="K684" s="246"/>
      <c r="L684" s="246"/>
      <c r="M684" s="256">
        <v>0</v>
      </c>
      <c r="N684" s="256">
        <v>0</v>
      </c>
      <c r="O684" s="256">
        <v>0</v>
      </c>
      <c r="P684" s="256">
        <v>0</v>
      </c>
      <c r="Q684" s="256">
        <v>0</v>
      </c>
      <c r="R684" s="256">
        <v>0</v>
      </c>
      <c r="S684" s="282">
        <v>0</v>
      </c>
      <c r="T684" s="227"/>
      <c r="U684" s="227"/>
      <c r="V684" s="227"/>
    </row>
    <row r="685" spans="2:22" outlineLevel="1" x14ac:dyDescent="0.2">
      <c r="B685" s="279">
        <f t="shared" si="384"/>
        <v>45382</v>
      </c>
      <c r="C685" s="280" t="s">
        <v>0</v>
      </c>
      <c r="D685" s="246"/>
      <c r="E685" s="246"/>
      <c r="F685" s="246"/>
      <c r="G685" s="246"/>
      <c r="H685" s="246"/>
      <c r="I685" s="256"/>
      <c r="J685" s="256"/>
      <c r="K685" s="246"/>
      <c r="L685" s="246"/>
      <c r="M685" s="256">
        <v>0</v>
      </c>
      <c r="N685" s="256">
        <v>0</v>
      </c>
      <c r="O685" s="256">
        <v>0</v>
      </c>
      <c r="P685" s="256">
        <v>0</v>
      </c>
      <c r="Q685" s="256">
        <v>0</v>
      </c>
      <c r="R685" s="256">
        <v>0</v>
      </c>
      <c r="S685" s="282">
        <v>0</v>
      </c>
      <c r="T685" s="227"/>
      <c r="U685" s="227"/>
      <c r="V685" s="227"/>
    </row>
    <row r="686" spans="2:22" outlineLevel="1" x14ac:dyDescent="0.2">
      <c r="B686" s="279">
        <f t="shared" si="384"/>
        <v>45747</v>
      </c>
      <c r="C686" s="280" t="s">
        <v>0</v>
      </c>
      <c r="D686" s="246"/>
      <c r="E686" s="246"/>
      <c r="F686" s="246"/>
      <c r="G686" s="246"/>
      <c r="H686" s="246"/>
      <c r="I686" s="256"/>
      <c r="J686" s="256"/>
      <c r="K686" s="246"/>
      <c r="L686" s="246"/>
      <c r="M686" s="256">
        <v>0</v>
      </c>
      <c r="N686" s="256">
        <v>0</v>
      </c>
      <c r="O686" s="256">
        <v>0</v>
      </c>
      <c r="P686" s="256">
        <v>0</v>
      </c>
      <c r="Q686" s="256">
        <v>0</v>
      </c>
      <c r="R686" s="256">
        <v>0</v>
      </c>
      <c r="S686" s="282">
        <v>0</v>
      </c>
      <c r="T686" s="227"/>
      <c r="U686" s="227"/>
      <c r="V686" s="227"/>
    </row>
    <row r="687" spans="2:22" outlineLevel="1" x14ac:dyDescent="0.2">
      <c r="B687" s="279">
        <f t="shared" si="384"/>
        <v>46112</v>
      </c>
      <c r="C687" s="280" t="s">
        <v>0</v>
      </c>
      <c r="D687" s="246"/>
      <c r="E687" s="246"/>
      <c r="F687" s="246"/>
      <c r="G687" s="246"/>
      <c r="H687" s="246"/>
      <c r="I687" s="256"/>
      <c r="J687" s="256"/>
      <c r="K687" s="246"/>
      <c r="L687" s="246"/>
      <c r="M687" s="256">
        <v>0</v>
      </c>
      <c r="N687" s="256">
        <v>0</v>
      </c>
      <c r="O687" s="256">
        <v>0</v>
      </c>
      <c r="P687" s="256">
        <v>0</v>
      </c>
      <c r="Q687" s="256">
        <v>0</v>
      </c>
      <c r="R687" s="256">
        <v>0</v>
      </c>
      <c r="S687" s="282">
        <v>0</v>
      </c>
      <c r="T687" s="227"/>
      <c r="U687" s="227"/>
      <c r="V687" s="227"/>
    </row>
    <row r="688" spans="2:22" outlineLevel="1" x14ac:dyDescent="0.2">
      <c r="B688" s="283"/>
      <c r="C688" s="280"/>
      <c r="D688" s="246"/>
      <c r="E688" s="246"/>
      <c r="F688" s="246"/>
      <c r="G688" s="246"/>
      <c r="H688" s="246"/>
      <c r="I688" s="246"/>
      <c r="J688" s="246"/>
      <c r="K688" s="246"/>
      <c r="L688" s="246"/>
      <c r="M688" s="246"/>
      <c r="N688" s="246"/>
      <c r="O688" s="246"/>
      <c r="P688" s="246"/>
      <c r="Q688" s="246"/>
      <c r="R688" s="246"/>
      <c r="S688" s="284"/>
      <c r="T688" s="227"/>
      <c r="U688" s="227"/>
      <c r="V688" s="227"/>
    </row>
    <row r="689" spans="2:22" outlineLevel="1" x14ac:dyDescent="0.2">
      <c r="B689" s="285" t="s">
        <v>11</v>
      </c>
      <c r="C689" s="280"/>
      <c r="D689" s="246"/>
      <c r="E689" s="246"/>
      <c r="F689" s="246"/>
      <c r="G689" s="246"/>
      <c r="H689" s="246"/>
      <c r="I689" s="246"/>
      <c r="J689" s="246"/>
      <c r="K689" s="246"/>
      <c r="L689" s="246"/>
      <c r="M689" s="246"/>
      <c r="N689" s="246"/>
      <c r="O689" s="246"/>
      <c r="P689" s="246"/>
      <c r="Q689" s="246"/>
      <c r="R689" s="246"/>
      <c r="S689" s="284"/>
      <c r="T689" s="227"/>
      <c r="U689" s="227"/>
      <c r="V689" s="227"/>
    </row>
    <row r="690" spans="2:22" outlineLevel="1" x14ac:dyDescent="0.2">
      <c r="B690" s="279">
        <f t="shared" ref="B690:B696" si="385">B681</f>
        <v>43921</v>
      </c>
      <c r="C690" s="280" t="s">
        <v>0</v>
      </c>
      <c r="D690" s="246"/>
      <c r="E690" s="246"/>
      <c r="F690" s="246"/>
      <c r="G690" s="246"/>
      <c r="H690" s="246"/>
      <c r="I690" s="256"/>
      <c r="J690" s="256"/>
      <c r="K690" s="246"/>
      <c r="L690" s="246"/>
      <c r="M690" s="256">
        <f>M645-M654+M663+M672-M681</f>
        <v>3829110.215184629</v>
      </c>
      <c r="N690" s="256">
        <f t="shared" ref="N690:S690" si="386">N645-N654+N663+N672-N681</f>
        <v>3806135.5538935205</v>
      </c>
      <c r="O690" s="256">
        <f t="shared" si="386"/>
        <v>3784665.0456407876</v>
      </c>
      <c r="P690" s="256">
        <f t="shared" si="386"/>
        <v>3760761.8979841089</v>
      </c>
      <c r="Q690" s="256">
        <f t="shared" si="386"/>
        <v>3734334.9224847611</v>
      </c>
      <c r="R690" s="256">
        <f t="shared" si="386"/>
        <v>3705290.0953098801</v>
      </c>
      <c r="S690" s="282">
        <f t="shared" si="386"/>
        <v>3673530.46592151</v>
      </c>
      <c r="T690" s="227"/>
      <c r="U690" s="227"/>
      <c r="V690" s="227"/>
    </row>
    <row r="691" spans="2:22" outlineLevel="1" x14ac:dyDescent="0.2">
      <c r="B691" s="279">
        <f t="shared" si="385"/>
        <v>44286</v>
      </c>
      <c r="C691" s="280" t="s">
        <v>0</v>
      </c>
      <c r="D691" s="246"/>
      <c r="E691" s="246"/>
      <c r="F691" s="246"/>
      <c r="G691" s="246"/>
      <c r="H691" s="246"/>
      <c r="I691" s="256"/>
      <c r="J691" s="256"/>
      <c r="K691" s="246"/>
      <c r="L691" s="246"/>
      <c r="M691" s="256">
        <f t="shared" ref="M691:S691" si="387">M646-M655+M664+M673-M682</f>
        <v>0</v>
      </c>
      <c r="N691" s="256">
        <f t="shared" si="387"/>
        <v>5027250.0505451625</v>
      </c>
      <c r="O691" s="256">
        <f t="shared" si="387"/>
        <v>5002113.800292437</v>
      </c>
      <c r="P691" s="256">
        <f t="shared" si="387"/>
        <v>4973896.7480856599</v>
      </c>
      <c r="Q691" s="256">
        <f t="shared" si="387"/>
        <v>4942482.6633609077</v>
      </c>
      <c r="R691" s="256">
        <f t="shared" si="387"/>
        <v>4907751.7041048575</v>
      </c>
      <c r="S691" s="282">
        <f t="shared" si="387"/>
        <v>4869580.3019618196</v>
      </c>
      <c r="T691" s="227"/>
      <c r="U691" s="227"/>
      <c r="V691" s="227"/>
    </row>
    <row r="692" spans="2:22" outlineLevel="1" x14ac:dyDescent="0.2">
      <c r="B692" s="279">
        <f t="shared" si="385"/>
        <v>44651</v>
      </c>
      <c r="C692" s="280" t="s">
        <v>0</v>
      </c>
      <c r="D692" s="246"/>
      <c r="E692" s="246"/>
      <c r="F692" s="246"/>
      <c r="G692" s="246"/>
      <c r="H692" s="246"/>
      <c r="I692" s="256"/>
      <c r="J692" s="256"/>
      <c r="K692" s="246"/>
      <c r="L692" s="246"/>
      <c r="M692" s="256">
        <f t="shared" ref="M692:S692" si="388">M647-M656+M665+M674-M683</f>
        <v>0</v>
      </c>
      <c r="N692" s="256">
        <f t="shared" si="388"/>
        <v>0</v>
      </c>
      <c r="O692" s="256">
        <f t="shared" si="388"/>
        <v>5292915.6396526555</v>
      </c>
      <c r="P692" s="256">
        <f t="shared" si="388"/>
        <v>5266451.061454392</v>
      </c>
      <c r="Q692" s="256">
        <f t="shared" si="388"/>
        <v>5236742.8759795213</v>
      </c>
      <c r="R692" s="256">
        <f t="shared" si="388"/>
        <v>5203668.710447019</v>
      </c>
      <c r="S692" s="282">
        <f t="shared" si="388"/>
        <v>5167102.3897790127</v>
      </c>
      <c r="T692" s="227"/>
      <c r="U692" s="227"/>
      <c r="V692" s="227"/>
    </row>
    <row r="693" spans="2:22" outlineLevel="1" x14ac:dyDescent="0.2">
      <c r="B693" s="279">
        <f t="shared" si="385"/>
        <v>45016</v>
      </c>
      <c r="C693" s="280" t="s">
        <v>0</v>
      </c>
      <c r="D693" s="246"/>
      <c r="E693" s="246"/>
      <c r="F693" s="246"/>
      <c r="G693" s="246"/>
      <c r="H693" s="246"/>
      <c r="I693" s="256"/>
      <c r="J693" s="256"/>
      <c r="K693" s="246"/>
      <c r="L693" s="246"/>
      <c r="M693" s="256">
        <f t="shared" ref="M693:S693" si="389">M648-M657+M666+M675-M684</f>
        <v>0</v>
      </c>
      <c r="N693" s="256">
        <f t="shared" si="389"/>
        <v>0</v>
      </c>
      <c r="O693" s="256">
        <f t="shared" si="389"/>
        <v>0</v>
      </c>
      <c r="P693" s="256">
        <f t="shared" si="389"/>
        <v>4938507.4857026702</v>
      </c>
      <c r="Q693" s="256">
        <f t="shared" si="389"/>
        <v>4913814.948274157</v>
      </c>
      <c r="R693" s="256">
        <f t="shared" si="389"/>
        <v>4886095.992155687</v>
      </c>
      <c r="S693" s="282">
        <f t="shared" si="389"/>
        <v>4855236.4385210201</v>
      </c>
      <c r="T693" s="227"/>
      <c r="U693" s="227"/>
      <c r="V693" s="227"/>
    </row>
    <row r="694" spans="2:22" outlineLevel="1" x14ac:dyDescent="0.2">
      <c r="B694" s="279">
        <f t="shared" si="385"/>
        <v>45382</v>
      </c>
      <c r="C694" s="280" t="s">
        <v>0</v>
      </c>
      <c r="D694" s="246"/>
      <c r="E694" s="246"/>
      <c r="F694" s="246"/>
      <c r="G694" s="246"/>
      <c r="H694" s="246"/>
      <c r="I694" s="256"/>
      <c r="J694" s="256"/>
      <c r="K694" s="246"/>
      <c r="L694" s="246"/>
      <c r="M694" s="256">
        <f t="shared" ref="M694:S694" si="390">M649-M658+M667+M676-M685</f>
        <v>0</v>
      </c>
      <c r="N694" s="256">
        <f t="shared" si="390"/>
        <v>0</v>
      </c>
      <c r="O694" s="256">
        <f t="shared" si="390"/>
        <v>0</v>
      </c>
      <c r="P694" s="256">
        <f t="shared" si="390"/>
        <v>0</v>
      </c>
      <c r="Q694" s="256">
        <f t="shared" si="390"/>
        <v>5115330.8601328488</v>
      </c>
      <c r="R694" s="256">
        <f t="shared" si="390"/>
        <v>5089754.2058321852</v>
      </c>
      <c r="S694" s="282">
        <f t="shared" si="390"/>
        <v>5061042.7718505682</v>
      </c>
      <c r="T694" s="227"/>
      <c r="U694" s="227"/>
      <c r="V694" s="227"/>
    </row>
    <row r="695" spans="2:22" outlineLevel="1" x14ac:dyDescent="0.2">
      <c r="B695" s="279">
        <f t="shared" si="385"/>
        <v>45747</v>
      </c>
      <c r="C695" s="280" t="s">
        <v>0</v>
      </c>
      <c r="D695" s="246"/>
      <c r="E695" s="246"/>
      <c r="F695" s="246"/>
      <c r="G695" s="246"/>
      <c r="H695" s="246"/>
      <c r="I695" s="256"/>
      <c r="J695" s="256"/>
      <c r="K695" s="246"/>
      <c r="L695" s="246"/>
      <c r="M695" s="256">
        <f t="shared" ref="M695:S695" si="391">M650-M659+M668+M677-M686</f>
        <v>0</v>
      </c>
      <c r="N695" s="256">
        <f t="shared" si="391"/>
        <v>0</v>
      </c>
      <c r="O695" s="256">
        <f t="shared" si="391"/>
        <v>0</v>
      </c>
      <c r="P695" s="256">
        <f t="shared" si="391"/>
        <v>0</v>
      </c>
      <c r="Q695" s="256">
        <f t="shared" si="391"/>
        <v>0</v>
      </c>
      <c r="R695" s="256">
        <f t="shared" si="391"/>
        <v>6467023.4685311057</v>
      </c>
      <c r="S695" s="282">
        <f t="shared" si="391"/>
        <v>6434688.3511884501</v>
      </c>
      <c r="T695" s="227"/>
      <c r="U695" s="227"/>
      <c r="V695" s="227"/>
    </row>
    <row r="696" spans="2:22" outlineLevel="1" x14ac:dyDescent="0.2">
      <c r="B696" s="286">
        <f t="shared" si="385"/>
        <v>46112</v>
      </c>
      <c r="C696" s="287" t="s">
        <v>0</v>
      </c>
      <c r="D696" s="288"/>
      <c r="E696" s="288"/>
      <c r="F696" s="288"/>
      <c r="G696" s="288"/>
      <c r="H696" s="288"/>
      <c r="I696" s="289"/>
      <c r="J696" s="289"/>
      <c r="K696" s="288"/>
      <c r="L696" s="288"/>
      <c r="M696" s="289">
        <f t="shared" ref="M696:S696" si="392">M651-M660+M669+M678-M687</f>
        <v>0</v>
      </c>
      <c r="N696" s="289">
        <f t="shared" si="392"/>
        <v>0</v>
      </c>
      <c r="O696" s="289">
        <f t="shared" si="392"/>
        <v>0</v>
      </c>
      <c r="P696" s="289">
        <f t="shared" si="392"/>
        <v>0</v>
      </c>
      <c r="Q696" s="289">
        <f t="shared" si="392"/>
        <v>0</v>
      </c>
      <c r="R696" s="289">
        <f t="shared" si="392"/>
        <v>0</v>
      </c>
      <c r="S696" s="290">
        <f t="shared" si="392"/>
        <v>5200280.4734186437</v>
      </c>
      <c r="T696" s="227"/>
      <c r="U696" s="227"/>
      <c r="V696" s="227"/>
    </row>
    <row r="697" spans="2:22" outlineLevel="1" x14ac:dyDescent="0.2">
      <c r="B697" s="227"/>
      <c r="C697" s="254"/>
      <c r="D697" s="227"/>
      <c r="E697" s="227"/>
      <c r="F697" s="227"/>
      <c r="G697" s="227"/>
      <c r="H697" s="227"/>
      <c r="I697" s="227"/>
      <c r="J697" s="227"/>
      <c r="K697" s="227"/>
      <c r="L697" s="227"/>
      <c r="M697" s="227"/>
      <c r="N697" s="227"/>
      <c r="O697" s="227"/>
      <c r="P697" s="227"/>
      <c r="Q697" s="227"/>
      <c r="R697" s="227"/>
      <c r="S697" s="227"/>
      <c r="T697" s="227"/>
      <c r="U697" s="227"/>
      <c r="V697" s="227"/>
    </row>
    <row r="698" spans="2:22" x14ac:dyDescent="0.2">
      <c r="B698" s="272" t="s">
        <v>22</v>
      </c>
      <c r="C698" s="254"/>
      <c r="D698" s="227"/>
      <c r="E698" s="227"/>
      <c r="F698" s="227"/>
      <c r="G698" s="227"/>
      <c r="H698" s="227"/>
      <c r="I698" s="246"/>
      <c r="J698" s="227"/>
      <c r="K698" s="227"/>
      <c r="L698" s="227"/>
      <c r="M698" s="227"/>
      <c r="N698" s="227"/>
      <c r="O698" s="227"/>
      <c r="P698" s="227"/>
      <c r="Q698" s="227"/>
      <c r="R698" s="227"/>
      <c r="S698" s="227"/>
      <c r="T698" s="227"/>
      <c r="U698" s="227"/>
      <c r="V698" s="227"/>
    </row>
    <row r="699" spans="2:22" x14ac:dyDescent="0.2">
      <c r="B699" s="273"/>
      <c r="C699" s="254"/>
      <c r="D699" s="227"/>
      <c r="E699" s="227"/>
      <c r="F699" s="227"/>
      <c r="G699" s="227"/>
      <c r="H699" s="227"/>
      <c r="I699" s="246"/>
      <c r="J699" s="227"/>
      <c r="K699" s="227"/>
      <c r="L699" s="227"/>
      <c r="M699" s="227"/>
      <c r="N699" s="227"/>
      <c r="O699" s="227"/>
      <c r="P699" s="227"/>
      <c r="Q699" s="227"/>
      <c r="R699" s="227"/>
      <c r="S699" s="227"/>
      <c r="T699" s="227"/>
      <c r="U699" s="227"/>
      <c r="V699" s="227"/>
    </row>
    <row r="700" spans="2:22" x14ac:dyDescent="0.2">
      <c r="B700" s="227" t="s">
        <v>20</v>
      </c>
      <c r="C700" s="254" t="s">
        <v>5</v>
      </c>
      <c r="D700" s="227"/>
      <c r="E700" s="229" t="s">
        <v>271</v>
      </c>
      <c r="F700" s="227"/>
      <c r="G700" s="247"/>
      <c r="H700" s="253"/>
      <c r="I700" s="253"/>
      <c r="J700" s="253"/>
      <c r="K700" s="253"/>
      <c r="L700" s="253"/>
      <c r="M700" s="253">
        <f t="shared" ref="M700:S700" si="393">IF(M702=0,0,M701/M702)</f>
        <v>0</v>
      </c>
      <c r="N700" s="253">
        <f t="shared" si="393"/>
        <v>25</v>
      </c>
      <c r="O700" s="253">
        <f t="shared" si="393"/>
        <v>24.044008869302193</v>
      </c>
      <c r="P700" s="253">
        <f t="shared" si="393"/>
        <v>23.23092354169734</v>
      </c>
      <c r="Q700" s="253">
        <f t="shared" si="393"/>
        <v>22.384785831671255</v>
      </c>
      <c r="R700" s="253">
        <f t="shared" si="393"/>
        <v>21.670427339445137</v>
      </c>
      <c r="S700" s="253">
        <f t="shared" si="393"/>
        <v>20.9041463623456</v>
      </c>
      <c r="T700" s="227"/>
      <c r="U700" s="227"/>
      <c r="V700" s="227"/>
    </row>
    <row r="701" spans="2:22" x14ac:dyDescent="0.2">
      <c r="B701" s="227" t="s">
        <v>16</v>
      </c>
      <c r="C701" s="254" t="s">
        <v>0</v>
      </c>
      <c r="D701" s="227"/>
      <c r="E701" s="229" t="s">
        <v>264</v>
      </c>
      <c r="F701" s="227"/>
      <c r="G701" s="227"/>
      <c r="H701" s="227"/>
      <c r="I701" s="256"/>
      <c r="J701" s="227"/>
      <c r="K701" s="227"/>
      <c r="L701" s="227"/>
      <c r="M701" s="247">
        <f t="shared" ref="M701:S701" si="394">SUM(M720:M726)</f>
        <v>0</v>
      </c>
      <c r="N701" s="247">
        <f t="shared" si="394"/>
        <v>7858741.8907693792</v>
      </c>
      <c r="O701" s="247">
        <f t="shared" si="394"/>
        <v>8062644.1383230602</v>
      </c>
      <c r="P701" s="247">
        <f t="shared" si="394"/>
        <v>8792801.6303339507</v>
      </c>
      <c r="Q701" s="247">
        <f t="shared" si="394"/>
        <v>9158553.9086420946</v>
      </c>
      <c r="R701" s="247">
        <f t="shared" si="394"/>
        <v>9828547.6242960896</v>
      </c>
      <c r="S701" s="247">
        <f t="shared" si="394"/>
        <v>10232344.977445329</v>
      </c>
      <c r="T701" s="227"/>
      <c r="U701" s="227"/>
      <c r="V701" s="227"/>
    </row>
    <row r="702" spans="2:22" x14ac:dyDescent="0.2">
      <c r="B702" s="227" t="s">
        <v>15</v>
      </c>
      <c r="C702" s="254" t="s">
        <v>0</v>
      </c>
      <c r="D702" s="227"/>
      <c r="E702" s="229" t="s">
        <v>265</v>
      </c>
      <c r="F702" s="227"/>
      <c r="G702" s="227"/>
      <c r="H702" s="227"/>
      <c r="I702" s="256"/>
      <c r="J702" s="227"/>
      <c r="K702" s="227"/>
      <c r="L702" s="227"/>
      <c r="M702" s="247">
        <f t="shared" ref="M702:S702" si="395">SUM(M729:M735)</f>
        <v>0</v>
      </c>
      <c r="N702" s="247">
        <f t="shared" si="395"/>
        <v>314349.67563077516</v>
      </c>
      <c r="O702" s="247">
        <f t="shared" si="395"/>
        <v>335328.61271802778</v>
      </c>
      <c r="P702" s="247">
        <f t="shared" si="395"/>
        <v>378495.56925929751</v>
      </c>
      <c r="Q702" s="247">
        <f t="shared" si="395"/>
        <v>409141.90457359911</v>
      </c>
      <c r="R702" s="247">
        <f t="shared" si="395"/>
        <v>453546.55311323202</v>
      </c>
      <c r="S702" s="247">
        <f t="shared" si="395"/>
        <v>489488.77414467087</v>
      </c>
      <c r="T702" s="227"/>
      <c r="U702" s="227"/>
      <c r="V702" s="227"/>
    </row>
    <row r="703" spans="2:22" x14ac:dyDescent="0.2">
      <c r="B703" s="227" t="s">
        <v>14</v>
      </c>
      <c r="C703" s="254" t="s">
        <v>0</v>
      </c>
      <c r="D703" s="227"/>
      <c r="E703" s="229" t="s">
        <v>266</v>
      </c>
      <c r="F703" s="227"/>
      <c r="G703" s="227"/>
      <c r="H703" s="227"/>
      <c r="I703" s="256"/>
      <c r="J703" s="227"/>
      <c r="K703" s="227"/>
      <c r="L703" s="227"/>
      <c r="M703" s="247">
        <f t="shared" ref="M703:S703" si="396">SUM(M738:M744)</f>
        <v>0</v>
      </c>
      <c r="N703" s="247">
        <f t="shared" si="396"/>
        <v>149316.09592461746</v>
      </c>
      <c r="O703" s="247">
        <f t="shared" si="396"/>
        <v>161252.88276646135</v>
      </c>
      <c r="P703" s="247">
        <f t="shared" si="396"/>
        <v>175856.03260667919</v>
      </c>
      <c r="Q703" s="247">
        <f t="shared" si="396"/>
        <v>183171.0781728421</v>
      </c>
      <c r="R703" s="247">
        <f t="shared" si="396"/>
        <v>196570.952485922</v>
      </c>
      <c r="S703" s="247">
        <f t="shared" si="396"/>
        <v>204646.89954890675</v>
      </c>
      <c r="T703" s="227"/>
      <c r="U703" s="227"/>
      <c r="V703" s="227"/>
    </row>
    <row r="704" spans="2:22" x14ac:dyDescent="0.2">
      <c r="B704" s="227" t="s">
        <v>144</v>
      </c>
      <c r="C704" s="254" t="s">
        <v>0</v>
      </c>
      <c r="D704" s="227"/>
      <c r="E704" s="229" t="s">
        <v>268</v>
      </c>
      <c r="F704" s="227"/>
      <c r="G704" s="227"/>
      <c r="H704" s="227"/>
      <c r="I704" s="256"/>
      <c r="J704" s="227"/>
      <c r="K704" s="227"/>
      <c r="L704" s="227"/>
      <c r="M704" s="247">
        <f t="shared" ref="M704:S704" si="397">SUM(M747:M753)</f>
        <v>7858741.8907693792</v>
      </c>
      <c r="N704" s="247">
        <f t="shared" si="397"/>
        <v>368935.82725983835</v>
      </c>
      <c r="O704" s="247">
        <f t="shared" si="397"/>
        <v>904233.22196245776</v>
      </c>
      <c r="P704" s="247">
        <f t="shared" si="397"/>
        <v>568391.81496076239</v>
      </c>
      <c r="Q704" s="247">
        <f t="shared" si="397"/>
        <v>895964.542054752</v>
      </c>
      <c r="R704" s="247">
        <f t="shared" si="397"/>
        <v>660772.95377654815</v>
      </c>
      <c r="S704" s="247">
        <f t="shared" si="397"/>
        <v>366672.09822443803</v>
      </c>
      <c r="T704" s="227"/>
      <c r="U704" s="227"/>
      <c r="V704" s="227"/>
    </row>
    <row r="705" spans="2:22" x14ac:dyDescent="0.2">
      <c r="B705" s="227" t="s">
        <v>12</v>
      </c>
      <c r="C705" s="254" t="s">
        <v>0</v>
      </c>
      <c r="D705" s="227"/>
      <c r="E705" s="229" t="s">
        <v>270</v>
      </c>
      <c r="F705" s="227"/>
      <c r="G705" s="227"/>
      <c r="H705" s="227"/>
      <c r="I705" s="256"/>
      <c r="J705" s="227"/>
      <c r="K705" s="227"/>
      <c r="L705" s="227"/>
      <c r="M705" s="247">
        <f t="shared" ref="M705:S705" si="398">SUM(M756:M762)</f>
        <v>0</v>
      </c>
      <c r="N705" s="247">
        <f t="shared" si="398"/>
        <v>0</v>
      </c>
      <c r="O705" s="247">
        <f t="shared" si="398"/>
        <v>0</v>
      </c>
      <c r="P705" s="247">
        <f t="shared" si="398"/>
        <v>0</v>
      </c>
      <c r="Q705" s="247">
        <f t="shared" si="398"/>
        <v>0</v>
      </c>
      <c r="R705" s="247">
        <f t="shared" si="398"/>
        <v>0</v>
      </c>
      <c r="S705" s="247">
        <f t="shared" si="398"/>
        <v>0</v>
      </c>
      <c r="T705" s="227"/>
      <c r="U705" s="227"/>
      <c r="V705" s="227"/>
    </row>
    <row r="706" spans="2:22" s="233" customFormat="1" x14ac:dyDescent="0.2">
      <c r="B706" s="258" t="s">
        <v>11</v>
      </c>
      <c r="C706" s="263" t="s">
        <v>0</v>
      </c>
      <c r="D706" s="258"/>
      <c r="E706" s="233" t="s">
        <v>269</v>
      </c>
      <c r="F706" s="258"/>
      <c r="G706" s="258"/>
      <c r="H706" s="258"/>
      <c r="I706" s="274"/>
      <c r="J706" s="258"/>
      <c r="K706" s="258"/>
      <c r="L706" s="258"/>
      <c r="M706" s="261">
        <f t="shared" ref="M706:S706" si="399">SUM(M765:M771)</f>
        <v>7858741.8907693792</v>
      </c>
      <c r="N706" s="261">
        <f t="shared" si="399"/>
        <v>8062644.1383230602</v>
      </c>
      <c r="O706" s="261">
        <f t="shared" si="399"/>
        <v>8792801.6303339507</v>
      </c>
      <c r="P706" s="261">
        <f t="shared" si="399"/>
        <v>9158553.9086420946</v>
      </c>
      <c r="Q706" s="261">
        <f t="shared" si="399"/>
        <v>9828547.6242960896</v>
      </c>
      <c r="R706" s="261">
        <f t="shared" si="399"/>
        <v>10232344.977445329</v>
      </c>
      <c r="S706" s="261">
        <f t="shared" si="399"/>
        <v>10314175.201074002</v>
      </c>
      <c r="T706" s="258"/>
      <c r="U706" s="258"/>
      <c r="V706" s="258"/>
    </row>
    <row r="707" spans="2:22" x14ac:dyDescent="0.2">
      <c r="B707" s="227"/>
      <c r="C707" s="254"/>
      <c r="D707" s="227"/>
      <c r="E707" s="227"/>
      <c r="F707" s="227"/>
      <c r="G707" s="227"/>
      <c r="H707" s="227"/>
      <c r="I707" s="246"/>
      <c r="J707" s="227"/>
      <c r="K707" s="227"/>
      <c r="L707" s="227"/>
      <c r="M707" s="227"/>
      <c r="N707" s="227"/>
      <c r="O707" s="227"/>
      <c r="P707" s="227"/>
      <c r="Q707" s="227"/>
      <c r="R707" s="227"/>
      <c r="S707" s="227"/>
      <c r="T707" s="227"/>
      <c r="U707" s="227"/>
      <c r="V707" s="227"/>
    </row>
    <row r="708" spans="2:22" x14ac:dyDescent="0.2">
      <c r="B708" s="232" t="s">
        <v>104</v>
      </c>
      <c r="C708" s="239" t="s">
        <v>89</v>
      </c>
      <c r="D708" s="264">
        <f>SUM(H708:S708)</f>
        <v>0</v>
      </c>
      <c r="E708" s="265"/>
      <c r="F708" s="227"/>
      <c r="G708" s="227"/>
      <c r="H708" s="227"/>
      <c r="I708" s="246"/>
      <c r="J708" s="227"/>
      <c r="K708" s="227"/>
      <c r="L708" s="227"/>
      <c r="M708" s="266">
        <f t="shared" ref="M708:S708" si="400">IF(ABS(M701-M702+M703+M704-M705-M706)&lt;0.001,0,1)</f>
        <v>0</v>
      </c>
      <c r="N708" s="266">
        <f t="shared" si="400"/>
        <v>0</v>
      </c>
      <c r="O708" s="266">
        <f t="shared" si="400"/>
        <v>0</v>
      </c>
      <c r="P708" s="266">
        <f t="shared" si="400"/>
        <v>0</v>
      </c>
      <c r="Q708" s="266">
        <f t="shared" si="400"/>
        <v>0</v>
      </c>
      <c r="R708" s="266">
        <f t="shared" si="400"/>
        <v>0</v>
      </c>
      <c r="S708" s="266">
        <f t="shared" si="400"/>
        <v>0</v>
      </c>
      <c r="T708" s="227"/>
      <c r="U708" s="227"/>
      <c r="V708" s="227"/>
    </row>
    <row r="709" spans="2:22" x14ac:dyDescent="0.2">
      <c r="B709" s="230"/>
      <c r="C709" s="254"/>
      <c r="D709" s="227"/>
      <c r="E709" s="227"/>
      <c r="F709" s="227"/>
      <c r="G709" s="227"/>
      <c r="H709" s="227"/>
      <c r="I709" s="227"/>
      <c r="J709" s="227"/>
      <c r="K709" s="227"/>
      <c r="L709" s="227"/>
      <c r="M709" s="227"/>
      <c r="N709" s="227"/>
      <c r="O709" s="227"/>
      <c r="P709" s="227"/>
      <c r="Q709" s="227"/>
      <c r="R709" s="227"/>
      <c r="S709" s="227"/>
      <c r="T709" s="227"/>
      <c r="U709" s="227"/>
      <c r="V709" s="227"/>
    </row>
    <row r="710" spans="2:22" outlineLevel="1" x14ac:dyDescent="0.2">
      <c r="B710" s="275" t="s">
        <v>17</v>
      </c>
      <c r="C710" s="276"/>
      <c r="D710" s="277"/>
      <c r="E710" s="277"/>
      <c r="F710" s="277"/>
      <c r="G710" s="277"/>
      <c r="H710" s="277"/>
      <c r="I710" s="277"/>
      <c r="J710" s="277"/>
      <c r="K710" s="277"/>
      <c r="L710" s="277"/>
      <c r="M710" s="277"/>
      <c r="N710" s="277"/>
      <c r="O710" s="277"/>
      <c r="P710" s="277"/>
      <c r="Q710" s="277"/>
      <c r="R710" s="277"/>
      <c r="S710" s="278"/>
      <c r="T710" s="227"/>
      <c r="U710" s="227"/>
      <c r="V710" s="227"/>
    </row>
    <row r="711" spans="2:22" outlineLevel="1" x14ac:dyDescent="0.2">
      <c r="B711" s="279">
        <f t="shared" ref="B711:B717" si="401">B636</f>
        <v>43921</v>
      </c>
      <c r="C711" s="280" t="s">
        <v>5</v>
      </c>
      <c r="D711" s="281">
        <f>INDEX($D$17:$D$25,MATCH(B698,$B$17:$B$25,0))</f>
        <v>25</v>
      </c>
      <c r="E711" s="256"/>
      <c r="F711" s="246"/>
      <c r="G711" s="246"/>
      <c r="H711" s="246"/>
      <c r="I711" s="256"/>
      <c r="J711" s="256"/>
      <c r="K711" s="246"/>
      <c r="L711" s="246"/>
      <c r="M711" s="256">
        <f>IF(M$4=EOMONTH($B711,12),$D711,MAX(L711-1,0))</f>
        <v>0</v>
      </c>
      <c r="N711" s="256">
        <f t="shared" ref="N711:S711" si="402">IF(N$4=EOMONTH($B711,12),$D711,MAX(M711-1,0))</f>
        <v>25</v>
      </c>
      <c r="O711" s="256">
        <f t="shared" si="402"/>
        <v>24</v>
      </c>
      <c r="P711" s="256">
        <f t="shared" si="402"/>
        <v>23</v>
      </c>
      <c r="Q711" s="256">
        <f t="shared" si="402"/>
        <v>22</v>
      </c>
      <c r="R711" s="256">
        <f t="shared" si="402"/>
        <v>21</v>
      </c>
      <c r="S711" s="282">
        <f t="shared" si="402"/>
        <v>20</v>
      </c>
      <c r="T711" s="227"/>
      <c r="U711" s="227"/>
      <c r="V711" s="227"/>
    </row>
    <row r="712" spans="2:22" outlineLevel="1" x14ac:dyDescent="0.2">
      <c r="B712" s="279">
        <f t="shared" si="401"/>
        <v>44286</v>
      </c>
      <c r="C712" s="280" t="s">
        <v>5</v>
      </c>
      <c r="D712" s="281">
        <f>INDEX($D$17:$D$25,MATCH(B698,$B$17:$B$25,0))</f>
        <v>25</v>
      </c>
      <c r="E712" s="256"/>
      <c r="F712" s="246"/>
      <c r="G712" s="246"/>
      <c r="H712" s="246"/>
      <c r="I712" s="256"/>
      <c r="J712" s="256"/>
      <c r="K712" s="246"/>
      <c r="L712" s="246"/>
      <c r="M712" s="256">
        <f t="shared" ref="M712:S712" si="403">IF(M$4=EOMONTH($B712,12),$D712,MAX(L712-1,0))</f>
        <v>0</v>
      </c>
      <c r="N712" s="256">
        <f t="shared" si="403"/>
        <v>0</v>
      </c>
      <c r="O712" s="256">
        <f t="shared" si="403"/>
        <v>25</v>
      </c>
      <c r="P712" s="256">
        <f t="shared" si="403"/>
        <v>24</v>
      </c>
      <c r="Q712" s="256">
        <f t="shared" si="403"/>
        <v>23</v>
      </c>
      <c r="R712" s="256">
        <f t="shared" si="403"/>
        <v>22</v>
      </c>
      <c r="S712" s="282">
        <f t="shared" si="403"/>
        <v>21</v>
      </c>
      <c r="T712" s="227"/>
      <c r="U712" s="227"/>
      <c r="V712" s="227"/>
    </row>
    <row r="713" spans="2:22" outlineLevel="1" x14ac:dyDescent="0.2">
      <c r="B713" s="279">
        <f t="shared" si="401"/>
        <v>44651</v>
      </c>
      <c r="C713" s="280" t="s">
        <v>5</v>
      </c>
      <c r="D713" s="281">
        <f>INDEX($D$17:$D$25,MATCH(B698,$B$17:$B$25,0))</f>
        <v>25</v>
      </c>
      <c r="E713" s="256"/>
      <c r="F713" s="246"/>
      <c r="G713" s="246"/>
      <c r="H713" s="246"/>
      <c r="I713" s="256"/>
      <c r="J713" s="256"/>
      <c r="K713" s="246"/>
      <c r="L713" s="246"/>
      <c r="M713" s="256">
        <f t="shared" ref="M713:S713" si="404">IF(M$4=EOMONTH($B713,12),$D713,MAX(L713-1,0))</f>
        <v>0</v>
      </c>
      <c r="N713" s="256">
        <f t="shared" si="404"/>
        <v>0</v>
      </c>
      <c r="O713" s="256">
        <f t="shared" si="404"/>
        <v>0</v>
      </c>
      <c r="P713" s="256">
        <f t="shared" si="404"/>
        <v>25</v>
      </c>
      <c r="Q713" s="256">
        <f t="shared" si="404"/>
        <v>24</v>
      </c>
      <c r="R713" s="256">
        <f t="shared" si="404"/>
        <v>23</v>
      </c>
      <c r="S713" s="282">
        <f t="shared" si="404"/>
        <v>22</v>
      </c>
      <c r="T713" s="227"/>
      <c r="U713" s="227"/>
      <c r="V713" s="227"/>
    </row>
    <row r="714" spans="2:22" outlineLevel="1" x14ac:dyDescent="0.2">
      <c r="B714" s="279">
        <f t="shared" si="401"/>
        <v>45016</v>
      </c>
      <c r="C714" s="280" t="s">
        <v>5</v>
      </c>
      <c r="D714" s="281">
        <f>INDEX($D$17:$D$25,MATCH(B698,$B$17:$B$25,0))</f>
        <v>25</v>
      </c>
      <c r="E714" s="256"/>
      <c r="F714" s="246"/>
      <c r="G714" s="246"/>
      <c r="H714" s="246"/>
      <c r="I714" s="256"/>
      <c r="J714" s="256"/>
      <c r="K714" s="246"/>
      <c r="L714" s="246"/>
      <c r="M714" s="256">
        <f t="shared" ref="M714:S714" si="405">IF(M$4=EOMONTH($B714,12),$D714,MAX(L714-1,0))</f>
        <v>0</v>
      </c>
      <c r="N714" s="256">
        <f t="shared" si="405"/>
        <v>0</v>
      </c>
      <c r="O714" s="256">
        <f t="shared" si="405"/>
        <v>0</v>
      </c>
      <c r="P714" s="256">
        <f t="shared" si="405"/>
        <v>0</v>
      </c>
      <c r="Q714" s="256">
        <f t="shared" si="405"/>
        <v>25</v>
      </c>
      <c r="R714" s="256">
        <f t="shared" si="405"/>
        <v>24</v>
      </c>
      <c r="S714" s="282">
        <f t="shared" si="405"/>
        <v>23</v>
      </c>
      <c r="T714" s="227"/>
      <c r="U714" s="227"/>
      <c r="V714" s="227"/>
    </row>
    <row r="715" spans="2:22" outlineLevel="1" x14ac:dyDescent="0.2">
      <c r="B715" s="279">
        <f t="shared" si="401"/>
        <v>45382</v>
      </c>
      <c r="C715" s="280" t="s">
        <v>5</v>
      </c>
      <c r="D715" s="281">
        <f>INDEX($D$17:$D$25,MATCH(B698,$B$17:$B$25,0))</f>
        <v>25</v>
      </c>
      <c r="E715" s="256"/>
      <c r="F715" s="246"/>
      <c r="G715" s="246"/>
      <c r="H715" s="246"/>
      <c r="I715" s="256"/>
      <c r="J715" s="256"/>
      <c r="K715" s="246"/>
      <c r="L715" s="246"/>
      <c r="M715" s="256">
        <f t="shared" ref="M715:S715" si="406">IF(M$4=EOMONTH($B715,12),$D715,MAX(L715-1,0))</f>
        <v>0</v>
      </c>
      <c r="N715" s="256">
        <f t="shared" si="406"/>
        <v>0</v>
      </c>
      <c r="O715" s="256">
        <f t="shared" si="406"/>
        <v>0</v>
      </c>
      <c r="P715" s="256">
        <f t="shared" si="406"/>
        <v>0</v>
      </c>
      <c r="Q715" s="256">
        <f t="shared" si="406"/>
        <v>0</v>
      </c>
      <c r="R715" s="256">
        <f t="shared" si="406"/>
        <v>25</v>
      </c>
      <c r="S715" s="282">
        <f t="shared" si="406"/>
        <v>24</v>
      </c>
      <c r="T715" s="227"/>
      <c r="U715" s="227"/>
      <c r="V715" s="227"/>
    </row>
    <row r="716" spans="2:22" outlineLevel="1" x14ac:dyDescent="0.2">
      <c r="B716" s="279">
        <f t="shared" si="401"/>
        <v>45747</v>
      </c>
      <c r="C716" s="280" t="s">
        <v>5</v>
      </c>
      <c r="D716" s="281">
        <f>INDEX($D$17:$D$25,MATCH(B698,$B$17:$B$25,0))</f>
        <v>25</v>
      </c>
      <c r="E716" s="256"/>
      <c r="F716" s="246"/>
      <c r="G716" s="246"/>
      <c r="H716" s="246"/>
      <c r="I716" s="256"/>
      <c r="J716" s="256"/>
      <c r="K716" s="246"/>
      <c r="L716" s="246"/>
      <c r="M716" s="256">
        <f t="shared" ref="M716:S716" si="407">IF(M$4=EOMONTH($B716,12),$D716,MAX(L716-1,0))</f>
        <v>0</v>
      </c>
      <c r="N716" s="256">
        <f t="shared" si="407"/>
        <v>0</v>
      </c>
      <c r="O716" s="256">
        <f t="shared" si="407"/>
        <v>0</v>
      </c>
      <c r="P716" s="256">
        <f t="shared" si="407"/>
        <v>0</v>
      </c>
      <c r="Q716" s="256">
        <f t="shared" si="407"/>
        <v>0</v>
      </c>
      <c r="R716" s="256">
        <f t="shared" si="407"/>
        <v>0</v>
      </c>
      <c r="S716" s="282">
        <f t="shared" si="407"/>
        <v>25</v>
      </c>
      <c r="T716" s="227"/>
      <c r="U716" s="227"/>
      <c r="V716" s="227"/>
    </row>
    <row r="717" spans="2:22" outlineLevel="1" x14ac:dyDescent="0.2">
      <c r="B717" s="279">
        <f t="shared" si="401"/>
        <v>46112</v>
      </c>
      <c r="C717" s="280" t="s">
        <v>5</v>
      </c>
      <c r="D717" s="281">
        <f>INDEX($D$17:$D$25,MATCH(B698,$B$17:$B$25,0))</f>
        <v>25</v>
      </c>
      <c r="E717" s="256"/>
      <c r="F717" s="246"/>
      <c r="G717" s="246"/>
      <c r="H717" s="246"/>
      <c r="I717" s="256"/>
      <c r="J717" s="256"/>
      <c r="K717" s="246"/>
      <c r="L717" s="246"/>
      <c r="M717" s="256">
        <f t="shared" ref="M717:S717" si="408">IF(M$4=EOMONTH($B717,12),$D717,MAX(L717-1,0))</f>
        <v>0</v>
      </c>
      <c r="N717" s="256">
        <f t="shared" si="408"/>
        <v>0</v>
      </c>
      <c r="O717" s="256">
        <f t="shared" si="408"/>
        <v>0</v>
      </c>
      <c r="P717" s="256">
        <f t="shared" si="408"/>
        <v>0</v>
      </c>
      <c r="Q717" s="256">
        <f t="shared" si="408"/>
        <v>0</v>
      </c>
      <c r="R717" s="256">
        <f t="shared" si="408"/>
        <v>0</v>
      </c>
      <c r="S717" s="282">
        <f t="shared" si="408"/>
        <v>0</v>
      </c>
      <c r="T717" s="227"/>
      <c r="U717" s="227"/>
      <c r="V717" s="227"/>
    </row>
    <row r="718" spans="2:22" outlineLevel="1" x14ac:dyDescent="0.2">
      <c r="B718" s="283"/>
      <c r="C718" s="280"/>
      <c r="D718" s="246"/>
      <c r="E718" s="246"/>
      <c r="F718" s="246"/>
      <c r="G718" s="246"/>
      <c r="H718" s="246"/>
      <c r="I718" s="246"/>
      <c r="J718" s="246"/>
      <c r="K718" s="246"/>
      <c r="L718" s="246"/>
      <c r="M718" s="246"/>
      <c r="N718" s="246"/>
      <c r="O718" s="246"/>
      <c r="P718" s="246"/>
      <c r="Q718" s="246"/>
      <c r="R718" s="246"/>
      <c r="S718" s="284"/>
      <c r="T718" s="227"/>
      <c r="U718" s="227"/>
      <c r="V718" s="227"/>
    </row>
    <row r="719" spans="2:22" outlineLevel="1" x14ac:dyDescent="0.2">
      <c r="B719" s="285" t="s">
        <v>16</v>
      </c>
      <c r="C719" s="280"/>
      <c r="D719" s="246"/>
      <c r="E719" s="246"/>
      <c r="F719" s="246"/>
      <c r="G719" s="246"/>
      <c r="H719" s="246"/>
      <c r="I719" s="246"/>
      <c r="J719" s="246"/>
      <c r="K719" s="246"/>
      <c r="L719" s="246"/>
      <c r="M719" s="246"/>
      <c r="N719" s="246"/>
      <c r="O719" s="246"/>
      <c r="P719" s="246"/>
      <c r="Q719" s="246"/>
      <c r="R719" s="246"/>
      <c r="S719" s="284"/>
      <c r="T719" s="227"/>
      <c r="U719" s="227"/>
      <c r="V719" s="227"/>
    </row>
    <row r="720" spans="2:22" outlineLevel="1" x14ac:dyDescent="0.2">
      <c r="B720" s="279">
        <f t="shared" ref="B720:B726" si="409">B711</f>
        <v>43921</v>
      </c>
      <c r="C720" s="280" t="s">
        <v>0</v>
      </c>
      <c r="D720" s="246"/>
      <c r="E720" s="246"/>
      <c r="F720" s="246"/>
      <c r="G720" s="246"/>
      <c r="H720" s="246"/>
      <c r="I720" s="256"/>
      <c r="J720" s="256"/>
      <c r="K720" s="246"/>
      <c r="L720" s="246"/>
      <c r="M720" s="256">
        <f t="shared" ref="M720:M726" si="410">L765</f>
        <v>0</v>
      </c>
      <c r="N720" s="256">
        <f t="shared" ref="N720:N726" si="411">M765</f>
        <v>7858741.8907693792</v>
      </c>
      <c r="O720" s="256">
        <f t="shared" ref="O720:O726" si="412">N765</f>
        <v>7693708.3110632217</v>
      </c>
      <c r="P720" s="256">
        <f t="shared" ref="P720:P726" si="413">O765</f>
        <v>7527011.2976568518</v>
      </c>
      <c r="Q720" s="256">
        <f t="shared" ref="Q720:Q726" si="414">P765</f>
        <v>7350290.1628422998</v>
      </c>
      <c r="R720" s="256">
        <f t="shared" ref="R720:R726" si="415">Q765</f>
        <v>7163191.8677881323</v>
      </c>
      <c r="S720" s="282">
        <f t="shared" ref="S720:S726" si="416">R765</f>
        <v>6965351.3304873174</v>
      </c>
      <c r="T720" s="227"/>
      <c r="U720" s="227"/>
      <c r="V720" s="227"/>
    </row>
    <row r="721" spans="2:22" outlineLevel="1" x14ac:dyDescent="0.2">
      <c r="B721" s="279">
        <f t="shared" si="409"/>
        <v>44286</v>
      </c>
      <c r="C721" s="280" t="s">
        <v>0</v>
      </c>
      <c r="D721" s="246"/>
      <c r="E721" s="246"/>
      <c r="F721" s="246"/>
      <c r="G721" s="246"/>
      <c r="H721" s="246"/>
      <c r="I721" s="256"/>
      <c r="J721" s="256"/>
      <c r="K721" s="246"/>
      <c r="L721" s="246"/>
      <c r="M721" s="256">
        <f t="shared" si="410"/>
        <v>0</v>
      </c>
      <c r="N721" s="256">
        <f t="shared" si="411"/>
        <v>0</v>
      </c>
      <c r="O721" s="256">
        <f t="shared" si="412"/>
        <v>368935.82725983835</v>
      </c>
      <c r="P721" s="256">
        <f t="shared" si="413"/>
        <v>361557.11071464157</v>
      </c>
      <c r="Q721" s="256">
        <f t="shared" si="414"/>
        <v>353723.37331582437</v>
      </c>
      <c r="R721" s="256">
        <f t="shared" si="415"/>
        <v>345418.56368145283</v>
      </c>
      <c r="S721" s="282">
        <f t="shared" si="416"/>
        <v>336626.09115137951</v>
      </c>
      <c r="T721" s="227"/>
      <c r="U721" s="227"/>
      <c r="V721" s="227"/>
    </row>
    <row r="722" spans="2:22" outlineLevel="1" x14ac:dyDescent="0.2">
      <c r="B722" s="279">
        <f t="shared" si="409"/>
        <v>44651</v>
      </c>
      <c r="C722" s="280" t="s">
        <v>0</v>
      </c>
      <c r="D722" s="246"/>
      <c r="E722" s="246"/>
      <c r="F722" s="246"/>
      <c r="G722" s="246"/>
      <c r="H722" s="246"/>
      <c r="I722" s="256"/>
      <c r="J722" s="256"/>
      <c r="K722" s="246"/>
      <c r="L722" s="246"/>
      <c r="M722" s="256">
        <f t="shared" si="410"/>
        <v>0</v>
      </c>
      <c r="N722" s="256">
        <f t="shared" si="411"/>
        <v>0</v>
      </c>
      <c r="O722" s="256">
        <f t="shared" si="412"/>
        <v>0</v>
      </c>
      <c r="P722" s="256">
        <f t="shared" si="413"/>
        <v>904233.22196245776</v>
      </c>
      <c r="Q722" s="256">
        <f t="shared" si="414"/>
        <v>886148.55752320867</v>
      </c>
      <c r="R722" s="256">
        <f t="shared" si="415"/>
        <v>866948.67211020575</v>
      </c>
      <c r="S722" s="282">
        <f t="shared" si="416"/>
        <v>846594.22502587922</v>
      </c>
      <c r="T722" s="227"/>
      <c r="U722" s="227"/>
      <c r="V722" s="227"/>
    </row>
    <row r="723" spans="2:22" outlineLevel="1" x14ac:dyDescent="0.2">
      <c r="B723" s="279">
        <f t="shared" si="409"/>
        <v>45016</v>
      </c>
      <c r="C723" s="280" t="s">
        <v>0</v>
      </c>
      <c r="D723" s="246"/>
      <c r="E723" s="246"/>
      <c r="F723" s="246"/>
      <c r="G723" s="246"/>
      <c r="H723" s="246"/>
      <c r="I723" s="256"/>
      <c r="J723" s="256"/>
      <c r="K723" s="246"/>
      <c r="L723" s="246"/>
      <c r="M723" s="256">
        <f t="shared" si="410"/>
        <v>0</v>
      </c>
      <c r="N723" s="256">
        <f t="shared" si="411"/>
        <v>0</v>
      </c>
      <c r="O723" s="256">
        <f t="shared" si="412"/>
        <v>0</v>
      </c>
      <c r="P723" s="256">
        <f t="shared" si="413"/>
        <v>0</v>
      </c>
      <c r="Q723" s="256">
        <f t="shared" si="414"/>
        <v>568391.81496076239</v>
      </c>
      <c r="R723" s="256">
        <f t="shared" si="415"/>
        <v>557023.97866154707</v>
      </c>
      <c r="S723" s="282">
        <f t="shared" si="416"/>
        <v>544955.12579054688</v>
      </c>
      <c r="T723" s="227"/>
      <c r="U723" s="227"/>
      <c r="V723" s="227"/>
    </row>
    <row r="724" spans="2:22" outlineLevel="1" x14ac:dyDescent="0.2">
      <c r="B724" s="279">
        <f t="shared" si="409"/>
        <v>45382</v>
      </c>
      <c r="C724" s="280" t="s">
        <v>0</v>
      </c>
      <c r="D724" s="246"/>
      <c r="E724" s="246"/>
      <c r="F724" s="246"/>
      <c r="G724" s="246"/>
      <c r="H724" s="246"/>
      <c r="I724" s="256"/>
      <c r="J724" s="256"/>
      <c r="K724" s="246"/>
      <c r="L724" s="246"/>
      <c r="M724" s="256">
        <f t="shared" si="410"/>
        <v>0</v>
      </c>
      <c r="N724" s="256">
        <f t="shared" si="411"/>
        <v>0</v>
      </c>
      <c r="O724" s="256">
        <f t="shared" si="412"/>
        <v>0</v>
      </c>
      <c r="P724" s="256">
        <f t="shared" si="413"/>
        <v>0</v>
      </c>
      <c r="Q724" s="256">
        <f t="shared" si="414"/>
        <v>0</v>
      </c>
      <c r="R724" s="256">
        <f t="shared" si="415"/>
        <v>895964.542054752</v>
      </c>
      <c r="S724" s="282">
        <f t="shared" si="416"/>
        <v>878045.25121365697</v>
      </c>
      <c r="T724" s="227"/>
      <c r="U724" s="227"/>
      <c r="V724" s="227"/>
    </row>
    <row r="725" spans="2:22" outlineLevel="1" x14ac:dyDescent="0.2">
      <c r="B725" s="279">
        <f t="shared" si="409"/>
        <v>45747</v>
      </c>
      <c r="C725" s="280" t="s">
        <v>0</v>
      </c>
      <c r="D725" s="246"/>
      <c r="E725" s="246"/>
      <c r="F725" s="246"/>
      <c r="G725" s="246"/>
      <c r="H725" s="246"/>
      <c r="I725" s="256"/>
      <c r="J725" s="256"/>
      <c r="K725" s="246"/>
      <c r="L725" s="246"/>
      <c r="M725" s="256">
        <f t="shared" si="410"/>
        <v>0</v>
      </c>
      <c r="N725" s="256">
        <f t="shared" si="411"/>
        <v>0</v>
      </c>
      <c r="O725" s="256">
        <f t="shared" si="412"/>
        <v>0</v>
      </c>
      <c r="P725" s="256">
        <f t="shared" si="413"/>
        <v>0</v>
      </c>
      <c r="Q725" s="256">
        <f t="shared" si="414"/>
        <v>0</v>
      </c>
      <c r="R725" s="256">
        <f t="shared" si="415"/>
        <v>0</v>
      </c>
      <c r="S725" s="282">
        <f t="shared" si="416"/>
        <v>660772.95377654815</v>
      </c>
      <c r="T725" s="227"/>
      <c r="U725" s="227"/>
      <c r="V725" s="227"/>
    </row>
    <row r="726" spans="2:22" outlineLevel="1" x14ac:dyDescent="0.2">
      <c r="B726" s="279">
        <f t="shared" si="409"/>
        <v>46112</v>
      </c>
      <c r="C726" s="280" t="s">
        <v>0</v>
      </c>
      <c r="D726" s="246"/>
      <c r="E726" s="246"/>
      <c r="F726" s="246"/>
      <c r="G726" s="246"/>
      <c r="H726" s="246"/>
      <c r="I726" s="256"/>
      <c r="J726" s="256"/>
      <c r="K726" s="246"/>
      <c r="L726" s="246"/>
      <c r="M726" s="256">
        <f t="shared" si="410"/>
        <v>0</v>
      </c>
      <c r="N726" s="256">
        <f t="shared" si="411"/>
        <v>0</v>
      </c>
      <c r="O726" s="256">
        <f t="shared" si="412"/>
        <v>0</v>
      </c>
      <c r="P726" s="256">
        <f t="shared" si="413"/>
        <v>0</v>
      </c>
      <c r="Q726" s="256">
        <f t="shared" si="414"/>
        <v>0</v>
      </c>
      <c r="R726" s="256">
        <f t="shared" si="415"/>
        <v>0</v>
      </c>
      <c r="S726" s="282">
        <f t="shared" si="416"/>
        <v>0</v>
      </c>
      <c r="T726" s="227"/>
      <c r="U726" s="227"/>
      <c r="V726" s="227"/>
    </row>
    <row r="727" spans="2:22" outlineLevel="1" x14ac:dyDescent="0.2">
      <c r="B727" s="283"/>
      <c r="C727" s="280"/>
      <c r="D727" s="246"/>
      <c r="E727" s="246"/>
      <c r="F727" s="246"/>
      <c r="G727" s="246"/>
      <c r="H727" s="246"/>
      <c r="I727" s="246"/>
      <c r="J727" s="246"/>
      <c r="K727" s="246"/>
      <c r="L727" s="246"/>
      <c r="M727" s="246"/>
      <c r="N727" s="246"/>
      <c r="O727" s="246"/>
      <c r="P727" s="246"/>
      <c r="Q727" s="246"/>
      <c r="R727" s="246"/>
      <c r="S727" s="284"/>
      <c r="T727" s="227"/>
      <c r="U727" s="227"/>
      <c r="V727" s="227"/>
    </row>
    <row r="728" spans="2:22" outlineLevel="1" x14ac:dyDescent="0.2">
      <c r="B728" s="285" t="s">
        <v>15</v>
      </c>
      <c r="C728" s="280"/>
      <c r="D728" s="246"/>
      <c r="E728" s="246"/>
      <c r="F728" s="246"/>
      <c r="G728" s="246"/>
      <c r="H728" s="246"/>
      <c r="I728" s="246"/>
      <c r="J728" s="246"/>
      <c r="K728" s="246"/>
      <c r="L728" s="246"/>
      <c r="M728" s="246"/>
      <c r="N728" s="246"/>
      <c r="O728" s="246"/>
      <c r="P728" s="246"/>
      <c r="Q728" s="246"/>
      <c r="R728" s="246"/>
      <c r="S728" s="284"/>
      <c r="T728" s="227"/>
      <c r="U728" s="227"/>
      <c r="V728" s="227"/>
    </row>
    <row r="729" spans="2:22" outlineLevel="1" x14ac:dyDescent="0.2">
      <c r="B729" s="279">
        <f t="shared" ref="B729:B735" si="417">B720</f>
        <v>43921</v>
      </c>
      <c r="C729" s="280" t="s">
        <v>0</v>
      </c>
      <c r="D729" s="246"/>
      <c r="E729" s="246"/>
      <c r="F729" s="246"/>
      <c r="G729" s="246"/>
      <c r="H729" s="246"/>
      <c r="I729" s="256"/>
      <c r="J729" s="256"/>
      <c r="K729" s="246"/>
      <c r="L729" s="246"/>
      <c r="M729" s="256">
        <f>M720/MAX(M711,1)</f>
        <v>0</v>
      </c>
      <c r="N729" s="256">
        <f t="shared" ref="N729:S729" si="418">N720/MAX(N711,1)</f>
        <v>314349.67563077516</v>
      </c>
      <c r="O729" s="256">
        <f t="shared" si="418"/>
        <v>320571.17962763424</v>
      </c>
      <c r="P729" s="256">
        <f t="shared" si="418"/>
        <v>327261.36076768918</v>
      </c>
      <c r="Q729" s="256">
        <f t="shared" si="418"/>
        <v>334104.0983110136</v>
      </c>
      <c r="R729" s="256">
        <f t="shared" si="418"/>
        <v>341104.37465657771</v>
      </c>
      <c r="S729" s="282">
        <f t="shared" si="418"/>
        <v>348267.56652436586</v>
      </c>
      <c r="T729" s="227"/>
      <c r="U729" s="227"/>
      <c r="V729" s="227"/>
    </row>
    <row r="730" spans="2:22" outlineLevel="1" x14ac:dyDescent="0.2">
      <c r="B730" s="279">
        <f t="shared" si="417"/>
        <v>44286</v>
      </c>
      <c r="C730" s="280" t="s">
        <v>0</v>
      </c>
      <c r="D730" s="246"/>
      <c r="E730" s="246"/>
      <c r="F730" s="246"/>
      <c r="G730" s="246"/>
      <c r="H730" s="246"/>
      <c r="I730" s="256"/>
      <c r="J730" s="256"/>
      <c r="K730" s="246"/>
      <c r="L730" s="246"/>
      <c r="M730" s="256">
        <f t="shared" ref="M730:S730" si="419">M721/MAX(M712,1)</f>
        <v>0</v>
      </c>
      <c r="N730" s="256">
        <f t="shared" si="419"/>
        <v>0</v>
      </c>
      <c r="O730" s="256">
        <f t="shared" si="419"/>
        <v>14757.433090393533</v>
      </c>
      <c r="P730" s="256">
        <f t="shared" si="419"/>
        <v>15064.879613110066</v>
      </c>
      <c r="Q730" s="256">
        <f t="shared" si="419"/>
        <v>15379.277100688016</v>
      </c>
      <c r="R730" s="256">
        <f t="shared" si="419"/>
        <v>15700.843803702401</v>
      </c>
      <c r="S730" s="282">
        <f t="shared" si="419"/>
        <v>16029.813864351405</v>
      </c>
      <c r="T730" s="227"/>
      <c r="U730" s="227"/>
      <c r="V730" s="227"/>
    </row>
    <row r="731" spans="2:22" outlineLevel="1" x14ac:dyDescent="0.2">
      <c r="B731" s="279">
        <f t="shared" si="417"/>
        <v>44651</v>
      </c>
      <c r="C731" s="280" t="s">
        <v>0</v>
      </c>
      <c r="D731" s="246"/>
      <c r="E731" s="246"/>
      <c r="F731" s="246"/>
      <c r="G731" s="246"/>
      <c r="H731" s="246"/>
      <c r="I731" s="256"/>
      <c r="J731" s="256"/>
      <c r="K731" s="246"/>
      <c r="L731" s="246"/>
      <c r="M731" s="256">
        <f t="shared" ref="M731:S731" si="420">M722/MAX(M713,1)</f>
        <v>0</v>
      </c>
      <c r="N731" s="256">
        <f t="shared" si="420"/>
        <v>0</v>
      </c>
      <c r="O731" s="256">
        <f t="shared" si="420"/>
        <v>0</v>
      </c>
      <c r="P731" s="256">
        <f t="shared" si="420"/>
        <v>36169.328878498309</v>
      </c>
      <c r="Q731" s="256">
        <f t="shared" si="420"/>
        <v>36922.85656346703</v>
      </c>
      <c r="R731" s="256">
        <f t="shared" si="420"/>
        <v>37693.420526530688</v>
      </c>
      <c r="S731" s="282">
        <f t="shared" si="420"/>
        <v>38481.555682994513</v>
      </c>
      <c r="T731" s="227"/>
      <c r="U731" s="227"/>
      <c r="V731" s="227"/>
    </row>
    <row r="732" spans="2:22" outlineLevel="1" x14ac:dyDescent="0.2">
      <c r="B732" s="279">
        <f t="shared" si="417"/>
        <v>45016</v>
      </c>
      <c r="C732" s="280" t="s">
        <v>0</v>
      </c>
      <c r="D732" s="246"/>
      <c r="E732" s="246"/>
      <c r="F732" s="246"/>
      <c r="G732" s="246"/>
      <c r="H732" s="246"/>
      <c r="I732" s="256"/>
      <c r="J732" s="256"/>
      <c r="K732" s="246"/>
      <c r="L732" s="246"/>
      <c r="M732" s="256">
        <f t="shared" ref="M732:S732" si="421">M723/MAX(M714,1)</f>
        <v>0</v>
      </c>
      <c r="N732" s="256">
        <f t="shared" si="421"/>
        <v>0</v>
      </c>
      <c r="O732" s="256">
        <f t="shared" si="421"/>
        <v>0</v>
      </c>
      <c r="P732" s="256">
        <f t="shared" si="421"/>
        <v>0</v>
      </c>
      <c r="Q732" s="256">
        <f t="shared" si="421"/>
        <v>22735.672598430494</v>
      </c>
      <c r="R732" s="256">
        <f t="shared" si="421"/>
        <v>23209.332444231128</v>
      </c>
      <c r="S732" s="282">
        <f t="shared" si="421"/>
        <v>23693.701121328126</v>
      </c>
      <c r="T732" s="227"/>
      <c r="U732" s="227"/>
      <c r="V732" s="227"/>
    </row>
    <row r="733" spans="2:22" outlineLevel="1" x14ac:dyDescent="0.2">
      <c r="B733" s="279">
        <f t="shared" si="417"/>
        <v>45382</v>
      </c>
      <c r="C733" s="280" t="s">
        <v>0</v>
      </c>
      <c r="D733" s="246"/>
      <c r="E733" s="246"/>
      <c r="F733" s="246"/>
      <c r="G733" s="246"/>
      <c r="H733" s="246"/>
      <c r="I733" s="256"/>
      <c r="J733" s="256"/>
      <c r="K733" s="246"/>
      <c r="L733" s="246"/>
      <c r="M733" s="256">
        <f t="shared" ref="M733:S733" si="422">M724/MAX(M715,1)</f>
        <v>0</v>
      </c>
      <c r="N733" s="256">
        <f t="shared" si="422"/>
        <v>0</v>
      </c>
      <c r="O733" s="256">
        <f t="shared" si="422"/>
        <v>0</v>
      </c>
      <c r="P733" s="256">
        <f t="shared" si="422"/>
        <v>0</v>
      </c>
      <c r="Q733" s="256">
        <f t="shared" si="422"/>
        <v>0</v>
      </c>
      <c r="R733" s="256">
        <f t="shared" si="422"/>
        <v>35838.581682190081</v>
      </c>
      <c r="S733" s="282">
        <f t="shared" si="422"/>
        <v>36585.21880056904</v>
      </c>
      <c r="T733" s="227"/>
      <c r="U733" s="227"/>
      <c r="V733" s="227"/>
    </row>
    <row r="734" spans="2:22" outlineLevel="1" x14ac:dyDescent="0.2">
      <c r="B734" s="279">
        <f t="shared" si="417"/>
        <v>45747</v>
      </c>
      <c r="C734" s="280" t="s">
        <v>0</v>
      </c>
      <c r="D734" s="246"/>
      <c r="E734" s="246"/>
      <c r="F734" s="246"/>
      <c r="G734" s="246"/>
      <c r="H734" s="246"/>
      <c r="I734" s="256"/>
      <c r="J734" s="256"/>
      <c r="K734" s="246"/>
      <c r="L734" s="246"/>
      <c r="M734" s="256">
        <f t="shared" ref="M734:S734" si="423">M725/MAX(M716,1)</f>
        <v>0</v>
      </c>
      <c r="N734" s="256">
        <f t="shared" si="423"/>
        <v>0</v>
      </c>
      <c r="O734" s="256">
        <f t="shared" si="423"/>
        <v>0</v>
      </c>
      <c r="P734" s="256">
        <f t="shared" si="423"/>
        <v>0</v>
      </c>
      <c r="Q734" s="256">
        <f t="shared" si="423"/>
        <v>0</v>
      </c>
      <c r="R734" s="256">
        <f t="shared" si="423"/>
        <v>0</v>
      </c>
      <c r="S734" s="282">
        <f t="shared" si="423"/>
        <v>26430.918151061927</v>
      </c>
      <c r="T734" s="227"/>
      <c r="U734" s="227"/>
      <c r="V734" s="227"/>
    </row>
    <row r="735" spans="2:22" outlineLevel="1" x14ac:dyDescent="0.2">
      <c r="B735" s="279">
        <f t="shared" si="417"/>
        <v>46112</v>
      </c>
      <c r="C735" s="280" t="s">
        <v>0</v>
      </c>
      <c r="D735" s="246"/>
      <c r="E735" s="246"/>
      <c r="F735" s="246"/>
      <c r="G735" s="246"/>
      <c r="H735" s="246"/>
      <c r="I735" s="256"/>
      <c r="J735" s="256"/>
      <c r="K735" s="246"/>
      <c r="L735" s="246"/>
      <c r="M735" s="256">
        <f t="shared" ref="M735:S735" si="424">M726/MAX(M717,1)</f>
        <v>0</v>
      </c>
      <c r="N735" s="256">
        <f t="shared" si="424"/>
        <v>0</v>
      </c>
      <c r="O735" s="256">
        <f t="shared" si="424"/>
        <v>0</v>
      </c>
      <c r="P735" s="256">
        <f t="shared" si="424"/>
        <v>0</v>
      </c>
      <c r="Q735" s="256">
        <f t="shared" si="424"/>
        <v>0</v>
      </c>
      <c r="R735" s="256">
        <f t="shared" si="424"/>
        <v>0</v>
      </c>
      <c r="S735" s="282">
        <f t="shared" si="424"/>
        <v>0</v>
      </c>
      <c r="T735" s="227"/>
      <c r="U735" s="227"/>
      <c r="V735" s="227"/>
    </row>
    <row r="736" spans="2:22" outlineLevel="1" x14ac:dyDescent="0.2">
      <c r="B736" s="283"/>
      <c r="C736" s="280"/>
      <c r="D736" s="246"/>
      <c r="E736" s="246"/>
      <c r="F736" s="246"/>
      <c r="G736" s="246"/>
      <c r="H736" s="246"/>
      <c r="I736" s="246"/>
      <c r="J736" s="246"/>
      <c r="K736" s="246"/>
      <c r="L736" s="246"/>
      <c r="M736" s="246"/>
      <c r="N736" s="246"/>
      <c r="O736" s="246"/>
      <c r="P736" s="246"/>
      <c r="Q736" s="246"/>
      <c r="R736" s="246"/>
      <c r="S736" s="284"/>
      <c r="T736" s="227"/>
      <c r="U736" s="227"/>
      <c r="V736" s="227"/>
    </row>
    <row r="737" spans="2:22" outlineLevel="1" x14ac:dyDescent="0.2">
      <c r="B737" s="285" t="s">
        <v>14</v>
      </c>
      <c r="C737" s="280"/>
      <c r="D737" s="246"/>
      <c r="E737" s="246"/>
      <c r="F737" s="246"/>
      <c r="G737" s="246"/>
      <c r="H737" s="246"/>
      <c r="I737" s="246"/>
      <c r="J737" s="246"/>
      <c r="K737" s="246"/>
      <c r="L737" s="246"/>
      <c r="M737" s="246"/>
      <c r="N737" s="246"/>
      <c r="O737" s="246"/>
      <c r="P737" s="246"/>
      <c r="Q737" s="246"/>
      <c r="R737" s="246"/>
      <c r="S737" s="284"/>
      <c r="T737" s="227"/>
      <c r="U737" s="227"/>
      <c r="V737" s="227"/>
    </row>
    <row r="738" spans="2:22" outlineLevel="1" x14ac:dyDescent="0.2">
      <c r="B738" s="279">
        <f t="shared" ref="B738:B744" si="425">B729</f>
        <v>43921</v>
      </c>
      <c r="C738" s="280" t="s">
        <v>0</v>
      </c>
      <c r="D738" s="246"/>
      <c r="E738" s="246"/>
      <c r="F738" s="246"/>
      <c r="G738" s="246"/>
      <c r="H738" s="246"/>
      <c r="I738" s="256"/>
      <c r="J738" s="256"/>
      <c r="K738" s="246"/>
      <c r="L738" s="246"/>
      <c r="M738" s="256">
        <f>IF(M711&lt;=1,0,(M720-M756)*M$13)</f>
        <v>0</v>
      </c>
      <c r="N738" s="256">
        <f t="shared" ref="N738:S738" si="426">IF(N711&lt;=1,0,(N720-N756)*N$13)</f>
        <v>149316.09592461746</v>
      </c>
      <c r="O738" s="256">
        <f t="shared" si="426"/>
        <v>153874.16622126458</v>
      </c>
      <c r="P738" s="256">
        <f t="shared" si="426"/>
        <v>150540.22595313718</v>
      </c>
      <c r="Q738" s="256">
        <f t="shared" si="426"/>
        <v>147005.80325684612</v>
      </c>
      <c r="R738" s="256">
        <f t="shared" si="426"/>
        <v>143263.83735576278</v>
      </c>
      <c r="S738" s="282">
        <f t="shared" si="426"/>
        <v>139307.02660974648</v>
      </c>
      <c r="T738" s="227"/>
      <c r="U738" s="227"/>
      <c r="V738" s="227"/>
    </row>
    <row r="739" spans="2:22" outlineLevel="1" x14ac:dyDescent="0.2">
      <c r="B739" s="279">
        <f t="shared" si="425"/>
        <v>44286</v>
      </c>
      <c r="C739" s="280" t="s">
        <v>0</v>
      </c>
      <c r="D739" s="246"/>
      <c r="E739" s="246"/>
      <c r="F739" s="246"/>
      <c r="G739" s="246"/>
      <c r="H739" s="246"/>
      <c r="I739" s="256"/>
      <c r="J739" s="256"/>
      <c r="K739" s="246"/>
      <c r="L739" s="246"/>
      <c r="M739" s="256">
        <f t="shared" ref="M739:S739" si="427">IF(M712&lt;=1,0,(M721-M757)*M$13)</f>
        <v>0</v>
      </c>
      <c r="N739" s="256">
        <f t="shared" si="427"/>
        <v>0</v>
      </c>
      <c r="O739" s="256">
        <f t="shared" si="427"/>
        <v>7378.716545196774</v>
      </c>
      <c r="P739" s="256">
        <f t="shared" si="427"/>
        <v>7231.1422142928377</v>
      </c>
      <c r="Q739" s="256">
        <f t="shared" si="427"/>
        <v>7074.4674663164933</v>
      </c>
      <c r="R739" s="256">
        <f t="shared" si="427"/>
        <v>6908.3712736290627</v>
      </c>
      <c r="S739" s="282">
        <f t="shared" si="427"/>
        <v>6732.5218230275959</v>
      </c>
      <c r="T739" s="227"/>
      <c r="U739" s="227"/>
      <c r="V739" s="227"/>
    </row>
    <row r="740" spans="2:22" outlineLevel="1" x14ac:dyDescent="0.2">
      <c r="B740" s="279">
        <f t="shared" si="425"/>
        <v>44651</v>
      </c>
      <c r="C740" s="280" t="s">
        <v>0</v>
      </c>
      <c r="D740" s="246"/>
      <c r="E740" s="246"/>
      <c r="F740" s="246"/>
      <c r="G740" s="246"/>
      <c r="H740" s="246"/>
      <c r="I740" s="256"/>
      <c r="J740" s="256"/>
      <c r="K740" s="246"/>
      <c r="L740" s="246"/>
      <c r="M740" s="256">
        <f t="shared" ref="M740:S740" si="428">IF(M713&lt;=1,0,(M722-M758)*M$13)</f>
        <v>0</v>
      </c>
      <c r="N740" s="256">
        <f t="shared" si="428"/>
        <v>0</v>
      </c>
      <c r="O740" s="256">
        <f t="shared" si="428"/>
        <v>0</v>
      </c>
      <c r="P740" s="256">
        <f t="shared" si="428"/>
        <v>18084.664439249173</v>
      </c>
      <c r="Q740" s="256">
        <f t="shared" si="428"/>
        <v>17722.971150464189</v>
      </c>
      <c r="R740" s="256">
        <f t="shared" si="428"/>
        <v>17338.973442204129</v>
      </c>
      <c r="S740" s="282">
        <f t="shared" si="428"/>
        <v>16931.884500517601</v>
      </c>
      <c r="T740" s="227"/>
      <c r="U740" s="227"/>
      <c r="V740" s="227"/>
    </row>
    <row r="741" spans="2:22" outlineLevel="1" x14ac:dyDescent="0.2">
      <c r="B741" s="279">
        <f t="shared" si="425"/>
        <v>45016</v>
      </c>
      <c r="C741" s="280" t="s">
        <v>0</v>
      </c>
      <c r="D741" s="246"/>
      <c r="E741" s="246"/>
      <c r="F741" s="246"/>
      <c r="G741" s="246"/>
      <c r="H741" s="246"/>
      <c r="I741" s="256"/>
      <c r="J741" s="256"/>
      <c r="K741" s="246"/>
      <c r="L741" s="246"/>
      <c r="M741" s="256">
        <f t="shared" ref="M741:S741" si="429">IF(M714&lt;=1,0,(M723-M759)*M$13)</f>
        <v>0</v>
      </c>
      <c r="N741" s="256">
        <f t="shared" si="429"/>
        <v>0</v>
      </c>
      <c r="O741" s="256">
        <f t="shared" si="429"/>
        <v>0</v>
      </c>
      <c r="P741" s="256">
        <f t="shared" si="429"/>
        <v>0</v>
      </c>
      <c r="Q741" s="256">
        <f t="shared" si="429"/>
        <v>11367.836299215258</v>
      </c>
      <c r="R741" s="256">
        <f t="shared" si="429"/>
        <v>11140.47957323095</v>
      </c>
      <c r="S741" s="282">
        <f t="shared" si="429"/>
        <v>10899.102515810948</v>
      </c>
      <c r="T741" s="227"/>
      <c r="U741" s="227"/>
      <c r="V741" s="227"/>
    </row>
    <row r="742" spans="2:22" outlineLevel="1" x14ac:dyDescent="0.2">
      <c r="B742" s="279">
        <f t="shared" si="425"/>
        <v>45382</v>
      </c>
      <c r="C742" s="280" t="s">
        <v>0</v>
      </c>
      <c r="D742" s="246"/>
      <c r="E742" s="246"/>
      <c r="F742" s="246"/>
      <c r="G742" s="246"/>
      <c r="H742" s="246"/>
      <c r="I742" s="256"/>
      <c r="J742" s="256"/>
      <c r="K742" s="246"/>
      <c r="L742" s="246"/>
      <c r="M742" s="256">
        <f t="shared" ref="M742:S742" si="430">IF(M715&lt;=1,0,(M724-M760)*M$13)</f>
        <v>0</v>
      </c>
      <c r="N742" s="256">
        <f t="shared" si="430"/>
        <v>0</v>
      </c>
      <c r="O742" s="256">
        <f t="shared" si="430"/>
        <v>0</v>
      </c>
      <c r="P742" s="256">
        <f t="shared" si="430"/>
        <v>0</v>
      </c>
      <c r="Q742" s="256">
        <f t="shared" si="430"/>
        <v>0</v>
      </c>
      <c r="R742" s="256">
        <f t="shared" si="430"/>
        <v>17919.290841095055</v>
      </c>
      <c r="S742" s="282">
        <f t="shared" si="430"/>
        <v>17560.905024273154</v>
      </c>
      <c r="T742" s="227"/>
      <c r="U742" s="227"/>
      <c r="V742" s="227"/>
    </row>
    <row r="743" spans="2:22" outlineLevel="1" x14ac:dyDescent="0.2">
      <c r="B743" s="279">
        <f t="shared" si="425"/>
        <v>45747</v>
      </c>
      <c r="C743" s="280" t="s">
        <v>0</v>
      </c>
      <c r="D743" s="246"/>
      <c r="E743" s="246"/>
      <c r="F743" s="246"/>
      <c r="G743" s="246"/>
      <c r="H743" s="246"/>
      <c r="I743" s="256"/>
      <c r="J743" s="256"/>
      <c r="K743" s="246"/>
      <c r="L743" s="246"/>
      <c r="M743" s="256">
        <f t="shared" ref="M743:S743" si="431">IF(M716&lt;=1,0,(M725-M761)*M$13)</f>
        <v>0</v>
      </c>
      <c r="N743" s="256">
        <f t="shared" si="431"/>
        <v>0</v>
      </c>
      <c r="O743" s="256">
        <f t="shared" si="431"/>
        <v>0</v>
      </c>
      <c r="P743" s="256">
        <f t="shared" si="431"/>
        <v>0</v>
      </c>
      <c r="Q743" s="256">
        <f t="shared" si="431"/>
        <v>0</v>
      </c>
      <c r="R743" s="256">
        <f t="shared" si="431"/>
        <v>0</v>
      </c>
      <c r="S743" s="282">
        <f t="shared" si="431"/>
        <v>13215.459075530975</v>
      </c>
      <c r="T743" s="227"/>
      <c r="U743" s="227"/>
      <c r="V743" s="227"/>
    </row>
    <row r="744" spans="2:22" outlineLevel="1" x14ac:dyDescent="0.2">
      <c r="B744" s="279">
        <f t="shared" si="425"/>
        <v>46112</v>
      </c>
      <c r="C744" s="280" t="s">
        <v>0</v>
      </c>
      <c r="D744" s="246"/>
      <c r="E744" s="246"/>
      <c r="F744" s="246"/>
      <c r="G744" s="246"/>
      <c r="H744" s="246"/>
      <c r="I744" s="256"/>
      <c r="J744" s="256"/>
      <c r="K744" s="246"/>
      <c r="L744" s="246"/>
      <c r="M744" s="256">
        <f t="shared" ref="M744:S744" si="432">IF(M717&lt;=1,0,(M726-M762)*M$13)</f>
        <v>0</v>
      </c>
      <c r="N744" s="256">
        <f t="shared" si="432"/>
        <v>0</v>
      </c>
      <c r="O744" s="256">
        <f t="shared" si="432"/>
        <v>0</v>
      </c>
      <c r="P744" s="256">
        <f t="shared" si="432"/>
        <v>0</v>
      </c>
      <c r="Q744" s="256">
        <f t="shared" si="432"/>
        <v>0</v>
      </c>
      <c r="R744" s="256">
        <f t="shared" si="432"/>
        <v>0</v>
      </c>
      <c r="S744" s="282">
        <f t="shared" si="432"/>
        <v>0</v>
      </c>
      <c r="T744" s="227"/>
      <c r="U744" s="227"/>
      <c r="V744" s="227"/>
    </row>
    <row r="745" spans="2:22" outlineLevel="1" x14ac:dyDescent="0.2">
      <c r="B745" s="283"/>
      <c r="C745" s="280"/>
      <c r="D745" s="246"/>
      <c r="E745" s="246"/>
      <c r="F745" s="246"/>
      <c r="G745" s="246"/>
      <c r="H745" s="246"/>
      <c r="I745" s="246"/>
      <c r="J745" s="246"/>
      <c r="K745" s="246"/>
      <c r="L745" s="246"/>
      <c r="M745" s="246"/>
      <c r="N745" s="246"/>
      <c r="O745" s="246"/>
      <c r="P745" s="246"/>
      <c r="Q745" s="246"/>
      <c r="R745" s="246"/>
      <c r="S745" s="284"/>
      <c r="T745" s="227"/>
      <c r="U745" s="227"/>
      <c r="V745" s="227"/>
    </row>
    <row r="746" spans="2:22" outlineLevel="1" x14ac:dyDescent="0.2">
      <c r="B746" s="285" t="s">
        <v>144</v>
      </c>
      <c r="C746" s="280"/>
      <c r="D746" s="246"/>
      <c r="E746" s="246"/>
      <c r="F746" s="246"/>
      <c r="G746" s="246"/>
      <c r="H746" s="246"/>
      <c r="I746" s="246"/>
      <c r="J746" s="246"/>
      <c r="K746" s="246"/>
      <c r="L746" s="246"/>
      <c r="M746" s="246"/>
      <c r="N746" s="246"/>
      <c r="O746" s="246"/>
      <c r="P746" s="246"/>
      <c r="Q746" s="246"/>
      <c r="R746" s="246"/>
      <c r="S746" s="284"/>
      <c r="T746" s="227"/>
      <c r="U746" s="227"/>
      <c r="V746" s="227"/>
    </row>
    <row r="747" spans="2:22" outlineLevel="1" x14ac:dyDescent="0.2">
      <c r="B747" s="279">
        <f t="shared" ref="B747:B753" si="433">B738</f>
        <v>43921</v>
      </c>
      <c r="C747" s="280" t="s">
        <v>0</v>
      </c>
      <c r="D747" s="281">
        <f>INDEX($H$17:$S$25,MATCH(B698,$B$17:$B$25,0),MATCH(B747,$H$4:$S$4,0))</f>
        <v>7858741.8907693792</v>
      </c>
      <c r="E747" s="256"/>
      <c r="F747" s="246"/>
      <c r="G747" s="246"/>
      <c r="H747" s="246"/>
      <c r="I747" s="256"/>
      <c r="J747" s="256"/>
      <c r="K747" s="246"/>
      <c r="L747" s="246"/>
      <c r="M747" s="256">
        <f t="shared" ref="M747:S753" si="434">($B747=M$4)*$D747</f>
        <v>7858741.8907693792</v>
      </c>
      <c r="N747" s="256">
        <f t="shared" si="434"/>
        <v>0</v>
      </c>
      <c r="O747" s="256">
        <f t="shared" si="434"/>
        <v>0</v>
      </c>
      <c r="P747" s="256">
        <f t="shared" si="434"/>
        <v>0</v>
      </c>
      <c r="Q747" s="256">
        <f t="shared" si="434"/>
        <v>0</v>
      </c>
      <c r="R747" s="256">
        <f t="shared" si="434"/>
        <v>0</v>
      </c>
      <c r="S747" s="282">
        <f t="shared" si="434"/>
        <v>0</v>
      </c>
      <c r="T747" s="227"/>
      <c r="U747" s="227"/>
      <c r="V747" s="227"/>
    </row>
    <row r="748" spans="2:22" outlineLevel="1" x14ac:dyDescent="0.2">
      <c r="B748" s="279">
        <f t="shared" si="433"/>
        <v>44286</v>
      </c>
      <c r="C748" s="280" t="s">
        <v>0</v>
      </c>
      <c r="D748" s="281">
        <f>INDEX($H$17:$S$25,MATCH(B698,$B$17:$B$25,0),MATCH(B748,$H$4:$S$4,0))</f>
        <v>368935.82725983835</v>
      </c>
      <c r="E748" s="256"/>
      <c r="F748" s="246"/>
      <c r="G748" s="246"/>
      <c r="H748" s="246"/>
      <c r="I748" s="256"/>
      <c r="J748" s="256"/>
      <c r="K748" s="246"/>
      <c r="L748" s="246"/>
      <c r="M748" s="256">
        <f t="shared" si="434"/>
        <v>0</v>
      </c>
      <c r="N748" s="256">
        <f t="shared" si="434"/>
        <v>368935.82725983835</v>
      </c>
      <c r="O748" s="256">
        <f t="shared" si="434"/>
        <v>0</v>
      </c>
      <c r="P748" s="256">
        <f t="shared" si="434"/>
        <v>0</v>
      </c>
      <c r="Q748" s="256">
        <f t="shared" si="434"/>
        <v>0</v>
      </c>
      <c r="R748" s="256">
        <f t="shared" si="434"/>
        <v>0</v>
      </c>
      <c r="S748" s="282">
        <f t="shared" si="434"/>
        <v>0</v>
      </c>
      <c r="T748" s="227"/>
      <c r="U748" s="227"/>
      <c r="V748" s="227"/>
    </row>
    <row r="749" spans="2:22" outlineLevel="1" x14ac:dyDescent="0.2">
      <c r="B749" s="279">
        <f t="shared" si="433"/>
        <v>44651</v>
      </c>
      <c r="C749" s="280" t="s">
        <v>0</v>
      </c>
      <c r="D749" s="281">
        <f>INDEX($H$17:$S$25,MATCH(B698,$B$17:$B$25,0),MATCH(B749,$H$4:$S$4,0))</f>
        <v>904233.22196245776</v>
      </c>
      <c r="E749" s="256"/>
      <c r="F749" s="246"/>
      <c r="G749" s="246"/>
      <c r="H749" s="246"/>
      <c r="I749" s="256"/>
      <c r="J749" s="256"/>
      <c r="K749" s="246"/>
      <c r="L749" s="246"/>
      <c r="M749" s="256">
        <f t="shared" si="434"/>
        <v>0</v>
      </c>
      <c r="N749" s="256">
        <f t="shared" si="434"/>
        <v>0</v>
      </c>
      <c r="O749" s="256">
        <f t="shared" si="434"/>
        <v>904233.22196245776</v>
      </c>
      <c r="P749" s="256">
        <f t="shared" si="434"/>
        <v>0</v>
      </c>
      <c r="Q749" s="256">
        <f t="shared" si="434"/>
        <v>0</v>
      </c>
      <c r="R749" s="256">
        <f t="shared" si="434"/>
        <v>0</v>
      </c>
      <c r="S749" s="282">
        <f t="shared" si="434"/>
        <v>0</v>
      </c>
      <c r="T749" s="227"/>
      <c r="U749" s="227"/>
      <c r="V749" s="227"/>
    </row>
    <row r="750" spans="2:22" outlineLevel="1" x14ac:dyDescent="0.2">
      <c r="B750" s="279">
        <f t="shared" si="433"/>
        <v>45016</v>
      </c>
      <c r="C750" s="280" t="s">
        <v>0</v>
      </c>
      <c r="D750" s="281">
        <f>INDEX($H$17:$S$25,MATCH(B698,$B$17:$B$25,0),MATCH(B750,$H$4:$S$4,0))</f>
        <v>568391.81496076239</v>
      </c>
      <c r="E750" s="256"/>
      <c r="F750" s="246"/>
      <c r="G750" s="246"/>
      <c r="H750" s="246"/>
      <c r="I750" s="256"/>
      <c r="J750" s="256"/>
      <c r="K750" s="246"/>
      <c r="L750" s="246"/>
      <c r="M750" s="256">
        <f t="shared" si="434"/>
        <v>0</v>
      </c>
      <c r="N750" s="256">
        <f t="shared" si="434"/>
        <v>0</v>
      </c>
      <c r="O750" s="256">
        <f t="shared" si="434"/>
        <v>0</v>
      </c>
      <c r="P750" s="256">
        <f t="shared" si="434"/>
        <v>568391.81496076239</v>
      </c>
      <c r="Q750" s="256">
        <f t="shared" si="434"/>
        <v>0</v>
      </c>
      <c r="R750" s="256">
        <f t="shared" si="434"/>
        <v>0</v>
      </c>
      <c r="S750" s="282">
        <f t="shared" si="434"/>
        <v>0</v>
      </c>
      <c r="T750" s="227"/>
      <c r="U750" s="227"/>
      <c r="V750" s="227"/>
    </row>
    <row r="751" spans="2:22" outlineLevel="1" x14ac:dyDescent="0.2">
      <c r="B751" s="279">
        <f t="shared" si="433"/>
        <v>45382</v>
      </c>
      <c r="C751" s="280" t="s">
        <v>0</v>
      </c>
      <c r="D751" s="281">
        <f>INDEX($H$17:$S$25,MATCH(B698,$B$17:$B$25,0),MATCH(B751,$H$4:$S$4,0))</f>
        <v>895964.542054752</v>
      </c>
      <c r="E751" s="256"/>
      <c r="F751" s="246"/>
      <c r="G751" s="246"/>
      <c r="H751" s="246"/>
      <c r="I751" s="256"/>
      <c r="J751" s="256"/>
      <c r="K751" s="246"/>
      <c r="L751" s="246"/>
      <c r="M751" s="256">
        <f t="shared" si="434"/>
        <v>0</v>
      </c>
      <c r="N751" s="256">
        <f t="shared" si="434"/>
        <v>0</v>
      </c>
      <c r="O751" s="256">
        <f t="shared" si="434"/>
        <v>0</v>
      </c>
      <c r="P751" s="256">
        <f t="shared" si="434"/>
        <v>0</v>
      </c>
      <c r="Q751" s="256">
        <f t="shared" si="434"/>
        <v>895964.542054752</v>
      </c>
      <c r="R751" s="256">
        <f t="shared" si="434"/>
        <v>0</v>
      </c>
      <c r="S751" s="282">
        <f t="shared" si="434"/>
        <v>0</v>
      </c>
      <c r="T751" s="227"/>
      <c r="U751" s="227"/>
      <c r="V751" s="227"/>
    </row>
    <row r="752" spans="2:22" outlineLevel="1" x14ac:dyDescent="0.2">
      <c r="B752" s="279">
        <f t="shared" si="433"/>
        <v>45747</v>
      </c>
      <c r="C752" s="280" t="s">
        <v>0</v>
      </c>
      <c r="D752" s="281">
        <f>INDEX($H$17:$S$25,MATCH(B698,$B$17:$B$25,0),MATCH(B752,$H$4:$S$4,0))</f>
        <v>660772.95377654815</v>
      </c>
      <c r="E752" s="256"/>
      <c r="F752" s="246"/>
      <c r="G752" s="246"/>
      <c r="H752" s="246"/>
      <c r="I752" s="256"/>
      <c r="J752" s="256"/>
      <c r="K752" s="246"/>
      <c r="L752" s="246"/>
      <c r="M752" s="256">
        <f t="shared" si="434"/>
        <v>0</v>
      </c>
      <c r="N752" s="256">
        <f t="shared" si="434"/>
        <v>0</v>
      </c>
      <c r="O752" s="256">
        <f t="shared" si="434"/>
        <v>0</v>
      </c>
      <c r="P752" s="256">
        <f t="shared" si="434"/>
        <v>0</v>
      </c>
      <c r="Q752" s="256">
        <f t="shared" si="434"/>
        <v>0</v>
      </c>
      <c r="R752" s="256">
        <f t="shared" si="434"/>
        <v>660772.95377654815</v>
      </c>
      <c r="S752" s="282">
        <f t="shared" si="434"/>
        <v>0</v>
      </c>
      <c r="T752" s="227"/>
      <c r="U752" s="227"/>
      <c r="V752" s="227"/>
    </row>
    <row r="753" spans="2:22" outlineLevel="1" x14ac:dyDescent="0.2">
      <c r="B753" s="279">
        <f t="shared" si="433"/>
        <v>46112</v>
      </c>
      <c r="C753" s="280" t="s">
        <v>0</v>
      </c>
      <c r="D753" s="281">
        <f>INDEX($H$17:$S$25,MATCH(B698,$B$17:$B$25,0),MATCH(B753,$H$4:$S$4,0))</f>
        <v>366672.09822443803</v>
      </c>
      <c r="E753" s="256"/>
      <c r="F753" s="246"/>
      <c r="G753" s="246"/>
      <c r="H753" s="246"/>
      <c r="I753" s="256"/>
      <c r="J753" s="256"/>
      <c r="K753" s="246"/>
      <c r="L753" s="246"/>
      <c r="M753" s="256">
        <f t="shared" si="434"/>
        <v>0</v>
      </c>
      <c r="N753" s="256">
        <f t="shared" si="434"/>
        <v>0</v>
      </c>
      <c r="O753" s="256">
        <f t="shared" si="434"/>
        <v>0</v>
      </c>
      <c r="P753" s="256">
        <f t="shared" si="434"/>
        <v>0</v>
      </c>
      <c r="Q753" s="256">
        <f t="shared" si="434"/>
        <v>0</v>
      </c>
      <c r="R753" s="256">
        <f t="shared" si="434"/>
        <v>0</v>
      </c>
      <c r="S753" s="282">
        <f t="shared" si="434"/>
        <v>366672.09822443803</v>
      </c>
      <c r="T753" s="227"/>
      <c r="U753" s="227"/>
      <c r="V753" s="227"/>
    </row>
    <row r="754" spans="2:22" outlineLevel="1" x14ac:dyDescent="0.2">
      <c r="B754" s="283"/>
      <c r="C754" s="280"/>
      <c r="D754" s="246"/>
      <c r="E754" s="246"/>
      <c r="F754" s="246"/>
      <c r="G754" s="246"/>
      <c r="H754" s="246"/>
      <c r="I754" s="246"/>
      <c r="J754" s="246"/>
      <c r="K754" s="246"/>
      <c r="L754" s="246"/>
      <c r="M754" s="246"/>
      <c r="N754" s="246"/>
      <c r="O754" s="246"/>
      <c r="P754" s="246"/>
      <c r="Q754" s="246"/>
      <c r="R754" s="246"/>
      <c r="S754" s="284"/>
      <c r="T754" s="227"/>
      <c r="U754" s="227"/>
      <c r="V754" s="227"/>
    </row>
    <row r="755" spans="2:22" outlineLevel="1" x14ac:dyDescent="0.2">
      <c r="B755" s="285" t="s">
        <v>12</v>
      </c>
      <c r="C755" s="280"/>
      <c r="D755" s="246"/>
      <c r="E755" s="246"/>
      <c r="F755" s="246"/>
      <c r="G755" s="246"/>
      <c r="H755" s="246"/>
      <c r="I755" s="246"/>
      <c r="J755" s="246"/>
      <c r="K755" s="246"/>
      <c r="L755" s="246"/>
      <c r="M755" s="246"/>
      <c r="N755" s="246"/>
      <c r="O755" s="246"/>
      <c r="P755" s="246"/>
      <c r="Q755" s="246"/>
      <c r="R755" s="246"/>
      <c r="S755" s="284"/>
      <c r="T755" s="227"/>
      <c r="U755" s="227"/>
      <c r="V755" s="227"/>
    </row>
    <row r="756" spans="2:22" outlineLevel="1" x14ac:dyDescent="0.2">
      <c r="B756" s="279">
        <f t="shared" ref="B756:B762" si="435">B747</f>
        <v>43921</v>
      </c>
      <c r="C756" s="280" t="s">
        <v>0</v>
      </c>
      <c r="D756" s="246"/>
      <c r="E756" s="246"/>
      <c r="F756" s="246"/>
      <c r="G756" s="246"/>
      <c r="H756" s="246"/>
      <c r="I756" s="256"/>
      <c r="J756" s="256"/>
      <c r="K756" s="246"/>
      <c r="L756" s="246"/>
      <c r="M756" s="256">
        <v>0</v>
      </c>
      <c r="N756" s="256">
        <v>0</v>
      </c>
      <c r="O756" s="256">
        <v>0</v>
      </c>
      <c r="P756" s="256">
        <v>0</v>
      </c>
      <c r="Q756" s="256">
        <v>0</v>
      </c>
      <c r="R756" s="256">
        <v>0</v>
      </c>
      <c r="S756" s="282">
        <v>0</v>
      </c>
      <c r="T756" s="227"/>
      <c r="U756" s="227"/>
      <c r="V756" s="227"/>
    </row>
    <row r="757" spans="2:22" outlineLevel="1" x14ac:dyDescent="0.2">
      <c r="B757" s="279">
        <f t="shared" si="435"/>
        <v>44286</v>
      </c>
      <c r="C757" s="280" t="s">
        <v>0</v>
      </c>
      <c r="D757" s="246"/>
      <c r="E757" s="246"/>
      <c r="F757" s="246"/>
      <c r="G757" s="246"/>
      <c r="H757" s="246"/>
      <c r="I757" s="256"/>
      <c r="J757" s="256"/>
      <c r="K757" s="246"/>
      <c r="L757" s="246"/>
      <c r="M757" s="256">
        <v>0</v>
      </c>
      <c r="N757" s="256">
        <v>0</v>
      </c>
      <c r="O757" s="256">
        <v>0</v>
      </c>
      <c r="P757" s="256">
        <v>0</v>
      </c>
      <c r="Q757" s="256">
        <v>0</v>
      </c>
      <c r="R757" s="256">
        <v>0</v>
      </c>
      <c r="S757" s="282">
        <v>0</v>
      </c>
      <c r="T757" s="227"/>
      <c r="U757" s="227"/>
      <c r="V757" s="227"/>
    </row>
    <row r="758" spans="2:22" outlineLevel="1" x14ac:dyDescent="0.2">
      <c r="B758" s="279">
        <f t="shared" si="435"/>
        <v>44651</v>
      </c>
      <c r="C758" s="280" t="s">
        <v>0</v>
      </c>
      <c r="D758" s="246"/>
      <c r="E758" s="246"/>
      <c r="F758" s="246"/>
      <c r="G758" s="246"/>
      <c r="H758" s="246"/>
      <c r="I758" s="256"/>
      <c r="J758" s="256"/>
      <c r="K758" s="246"/>
      <c r="L758" s="246"/>
      <c r="M758" s="256">
        <v>0</v>
      </c>
      <c r="N758" s="256">
        <v>0</v>
      </c>
      <c r="O758" s="256">
        <v>0</v>
      </c>
      <c r="P758" s="256">
        <v>0</v>
      </c>
      <c r="Q758" s="256">
        <v>0</v>
      </c>
      <c r="R758" s="256">
        <v>0</v>
      </c>
      <c r="S758" s="282">
        <v>0</v>
      </c>
      <c r="T758" s="227"/>
      <c r="U758" s="227"/>
      <c r="V758" s="227"/>
    </row>
    <row r="759" spans="2:22" outlineLevel="1" x14ac:dyDescent="0.2">
      <c r="B759" s="279">
        <f t="shared" si="435"/>
        <v>45016</v>
      </c>
      <c r="C759" s="280" t="s">
        <v>0</v>
      </c>
      <c r="D759" s="246"/>
      <c r="E759" s="246"/>
      <c r="F759" s="246"/>
      <c r="G759" s="246"/>
      <c r="H759" s="246"/>
      <c r="I759" s="256"/>
      <c r="J759" s="256"/>
      <c r="K759" s="246"/>
      <c r="L759" s="246"/>
      <c r="M759" s="256">
        <v>0</v>
      </c>
      <c r="N759" s="256">
        <v>0</v>
      </c>
      <c r="O759" s="256">
        <v>0</v>
      </c>
      <c r="P759" s="256">
        <v>0</v>
      </c>
      <c r="Q759" s="256">
        <v>0</v>
      </c>
      <c r="R759" s="256">
        <v>0</v>
      </c>
      <c r="S759" s="282">
        <v>0</v>
      </c>
      <c r="T759" s="227"/>
      <c r="U759" s="227"/>
      <c r="V759" s="227"/>
    </row>
    <row r="760" spans="2:22" outlineLevel="1" x14ac:dyDescent="0.2">
      <c r="B760" s="279">
        <f t="shared" si="435"/>
        <v>45382</v>
      </c>
      <c r="C760" s="280" t="s">
        <v>0</v>
      </c>
      <c r="D760" s="246"/>
      <c r="E760" s="246"/>
      <c r="F760" s="246"/>
      <c r="G760" s="246"/>
      <c r="H760" s="246"/>
      <c r="I760" s="256"/>
      <c r="J760" s="256"/>
      <c r="K760" s="246"/>
      <c r="L760" s="246"/>
      <c r="M760" s="256">
        <v>0</v>
      </c>
      <c r="N760" s="256">
        <v>0</v>
      </c>
      <c r="O760" s="256">
        <v>0</v>
      </c>
      <c r="P760" s="256">
        <v>0</v>
      </c>
      <c r="Q760" s="256">
        <v>0</v>
      </c>
      <c r="R760" s="256">
        <v>0</v>
      </c>
      <c r="S760" s="282">
        <v>0</v>
      </c>
      <c r="T760" s="227"/>
      <c r="U760" s="227"/>
      <c r="V760" s="227"/>
    </row>
    <row r="761" spans="2:22" outlineLevel="1" x14ac:dyDescent="0.2">
      <c r="B761" s="279">
        <f t="shared" si="435"/>
        <v>45747</v>
      </c>
      <c r="C761" s="280" t="s">
        <v>0</v>
      </c>
      <c r="D761" s="246"/>
      <c r="E761" s="246"/>
      <c r="F761" s="246"/>
      <c r="G761" s="246"/>
      <c r="H761" s="246"/>
      <c r="I761" s="256"/>
      <c r="J761" s="256"/>
      <c r="K761" s="246"/>
      <c r="L761" s="246"/>
      <c r="M761" s="256">
        <v>0</v>
      </c>
      <c r="N761" s="256">
        <v>0</v>
      </c>
      <c r="O761" s="256">
        <v>0</v>
      </c>
      <c r="P761" s="256">
        <v>0</v>
      </c>
      <c r="Q761" s="256">
        <v>0</v>
      </c>
      <c r="R761" s="256">
        <v>0</v>
      </c>
      <c r="S761" s="282">
        <v>0</v>
      </c>
      <c r="T761" s="227"/>
      <c r="U761" s="227"/>
      <c r="V761" s="227"/>
    </row>
    <row r="762" spans="2:22" outlineLevel="1" x14ac:dyDescent="0.2">
      <c r="B762" s="279">
        <f t="shared" si="435"/>
        <v>46112</v>
      </c>
      <c r="C762" s="280" t="s">
        <v>0</v>
      </c>
      <c r="D762" s="246"/>
      <c r="E762" s="246"/>
      <c r="F762" s="246"/>
      <c r="G762" s="246"/>
      <c r="H762" s="246"/>
      <c r="I762" s="256"/>
      <c r="J762" s="256"/>
      <c r="K762" s="246"/>
      <c r="L762" s="246"/>
      <c r="M762" s="256">
        <v>0</v>
      </c>
      <c r="N762" s="256">
        <v>0</v>
      </c>
      <c r="O762" s="256">
        <v>0</v>
      </c>
      <c r="P762" s="256">
        <v>0</v>
      </c>
      <c r="Q762" s="256">
        <v>0</v>
      </c>
      <c r="R762" s="256">
        <v>0</v>
      </c>
      <c r="S762" s="282">
        <v>0</v>
      </c>
      <c r="T762" s="227"/>
      <c r="U762" s="227"/>
      <c r="V762" s="227"/>
    </row>
    <row r="763" spans="2:22" outlineLevel="1" x14ac:dyDescent="0.2">
      <c r="B763" s="283"/>
      <c r="C763" s="280"/>
      <c r="D763" s="246"/>
      <c r="E763" s="246"/>
      <c r="F763" s="246"/>
      <c r="G763" s="246"/>
      <c r="H763" s="246"/>
      <c r="I763" s="246"/>
      <c r="J763" s="246"/>
      <c r="K763" s="246"/>
      <c r="L763" s="246"/>
      <c r="M763" s="246"/>
      <c r="N763" s="246"/>
      <c r="O763" s="246"/>
      <c r="P763" s="246"/>
      <c r="Q763" s="246"/>
      <c r="R763" s="246"/>
      <c r="S763" s="284"/>
      <c r="T763" s="227"/>
      <c r="U763" s="227"/>
      <c r="V763" s="227"/>
    </row>
    <row r="764" spans="2:22" outlineLevel="1" x14ac:dyDescent="0.2">
      <c r="B764" s="285" t="s">
        <v>11</v>
      </c>
      <c r="C764" s="280"/>
      <c r="D764" s="246"/>
      <c r="E764" s="246"/>
      <c r="F764" s="246"/>
      <c r="G764" s="246"/>
      <c r="H764" s="246"/>
      <c r="I764" s="246"/>
      <c r="J764" s="246"/>
      <c r="K764" s="246"/>
      <c r="L764" s="246"/>
      <c r="M764" s="246"/>
      <c r="N764" s="246"/>
      <c r="O764" s="246"/>
      <c r="P764" s="246"/>
      <c r="Q764" s="246"/>
      <c r="R764" s="246"/>
      <c r="S764" s="284"/>
      <c r="T764" s="227"/>
      <c r="U764" s="227"/>
      <c r="V764" s="227"/>
    </row>
    <row r="765" spans="2:22" outlineLevel="1" x14ac:dyDescent="0.2">
      <c r="B765" s="279">
        <f t="shared" ref="B765:B771" si="436">B756</f>
        <v>43921</v>
      </c>
      <c r="C765" s="280" t="s">
        <v>0</v>
      </c>
      <c r="D765" s="246"/>
      <c r="E765" s="246"/>
      <c r="F765" s="246"/>
      <c r="G765" s="246"/>
      <c r="H765" s="246"/>
      <c r="I765" s="256"/>
      <c r="J765" s="256"/>
      <c r="K765" s="246"/>
      <c r="L765" s="246"/>
      <c r="M765" s="256">
        <f>M720-M729+M738+M747-M756</f>
        <v>7858741.8907693792</v>
      </c>
      <c r="N765" s="256">
        <f t="shared" ref="N765:S765" si="437">N720-N729+N738+N747-N756</f>
        <v>7693708.3110632217</v>
      </c>
      <c r="O765" s="256">
        <f t="shared" si="437"/>
        <v>7527011.2976568518</v>
      </c>
      <c r="P765" s="256">
        <f t="shared" si="437"/>
        <v>7350290.1628422998</v>
      </c>
      <c r="Q765" s="256">
        <f t="shared" si="437"/>
        <v>7163191.8677881323</v>
      </c>
      <c r="R765" s="256">
        <f t="shared" si="437"/>
        <v>6965351.3304873174</v>
      </c>
      <c r="S765" s="282">
        <f t="shared" si="437"/>
        <v>6756390.7905726982</v>
      </c>
      <c r="T765" s="227"/>
      <c r="U765" s="227"/>
      <c r="V765" s="227"/>
    </row>
    <row r="766" spans="2:22" outlineLevel="1" x14ac:dyDescent="0.2">
      <c r="B766" s="279">
        <f t="shared" si="436"/>
        <v>44286</v>
      </c>
      <c r="C766" s="280" t="s">
        <v>0</v>
      </c>
      <c r="D766" s="246"/>
      <c r="E766" s="246"/>
      <c r="F766" s="246"/>
      <c r="G766" s="246"/>
      <c r="H766" s="246"/>
      <c r="I766" s="256"/>
      <c r="J766" s="256"/>
      <c r="K766" s="246"/>
      <c r="L766" s="246"/>
      <c r="M766" s="256">
        <f t="shared" ref="M766:S766" si="438">M721-M730+M739+M748-M757</f>
        <v>0</v>
      </c>
      <c r="N766" s="256">
        <f t="shared" si="438"/>
        <v>368935.82725983835</v>
      </c>
      <c r="O766" s="256">
        <f t="shared" si="438"/>
        <v>361557.11071464157</v>
      </c>
      <c r="P766" s="256">
        <f t="shared" si="438"/>
        <v>353723.37331582437</v>
      </c>
      <c r="Q766" s="256">
        <f t="shared" si="438"/>
        <v>345418.56368145283</v>
      </c>
      <c r="R766" s="256">
        <f t="shared" si="438"/>
        <v>336626.09115137951</v>
      </c>
      <c r="S766" s="282">
        <f t="shared" si="438"/>
        <v>327328.79911005567</v>
      </c>
      <c r="T766" s="227"/>
      <c r="U766" s="227"/>
      <c r="V766" s="227"/>
    </row>
    <row r="767" spans="2:22" outlineLevel="1" x14ac:dyDescent="0.2">
      <c r="B767" s="279">
        <f t="shared" si="436"/>
        <v>44651</v>
      </c>
      <c r="C767" s="280" t="s">
        <v>0</v>
      </c>
      <c r="D767" s="246"/>
      <c r="E767" s="246"/>
      <c r="F767" s="246"/>
      <c r="G767" s="246"/>
      <c r="H767" s="246"/>
      <c r="I767" s="256"/>
      <c r="J767" s="256"/>
      <c r="K767" s="246"/>
      <c r="L767" s="246"/>
      <c r="M767" s="256">
        <f t="shared" ref="M767:S767" si="439">M722-M731+M740+M749-M758</f>
        <v>0</v>
      </c>
      <c r="N767" s="256">
        <f t="shared" si="439"/>
        <v>0</v>
      </c>
      <c r="O767" s="256">
        <f t="shared" si="439"/>
        <v>904233.22196245776</v>
      </c>
      <c r="P767" s="256">
        <f t="shared" si="439"/>
        <v>886148.55752320867</v>
      </c>
      <c r="Q767" s="256">
        <f t="shared" si="439"/>
        <v>866948.67211020575</v>
      </c>
      <c r="R767" s="256">
        <f t="shared" si="439"/>
        <v>846594.22502587922</v>
      </c>
      <c r="S767" s="282">
        <f t="shared" si="439"/>
        <v>825044.5538434023</v>
      </c>
      <c r="T767" s="227"/>
      <c r="U767" s="227"/>
      <c r="V767" s="227"/>
    </row>
    <row r="768" spans="2:22" outlineLevel="1" x14ac:dyDescent="0.2">
      <c r="B768" s="279">
        <f t="shared" si="436"/>
        <v>45016</v>
      </c>
      <c r="C768" s="280" t="s">
        <v>0</v>
      </c>
      <c r="D768" s="246"/>
      <c r="E768" s="246"/>
      <c r="F768" s="246"/>
      <c r="G768" s="246"/>
      <c r="H768" s="246"/>
      <c r="I768" s="256"/>
      <c r="J768" s="256"/>
      <c r="K768" s="246"/>
      <c r="L768" s="246"/>
      <c r="M768" s="256">
        <f t="shared" ref="M768:S768" si="440">M723-M732+M741+M750-M759</f>
        <v>0</v>
      </c>
      <c r="N768" s="256">
        <f t="shared" si="440"/>
        <v>0</v>
      </c>
      <c r="O768" s="256">
        <f t="shared" si="440"/>
        <v>0</v>
      </c>
      <c r="P768" s="256">
        <f t="shared" si="440"/>
        <v>568391.81496076239</v>
      </c>
      <c r="Q768" s="256">
        <f t="shared" si="440"/>
        <v>557023.97866154707</v>
      </c>
      <c r="R768" s="256">
        <f t="shared" si="440"/>
        <v>544955.12579054688</v>
      </c>
      <c r="S768" s="282">
        <f t="shared" si="440"/>
        <v>532160.5271850297</v>
      </c>
      <c r="T768" s="227"/>
      <c r="U768" s="227"/>
      <c r="V768" s="227"/>
    </row>
    <row r="769" spans="2:22" outlineLevel="1" x14ac:dyDescent="0.2">
      <c r="B769" s="279">
        <f t="shared" si="436"/>
        <v>45382</v>
      </c>
      <c r="C769" s="280" t="s">
        <v>0</v>
      </c>
      <c r="D769" s="246"/>
      <c r="E769" s="246"/>
      <c r="F769" s="246"/>
      <c r="G769" s="246"/>
      <c r="H769" s="246"/>
      <c r="I769" s="256"/>
      <c r="J769" s="256"/>
      <c r="K769" s="246"/>
      <c r="L769" s="246"/>
      <c r="M769" s="256">
        <f t="shared" ref="M769:S769" si="441">M724-M733+M742+M751-M760</f>
        <v>0</v>
      </c>
      <c r="N769" s="256">
        <f t="shared" si="441"/>
        <v>0</v>
      </c>
      <c r="O769" s="256">
        <f t="shared" si="441"/>
        <v>0</v>
      </c>
      <c r="P769" s="256">
        <f t="shared" si="441"/>
        <v>0</v>
      </c>
      <c r="Q769" s="256">
        <f t="shared" si="441"/>
        <v>895964.542054752</v>
      </c>
      <c r="R769" s="256">
        <f t="shared" si="441"/>
        <v>878045.25121365697</v>
      </c>
      <c r="S769" s="282">
        <f t="shared" si="441"/>
        <v>859020.93743736111</v>
      </c>
      <c r="T769" s="227"/>
      <c r="U769" s="227"/>
      <c r="V769" s="227"/>
    </row>
    <row r="770" spans="2:22" outlineLevel="1" x14ac:dyDescent="0.2">
      <c r="B770" s="279">
        <f t="shared" si="436"/>
        <v>45747</v>
      </c>
      <c r="C770" s="280" t="s">
        <v>0</v>
      </c>
      <c r="D770" s="246"/>
      <c r="E770" s="246"/>
      <c r="F770" s="246"/>
      <c r="G770" s="246"/>
      <c r="H770" s="246"/>
      <c r="I770" s="256"/>
      <c r="J770" s="256"/>
      <c r="K770" s="246"/>
      <c r="L770" s="246"/>
      <c r="M770" s="256">
        <f t="shared" ref="M770:S770" si="442">M725-M734+M743+M752-M761</f>
        <v>0</v>
      </c>
      <c r="N770" s="256">
        <f t="shared" si="442"/>
        <v>0</v>
      </c>
      <c r="O770" s="256">
        <f t="shared" si="442"/>
        <v>0</v>
      </c>
      <c r="P770" s="256">
        <f t="shared" si="442"/>
        <v>0</v>
      </c>
      <c r="Q770" s="256">
        <f t="shared" si="442"/>
        <v>0</v>
      </c>
      <c r="R770" s="256">
        <f t="shared" si="442"/>
        <v>660772.95377654815</v>
      </c>
      <c r="S770" s="282">
        <f t="shared" si="442"/>
        <v>647557.49470101716</v>
      </c>
      <c r="T770" s="227"/>
      <c r="U770" s="227"/>
      <c r="V770" s="227"/>
    </row>
    <row r="771" spans="2:22" outlineLevel="1" x14ac:dyDescent="0.2">
      <c r="B771" s="286">
        <f t="shared" si="436"/>
        <v>46112</v>
      </c>
      <c r="C771" s="287" t="s">
        <v>0</v>
      </c>
      <c r="D771" s="288"/>
      <c r="E771" s="288"/>
      <c r="F771" s="288"/>
      <c r="G771" s="288"/>
      <c r="H771" s="288"/>
      <c r="I771" s="289"/>
      <c r="J771" s="289"/>
      <c r="K771" s="288"/>
      <c r="L771" s="288"/>
      <c r="M771" s="289">
        <f t="shared" ref="M771:S771" si="443">M726-M735+M744+M753-M762</f>
        <v>0</v>
      </c>
      <c r="N771" s="289">
        <f t="shared" si="443"/>
        <v>0</v>
      </c>
      <c r="O771" s="289">
        <f t="shared" si="443"/>
        <v>0</v>
      </c>
      <c r="P771" s="289">
        <f t="shared" si="443"/>
        <v>0</v>
      </c>
      <c r="Q771" s="289">
        <f t="shared" si="443"/>
        <v>0</v>
      </c>
      <c r="R771" s="289">
        <f t="shared" si="443"/>
        <v>0</v>
      </c>
      <c r="S771" s="290">
        <f t="shared" si="443"/>
        <v>366672.09822443803</v>
      </c>
      <c r="T771" s="227"/>
      <c r="U771" s="227"/>
      <c r="V771" s="227"/>
    </row>
    <row r="772" spans="2:22" outlineLevel="1" x14ac:dyDescent="0.2">
      <c r="B772" s="227"/>
      <c r="C772" s="254"/>
      <c r="D772" s="227"/>
      <c r="E772" s="227"/>
      <c r="F772" s="227"/>
      <c r="G772" s="227"/>
      <c r="H772" s="227"/>
      <c r="I772" s="227"/>
      <c r="J772" s="227"/>
      <c r="K772" s="227"/>
      <c r="L772" s="227"/>
      <c r="M772" s="227"/>
      <c r="N772" s="227"/>
      <c r="O772" s="227"/>
      <c r="P772" s="227"/>
      <c r="Q772" s="227"/>
      <c r="R772" s="227"/>
      <c r="S772" s="227"/>
      <c r="T772" s="227"/>
      <c r="U772" s="227"/>
      <c r="V772" s="227"/>
    </row>
    <row r="773" spans="2:22" x14ac:dyDescent="0.2">
      <c r="B773" s="272" t="s">
        <v>21</v>
      </c>
      <c r="C773" s="254"/>
      <c r="D773" s="227"/>
      <c r="E773" s="227"/>
      <c r="F773" s="227"/>
      <c r="G773" s="227"/>
      <c r="H773" s="227"/>
      <c r="I773" s="246"/>
      <c r="J773" s="227"/>
      <c r="K773" s="227"/>
      <c r="L773" s="227"/>
      <c r="M773" s="227"/>
      <c r="N773" s="227"/>
      <c r="O773" s="227"/>
      <c r="P773" s="227"/>
      <c r="Q773" s="227"/>
      <c r="R773" s="227"/>
      <c r="S773" s="227"/>
      <c r="T773" s="227"/>
      <c r="U773" s="227"/>
      <c r="V773" s="227"/>
    </row>
    <row r="774" spans="2:22" x14ac:dyDescent="0.2">
      <c r="B774" s="273"/>
      <c r="C774" s="254"/>
      <c r="D774" s="227"/>
      <c r="E774" s="227"/>
      <c r="F774" s="227"/>
      <c r="G774" s="227"/>
      <c r="H774" s="227"/>
      <c r="I774" s="246"/>
      <c r="J774" s="227"/>
      <c r="K774" s="227"/>
      <c r="L774" s="227"/>
      <c r="M774" s="227"/>
      <c r="N774" s="227"/>
      <c r="O774" s="227"/>
      <c r="P774" s="227"/>
      <c r="Q774" s="227"/>
      <c r="R774" s="227"/>
      <c r="S774" s="227"/>
      <c r="T774" s="227"/>
      <c r="U774" s="227"/>
      <c r="V774" s="227"/>
    </row>
    <row r="775" spans="2:22" x14ac:dyDescent="0.2">
      <c r="B775" s="227" t="s">
        <v>20</v>
      </c>
      <c r="C775" s="254" t="s">
        <v>5</v>
      </c>
      <c r="D775" s="227"/>
      <c r="E775" s="229" t="s">
        <v>271</v>
      </c>
      <c r="F775" s="227"/>
      <c r="G775" s="247"/>
      <c r="H775" s="253"/>
      <c r="I775" s="253"/>
      <c r="J775" s="253"/>
      <c r="K775" s="253"/>
      <c r="L775" s="253"/>
      <c r="M775" s="253">
        <f t="shared" ref="M775:S775" si="444">IF(M777=0,0,M776/M777)</f>
        <v>0</v>
      </c>
      <c r="N775" s="253">
        <f t="shared" si="444"/>
        <v>15</v>
      </c>
      <c r="O775" s="253">
        <f t="shared" si="444"/>
        <v>14.351964384882201</v>
      </c>
      <c r="P775" s="253">
        <f t="shared" si="444"/>
        <v>14.015831403098831</v>
      </c>
      <c r="Q775" s="253">
        <f t="shared" si="444"/>
        <v>13.254206326755613</v>
      </c>
      <c r="R775" s="253">
        <f t="shared" si="444"/>
        <v>12.526156578616874</v>
      </c>
      <c r="S775" s="253">
        <f t="shared" si="444"/>
        <v>11.792739333882507</v>
      </c>
      <c r="T775" s="227"/>
      <c r="U775" s="227"/>
      <c r="V775" s="227"/>
    </row>
    <row r="776" spans="2:22" x14ac:dyDescent="0.2">
      <c r="B776" s="227" t="s">
        <v>16</v>
      </c>
      <c r="C776" s="254" t="s">
        <v>0</v>
      </c>
      <c r="D776" s="227"/>
      <c r="E776" s="229" t="s">
        <v>264</v>
      </c>
      <c r="F776" s="227"/>
      <c r="G776" s="227"/>
      <c r="H776" s="227"/>
      <c r="I776" s="256"/>
      <c r="J776" s="227"/>
      <c r="K776" s="227"/>
      <c r="L776" s="227"/>
      <c r="M776" s="247">
        <f t="shared" ref="M776:S776" si="445">SUM(M795:M801)</f>
        <v>0</v>
      </c>
      <c r="N776" s="247">
        <f t="shared" si="445"/>
        <v>8309232.051727837</v>
      </c>
      <c r="O776" s="247">
        <f t="shared" si="445"/>
        <v>12517981.658892108</v>
      </c>
      <c r="P776" s="247">
        <f t="shared" si="445"/>
        <v>20911426.62007466</v>
      </c>
      <c r="Q776" s="247">
        <f t="shared" si="445"/>
        <v>22960498.392553579</v>
      </c>
      <c r="R776" s="247">
        <f t="shared" si="445"/>
        <v>24607290.115121048</v>
      </c>
      <c r="S776" s="247">
        <f t="shared" si="445"/>
        <v>25639792.273603171</v>
      </c>
      <c r="T776" s="227"/>
      <c r="U776" s="227"/>
      <c r="V776" s="227"/>
    </row>
    <row r="777" spans="2:22" x14ac:dyDescent="0.2">
      <c r="B777" s="227" t="s">
        <v>15</v>
      </c>
      <c r="C777" s="254" t="s">
        <v>0</v>
      </c>
      <c r="D777" s="227"/>
      <c r="E777" s="229" t="s">
        <v>265</v>
      </c>
      <c r="F777" s="227"/>
      <c r="G777" s="227"/>
      <c r="H777" s="227"/>
      <c r="I777" s="256"/>
      <c r="J777" s="227"/>
      <c r="K777" s="227"/>
      <c r="L777" s="227"/>
      <c r="M777" s="247">
        <f t="shared" ref="M777:S777" si="446">SUM(M804:M810)</f>
        <v>0</v>
      </c>
      <c r="N777" s="247">
        <f t="shared" si="446"/>
        <v>553948.80344852246</v>
      </c>
      <c r="O777" s="247">
        <f t="shared" si="446"/>
        <v>872213.81848453172</v>
      </c>
      <c r="P777" s="247">
        <f t="shared" si="446"/>
        <v>1491986.1703995131</v>
      </c>
      <c r="Q777" s="247">
        <f t="shared" si="446"/>
        <v>1732317.8639677847</v>
      </c>
      <c r="R777" s="247">
        <f t="shared" si="446"/>
        <v>1964472.4988611122</v>
      </c>
      <c r="S777" s="247">
        <f t="shared" si="446"/>
        <v>2174201.5614587334</v>
      </c>
      <c r="T777" s="227"/>
      <c r="U777" s="227"/>
      <c r="V777" s="227"/>
    </row>
    <row r="778" spans="2:22" x14ac:dyDescent="0.2">
      <c r="B778" s="227" t="s">
        <v>14</v>
      </c>
      <c r="C778" s="254" t="s">
        <v>0</v>
      </c>
      <c r="D778" s="227"/>
      <c r="E778" s="229" t="s">
        <v>266</v>
      </c>
      <c r="F778" s="227"/>
      <c r="G778" s="227"/>
      <c r="H778" s="227"/>
      <c r="I778" s="256"/>
      <c r="J778" s="227"/>
      <c r="K778" s="227"/>
      <c r="L778" s="227"/>
      <c r="M778" s="247">
        <f t="shared" ref="M778:S778" si="447">SUM(M813:M819)</f>
        <v>0</v>
      </c>
      <c r="N778" s="247">
        <f t="shared" si="447"/>
        <v>157875.40898282811</v>
      </c>
      <c r="O778" s="247">
        <f t="shared" si="447"/>
        <v>250359.63317784239</v>
      </c>
      <c r="P778" s="247">
        <f t="shared" si="447"/>
        <v>418228.53240149352</v>
      </c>
      <c r="Q778" s="247">
        <f t="shared" si="447"/>
        <v>459209.96785107203</v>
      </c>
      <c r="R778" s="247">
        <f t="shared" si="447"/>
        <v>492145.80230242142</v>
      </c>
      <c r="S778" s="247">
        <f t="shared" si="447"/>
        <v>512795.84547206381</v>
      </c>
      <c r="T778" s="227"/>
      <c r="U778" s="227"/>
      <c r="V778" s="227"/>
    </row>
    <row r="779" spans="2:22" x14ac:dyDescent="0.2">
      <c r="B779" s="227" t="s">
        <v>144</v>
      </c>
      <c r="C779" s="254" t="s">
        <v>0</v>
      </c>
      <c r="D779" s="227"/>
      <c r="E779" s="229" t="s">
        <v>268</v>
      </c>
      <c r="F779" s="227"/>
      <c r="G779" s="227"/>
      <c r="H779" s="227"/>
      <c r="I779" s="256"/>
      <c r="J779" s="227"/>
      <c r="K779" s="227"/>
      <c r="L779" s="227"/>
      <c r="M779" s="247">
        <f t="shared" ref="M779:S779" si="448">SUM(M822:M828)</f>
        <v>8309232.051727837</v>
      </c>
      <c r="N779" s="247">
        <f t="shared" si="448"/>
        <v>4604823.0016299654</v>
      </c>
      <c r="O779" s="247">
        <f t="shared" si="448"/>
        <v>9015299.1464892384</v>
      </c>
      <c r="P779" s="247">
        <f t="shared" si="448"/>
        <v>3122829.4104769411</v>
      </c>
      <c r="Q779" s="247">
        <f t="shared" si="448"/>
        <v>2919899.6186841843</v>
      </c>
      <c r="R779" s="247">
        <f t="shared" si="448"/>
        <v>2504828.8550408101</v>
      </c>
      <c r="S779" s="247">
        <f t="shared" si="448"/>
        <v>2387358.8946668576</v>
      </c>
      <c r="T779" s="227"/>
      <c r="U779" s="227"/>
      <c r="V779" s="227"/>
    </row>
    <row r="780" spans="2:22" x14ac:dyDescent="0.2">
      <c r="B780" s="227" t="s">
        <v>12</v>
      </c>
      <c r="C780" s="254" t="s">
        <v>0</v>
      </c>
      <c r="D780" s="227"/>
      <c r="E780" s="229" t="s">
        <v>270</v>
      </c>
      <c r="F780" s="227"/>
      <c r="G780" s="227"/>
      <c r="H780" s="227"/>
      <c r="I780" s="256"/>
      <c r="J780" s="227"/>
      <c r="K780" s="227"/>
      <c r="L780" s="227"/>
      <c r="M780" s="247">
        <f t="shared" ref="M780:S780" si="449">SUM(M831:M837)</f>
        <v>0</v>
      </c>
      <c r="N780" s="247">
        <f t="shared" si="449"/>
        <v>0</v>
      </c>
      <c r="O780" s="247">
        <f t="shared" si="449"/>
        <v>0</v>
      </c>
      <c r="P780" s="247">
        <f t="shared" si="449"/>
        <v>0</v>
      </c>
      <c r="Q780" s="247">
        <f t="shared" si="449"/>
        <v>0</v>
      </c>
      <c r="R780" s="247">
        <f t="shared" si="449"/>
        <v>0</v>
      </c>
      <c r="S780" s="247">
        <f t="shared" si="449"/>
        <v>0</v>
      </c>
      <c r="T780" s="227"/>
      <c r="U780" s="227"/>
      <c r="V780" s="227"/>
    </row>
    <row r="781" spans="2:22" s="233" customFormat="1" x14ac:dyDescent="0.2">
      <c r="B781" s="258" t="s">
        <v>11</v>
      </c>
      <c r="C781" s="263" t="s">
        <v>0</v>
      </c>
      <c r="D781" s="258"/>
      <c r="E781" s="233" t="s">
        <v>269</v>
      </c>
      <c r="F781" s="258"/>
      <c r="G781" s="258"/>
      <c r="H781" s="258"/>
      <c r="I781" s="274"/>
      <c r="J781" s="258"/>
      <c r="K781" s="258"/>
      <c r="L781" s="258"/>
      <c r="M781" s="261">
        <f t="shared" ref="M781:S781" si="450">SUM(M840:M846)</f>
        <v>8309232.051727837</v>
      </c>
      <c r="N781" s="261">
        <f t="shared" si="450"/>
        <v>12517981.658892108</v>
      </c>
      <c r="O781" s="261">
        <f t="shared" si="450"/>
        <v>20911426.62007466</v>
      </c>
      <c r="P781" s="261">
        <f t="shared" si="450"/>
        <v>22960498.392553579</v>
      </c>
      <c r="Q781" s="261">
        <f t="shared" si="450"/>
        <v>24607290.115121048</v>
      </c>
      <c r="R781" s="261">
        <f t="shared" si="450"/>
        <v>25639792.273603171</v>
      </c>
      <c r="S781" s="261">
        <f t="shared" si="450"/>
        <v>26365745.452283356</v>
      </c>
      <c r="T781" s="258"/>
      <c r="U781" s="258"/>
      <c r="V781" s="258"/>
    </row>
    <row r="782" spans="2:22" x14ac:dyDescent="0.2">
      <c r="B782" s="227"/>
      <c r="C782" s="254"/>
      <c r="D782" s="227"/>
      <c r="E782" s="227"/>
      <c r="F782" s="227"/>
      <c r="G782" s="227"/>
      <c r="H782" s="227"/>
      <c r="I782" s="246"/>
      <c r="J782" s="227"/>
      <c r="K782" s="227"/>
      <c r="L782" s="227"/>
      <c r="M782" s="227"/>
      <c r="N782" s="227"/>
      <c r="O782" s="227"/>
      <c r="P782" s="227"/>
      <c r="Q782" s="227"/>
      <c r="R782" s="227"/>
      <c r="S782" s="227"/>
      <c r="T782" s="227"/>
      <c r="U782" s="227"/>
      <c r="V782" s="227"/>
    </row>
    <row r="783" spans="2:22" x14ac:dyDescent="0.2">
      <c r="B783" s="232" t="s">
        <v>142</v>
      </c>
      <c r="C783" s="239" t="s">
        <v>89</v>
      </c>
      <c r="D783" s="264">
        <f>SUM(H783:S783)</f>
        <v>0</v>
      </c>
      <c r="E783" s="265"/>
      <c r="F783" s="227"/>
      <c r="G783" s="227"/>
      <c r="H783" s="227"/>
      <c r="I783" s="246"/>
      <c r="J783" s="227"/>
      <c r="K783" s="227"/>
      <c r="L783" s="227"/>
      <c r="M783" s="266">
        <f t="shared" ref="M783:S783" si="451">IF(ABS(M776-M777+M778+M779-M780-M781)&lt;0.001,0,1)</f>
        <v>0</v>
      </c>
      <c r="N783" s="266">
        <f t="shared" si="451"/>
        <v>0</v>
      </c>
      <c r="O783" s="266">
        <f t="shared" si="451"/>
        <v>0</v>
      </c>
      <c r="P783" s="266">
        <f t="shared" si="451"/>
        <v>0</v>
      </c>
      <c r="Q783" s="266">
        <f t="shared" si="451"/>
        <v>0</v>
      </c>
      <c r="R783" s="266">
        <f t="shared" si="451"/>
        <v>0</v>
      </c>
      <c r="S783" s="266">
        <f t="shared" si="451"/>
        <v>0</v>
      </c>
      <c r="T783" s="227"/>
      <c r="U783" s="227"/>
      <c r="V783" s="227"/>
    </row>
    <row r="784" spans="2:22" x14ac:dyDescent="0.2">
      <c r="B784" s="230"/>
      <c r="C784" s="254"/>
      <c r="D784" s="227"/>
      <c r="E784" s="227"/>
      <c r="F784" s="227"/>
      <c r="G784" s="227"/>
      <c r="H784" s="227"/>
      <c r="I784" s="227"/>
      <c r="J784" s="227"/>
      <c r="K784" s="227"/>
      <c r="L784" s="227"/>
      <c r="M784" s="227"/>
      <c r="N784" s="227"/>
      <c r="O784" s="227"/>
      <c r="P784" s="227"/>
      <c r="Q784" s="227"/>
      <c r="R784" s="227"/>
      <c r="S784" s="227"/>
      <c r="T784" s="227"/>
      <c r="U784" s="227"/>
      <c r="V784" s="227"/>
    </row>
    <row r="785" spans="2:22" outlineLevel="1" x14ac:dyDescent="0.2">
      <c r="B785" s="275" t="s">
        <v>17</v>
      </c>
      <c r="C785" s="276"/>
      <c r="D785" s="277"/>
      <c r="E785" s="277"/>
      <c r="F785" s="277"/>
      <c r="G785" s="277"/>
      <c r="H785" s="277"/>
      <c r="I785" s="277"/>
      <c r="J785" s="277"/>
      <c r="K785" s="277"/>
      <c r="L785" s="277"/>
      <c r="M785" s="277"/>
      <c r="N785" s="277"/>
      <c r="O785" s="277"/>
      <c r="P785" s="277"/>
      <c r="Q785" s="277"/>
      <c r="R785" s="277"/>
      <c r="S785" s="278"/>
      <c r="T785" s="227"/>
      <c r="U785" s="227"/>
      <c r="V785" s="227"/>
    </row>
    <row r="786" spans="2:22" outlineLevel="1" x14ac:dyDescent="0.2">
      <c r="B786" s="279">
        <f t="shared" ref="B786:B792" si="452">B711</f>
        <v>43921</v>
      </c>
      <c r="C786" s="280" t="s">
        <v>5</v>
      </c>
      <c r="D786" s="281">
        <f>INDEX($D$17:$D$25,MATCH(B773,$B$17:$B$25,0))</f>
        <v>15</v>
      </c>
      <c r="E786" s="256"/>
      <c r="F786" s="246"/>
      <c r="G786" s="246"/>
      <c r="H786" s="246"/>
      <c r="I786" s="256"/>
      <c r="J786" s="256"/>
      <c r="K786" s="246"/>
      <c r="L786" s="246"/>
      <c r="M786" s="256">
        <f>IF(M$4=EOMONTH($B786,12),$D786,MAX(L786-1,0))</f>
        <v>0</v>
      </c>
      <c r="N786" s="256">
        <f t="shared" ref="N786:S786" si="453">IF(N$4=EOMONTH($B786,12),$D786,MAX(M786-1,0))</f>
        <v>15</v>
      </c>
      <c r="O786" s="256">
        <f t="shared" si="453"/>
        <v>14</v>
      </c>
      <c r="P786" s="256">
        <f t="shared" si="453"/>
        <v>13</v>
      </c>
      <c r="Q786" s="256">
        <f t="shared" si="453"/>
        <v>12</v>
      </c>
      <c r="R786" s="256">
        <f t="shared" si="453"/>
        <v>11</v>
      </c>
      <c r="S786" s="282">
        <f t="shared" si="453"/>
        <v>10</v>
      </c>
      <c r="T786" s="227"/>
      <c r="U786" s="227"/>
      <c r="V786" s="227"/>
    </row>
    <row r="787" spans="2:22" outlineLevel="1" x14ac:dyDescent="0.2">
      <c r="B787" s="279">
        <f t="shared" si="452"/>
        <v>44286</v>
      </c>
      <c r="C787" s="280" t="s">
        <v>5</v>
      </c>
      <c r="D787" s="281">
        <f>INDEX($D$17:$D$25,MATCH(B773,$B$17:$B$25,0))</f>
        <v>15</v>
      </c>
      <c r="E787" s="256"/>
      <c r="F787" s="246"/>
      <c r="G787" s="246"/>
      <c r="H787" s="246"/>
      <c r="I787" s="256"/>
      <c r="J787" s="256"/>
      <c r="K787" s="246"/>
      <c r="L787" s="246"/>
      <c r="M787" s="256">
        <f t="shared" ref="M787:S787" si="454">IF(M$4=EOMONTH($B787,12),$D787,MAX(L787-1,0))</f>
        <v>0</v>
      </c>
      <c r="N787" s="256">
        <f t="shared" si="454"/>
        <v>0</v>
      </c>
      <c r="O787" s="256">
        <f t="shared" si="454"/>
        <v>15</v>
      </c>
      <c r="P787" s="256">
        <f t="shared" si="454"/>
        <v>14</v>
      </c>
      <c r="Q787" s="256">
        <f t="shared" si="454"/>
        <v>13</v>
      </c>
      <c r="R787" s="256">
        <f t="shared" si="454"/>
        <v>12</v>
      </c>
      <c r="S787" s="282">
        <f t="shared" si="454"/>
        <v>11</v>
      </c>
      <c r="T787" s="227"/>
      <c r="U787" s="227"/>
      <c r="V787" s="227"/>
    </row>
    <row r="788" spans="2:22" outlineLevel="1" x14ac:dyDescent="0.2">
      <c r="B788" s="279">
        <f t="shared" si="452"/>
        <v>44651</v>
      </c>
      <c r="C788" s="280" t="s">
        <v>5</v>
      </c>
      <c r="D788" s="281">
        <f>INDEX($D$17:$D$25,MATCH(B773,$B$17:$B$25,0))</f>
        <v>15</v>
      </c>
      <c r="E788" s="256"/>
      <c r="F788" s="246"/>
      <c r="G788" s="246"/>
      <c r="H788" s="246"/>
      <c r="I788" s="256"/>
      <c r="J788" s="256"/>
      <c r="K788" s="246"/>
      <c r="L788" s="246"/>
      <c r="M788" s="256">
        <f t="shared" ref="M788:S788" si="455">IF(M$4=EOMONTH($B788,12),$D788,MAX(L788-1,0))</f>
        <v>0</v>
      </c>
      <c r="N788" s="256">
        <f t="shared" si="455"/>
        <v>0</v>
      </c>
      <c r="O788" s="256">
        <f t="shared" si="455"/>
        <v>0</v>
      </c>
      <c r="P788" s="256">
        <f t="shared" si="455"/>
        <v>15</v>
      </c>
      <c r="Q788" s="256">
        <f t="shared" si="455"/>
        <v>14</v>
      </c>
      <c r="R788" s="256">
        <f t="shared" si="455"/>
        <v>13</v>
      </c>
      <c r="S788" s="282">
        <f t="shared" si="455"/>
        <v>12</v>
      </c>
      <c r="T788" s="227"/>
      <c r="U788" s="227"/>
      <c r="V788" s="227"/>
    </row>
    <row r="789" spans="2:22" outlineLevel="1" x14ac:dyDescent="0.2">
      <c r="B789" s="279">
        <f t="shared" si="452"/>
        <v>45016</v>
      </c>
      <c r="C789" s="280" t="s">
        <v>5</v>
      </c>
      <c r="D789" s="281">
        <f>INDEX($D$17:$D$25,MATCH(B773,$B$17:$B$25,0))</f>
        <v>15</v>
      </c>
      <c r="E789" s="256"/>
      <c r="F789" s="246"/>
      <c r="G789" s="246"/>
      <c r="H789" s="246"/>
      <c r="I789" s="256"/>
      <c r="J789" s="256"/>
      <c r="K789" s="246"/>
      <c r="L789" s="246"/>
      <c r="M789" s="256">
        <f t="shared" ref="M789:S789" si="456">IF(M$4=EOMONTH($B789,12),$D789,MAX(L789-1,0))</f>
        <v>0</v>
      </c>
      <c r="N789" s="256">
        <f t="shared" si="456"/>
        <v>0</v>
      </c>
      <c r="O789" s="256">
        <f t="shared" si="456"/>
        <v>0</v>
      </c>
      <c r="P789" s="256">
        <f t="shared" si="456"/>
        <v>0</v>
      </c>
      <c r="Q789" s="256">
        <f t="shared" si="456"/>
        <v>15</v>
      </c>
      <c r="R789" s="256">
        <f t="shared" si="456"/>
        <v>14</v>
      </c>
      <c r="S789" s="282">
        <f t="shared" si="456"/>
        <v>13</v>
      </c>
      <c r="T789" s="227"/>
      <c r="U789" s="227"/>
      <c r="V789" s="227"/>
    </row>
    <row r="790" spans="2:22" outlineLevel="1" x14ac:dyDescent="0.2">
      <c r="B790" s="279">
        <f t="shared" si="452"/>
        <v>45382</v>
      </c>
      <c r="C790" s="280" t="s">
        <v>5</v>
      </c>
      <c r="D790" s="281">
        <f>INDEX($D$17:$D$25,MATCH(B773,$B$17:$B$25,0))</f>
        <v>15</v>
      </c>
      <c r="E790" s="256"/>
      <c r="F790" s="246"/>
      <c r="G790" s="246"/>
      <c r="H790" s="246"/>
      <c r="I790" s="256"/>
      <c r="J790" s="256"/>
      <c r="K790" s="246"/>
      <c r="L790" s="246"/>
      <c r="M790" s="256">
        <f t="shared" ref="M790:S790" si="457">IF(M$4=EOMONTH($B790,12),$D790,MAX(L790-1,0))</f>
        <v>0</v>
      </c>
      <c r="N790" s="256">
        <f t="shared" si="457"/>
        <v>0</v>
      </c>
      <c r="O790" s="256">
        <f t="shared" si="457"/>
        <v>0</v>
      </c>
      <c r="P790" s="256">
        <f t="shared" si="457"/>
        <v>0</v>
      </c>
      <c r="Q790" s="256">
        <f t="shared" si="457"/>
        <v>0</v>
      </c>
      <c r="R790" s="256">
        <f t="shared" si="457"/>
        <v>15</v>
      </c>
      <c r="S790" s="282">
        <f t="shared" si="457"/>
        <v>14</v>
      </c>
      <c r="T790" s="227"/>
      <c r="U790" s="227"/>
      <c r="V790" s="227"/>
    </row>
    <row r="791" spans="2:22" outlineLevel="1" x14ac:dyDescent="0.2">
      <c r="B791" s="279">
        <f t="shared" si="452"/>
        <v>45747</v>
      </c>
      <c r="C791" s="280" t="s">
        <v>5</v>
      </c>
      <c r="D791" s="281">
        <f>INDEX($D$17:$D$25,MATCH(B773,$B$17:$B$25,0))</f>
        <v>15</v>
      </c>
      <c r="E791" s="256"/>
      <c r="F791" s="246"/>
      <c r="G791" s="246"/>
      <c r="H791" s="246"/>
      <c r="I791" s="256"/>
      <c r="J791" s="256"/>
      <c r="K791" s="246"/>
      <c r="L791" s="246"/>
      <c r="M791" s="256">
        <f t="shared" ref="M791:S791" si="458">IF(M$4=EOMONTH($B791,12),$D791,MAX(L791-1,0))</f>
        <v>0</v>
      </c>
      <c r="N791" s="256">
        <f t="shared" si="458"/>
        <v>0</v>
      </c>
      <c r="O791" s="256">
        <f t="shared" si="458"/>
        <v>0</v>
      </c>
      <c r="P791" s="256">
        <f t="shared" si="458"/>
        <v>0</v>
      </c>
      <c r="Q791" s="256">
        <f t="shared" si="458"/>
        <v>0</v>
      </c>
      <c r="R791" s="256">
        <f t="shared" si="458"/>
        <v>0</v>
      </c>
      <c r="S791" s="282">
        <f t="shared" si="458"/>
        <v>15</v>
      </c>
      <c r="T791" s="227"/>
      <c r="U791" s="227"/>
      <c r="V791" s="227"/>
    </row>
    <row r="792" spans="2:22" outlineLevel="1" x14ac:dyDescent="0.2">
      <c r="B792" s="279">
        <f t="shared" si="452"/>
        <v>46112</v>
      </c>
      <c r="C792" s="280" t="s">
        <v>5</v>
      </c>
      <c r="D792" s="281">
        <f>INDEX($D$17:$D$25,MATCH(B773,$B$17:$B$25,0))</f>
        <v>15</v>
      </c>
      <c r="E792" s="256"/>
      <c r="F792" s="246"/>
      <c r="G792" s="246"/>
      <c r="H792" s="246"/>
      <c r="I792" s="256"/>
      <c r="J792" s="256"/>
      <c r="K792" s="246"/>
      <c r="L792" s="246"/>
      <c r="M792" s="256">
        <f t="shared" ref="M792:S792" si="459">IF(M$4=EOMONTH($B792,12),$D792,MAX(L792-1,0))</f>
        <v>0</v>
      </c>
      <c r="N792" s="256">
        <f t="shared" si="459"/>
        <v>0</v>
      </c>
      <c r="O792" s="256">
        <f t="shared" si="459"/>
        <v>0</v>
      </c>
      <c r="P792" s="256">
        <f t="shared" si="459"/>
        <v>0</v>
      </c>
      <c r="Q792" s="256">
        <f t="shared" si="459"/>
        <v>0</v>
      </c>
      <c r="R792" s="256">
        <f t="shared" si="459"/>
        <v>0</v>
      </c>
      <c r="S792" s="282">
        <f t="shared" si="459"/>
        <v>0</v>
      </c>
      <c r="T792" s="227"/>
      <c r="U792" s="227"/>
      <c r="V792" s="227"/>
    </row>
    <row r="793" spans="2:22" outlineLevel="1" x14ac:dyDescent="0.2">
      <c r="B793" s="283"/>
      <c r="C793" s="280"/>
      <c r="D793" s="246"/>
      <c r="E793" s="246"/>
      <c r="F793" s="246"/>
      <c r="G793" s="246"/>
      <c r="H793" s="246"/>
      <c r="I793" s="246"/>
      <c r="J793" s="246"/>
      <c r="K793" s="246"/>
      <c r="L793" s="246"/>
      <c r="M793" s="246"/>
      <c r="N793" s="246"/>
      <c r="O793" s="246"/>
      <c r="P793" s="246"/>
      <c r="Q793" s="246"/>
      <c r="R793" s="246"/>
      <c r="S793" s="284"/>
      <c r="T793" s="227"/>
      <c r="U793" s="227"/>
      <c r="V793" s="227"/>
    </row>
    <row r="794" spans="2:22" outlineLevel="1" x14ac:dyDescent="0.2">
      <c r="B794" s="285" t="s">
        <v>16</v>
      </c>
      <c r="C794" s="280"/>
      <c r="D794" s="246"/>
      <c r="E794" s="246"/>
      <c r="F794" s="246"/>
      <c r="G794" s="246"/>
      <c r="H794" s="246"/>
      <c r="I794" s="246"/>
      <c r="J794" s="246"/>
      <c r="K794" s="246"/>
      <c r="L794" s="246"/>
      <c r="M794" s="246"/>
      <c r="N794" s="246"/>
      <c r="O794" s="246"/>
      <c r="P794" s="246"/>
      <c r="Q794" s="246"/>
      <c r="R794" s="246"/>
      <c r="S794" s="284"/>
      <c r="T794" s="227"/>
      <c r="U794" s="227"/>
      <c r="V794" s="227"/>
    </row>
    <row r="795" spans="2:22" outlineLevel="1" x14ac:dyDescent="0.2">
      <c r="B795" s="279">
        <f t="shared" ref="B795:B801" si="460">B786</f>
        <v>43921</v>
      </c>
      <c r="C795" s="280" t="s">
        <v>0</v>
      </c>
      <c r="D795" s="246"/>
      <c r="E795" s="246"/>
      <c r="F795" s="246"/>
      <c r="G795" s="246"/>
      <c r="H795" s="246"/>
      <c r="I795" s="256"/>
      <c r="J795" s="256"/>
      <c r="K795" s="246"/>
      <c r="L795" s="246"/>
      <c r="M795" s="256">
        <f t="shared" ref="M795:M801" si="461">L840</f>
        <v>0</v>
      </c>
      <c r="N795" s="256">
        <f t="shared" ref="N795:N801" si="462">M840</f>
        <v>8309232.051727837</v>
      </c>
      <c r="O795" s="256">
        <f t="shared" ref="O795:O801" si="463">N840</f>
        <v>7913158.6572621427</v>
      </c>
      <c r="P795" s="256">
        <f t="shared" ref="P795:P801" si="464">O840</f>
        <v>7506196.2120315181</v>
      </c>
      <c r="Q795" s="256">
        <f t="shared" ref="Q795:Q801" si="465">P840</f>
        <v>7078920.427654339</v>
      </c>
      <c r="R795" s="256">
        <f t="shared" ref="R795:R801" si="466">Q840</f>
        <v>6630588.800569565</v>
      </c>
      <c r="S795" s="282">
        <f t="shared" ref="S795:S801" si="467">R840</f>
        <v>6160419.776529178</v>
      </c>
      <c r="T795" s="227"/>
      <c r="U795" s="227"/>
      <c r="V795" s="227"/>
    </row>
    <row r="796" spans="2:22" outlineLevel="1" x14ac:dyDescent="0.2">
      <c r="B796" s="279">
        <f t="shared" si="460"/>
        <v>44286</v>
      </c>
      <c r="C796" s="280" t="s">
        <v>0</v>
      </c>
      <c r="D796" s="246"/>
      <c r="E796" s="246"/>
      <c r="F796" s="246"/>
      <c r="G796" s="246"/>
      <c r="H796" s="246"/>
      <c r="I796" s="256"/>
      <c r="J796" s="256"/>
      <c r="K796" s="246"/>
      <c r="L796" s="246"/>
      <c r="M796" s="256">
        <f t="shared" si="461"/>
        <v>0</v>
      </c>
      <c r="N796" s="256">
        <f t="shared" si="462"/>
        <v>0</v>
      </c>
      <c r="O796" s="256">
        <f t="shared" si="463"/>
        <v>4604823.0016299654</v>
      </c>
      <c r="P796" s="256">
        <f t="shared" si="464"/>
        <v>4389931.2615539003</v>
      </c>
      <c r="Q796" s="256">
        <f t="shared" si="465"/>
        <v>4164163.3681025566</v>
      </c>
      <c r="R796" s="256">
        <f t="shared" si="466"/>
        <v>3927126.3763797958</v>
      </c>
      <c r="S796" s="282">
        <f t="shared" si="467"/>
        <v>3678408.3725424088</v>
      </c>
      <c r="T796" s="227"/>
      <c r="U796" s="227"/>
      <c r="V796" s="227"/>
    </row>
    <row r="797" spans="2:22" outlineLevel="1" x14ac:dyDescent="0.2">
      <c r="B797" s="279">
        <f t="shared" si="460"/>
        <v>44651</v>
      </c>
      <c r="C797" s="280" t="s">
        <v>0</v>
      </c>
      <c r="D797" s="246"/>
      <c r="E797" s="246"/>
      <c r="F797" s="246"/>
      <c r="G797" s="246"/>
      <c r="H797" s="246"/>
      <c r="I797" s="256"/>
      <c r="J797" s="256"/>
      <c r="K797" s="246"/>
      <c r="L797" s="246"/>
      <c r="M797" s="256">
        <f t="shared" si="461"/>
        <v>0</v>
      </c>
      <c r="N797" s="256">
        <f t="shared" si="462"/>
        <v>0</v>
      </c>
      <c r="O797" s="256">
        <f t="shared" si="463"/>
        <v>0</v>
      </c>
      <c r="P797" s="256">
        <f t="shared" si="464"/>
        <v>9015299.1464892384</v>
      </c>
      <c r="Q797" s="256">
        <f t="shared" si="465"/>
        <v>8594585.1863197405</v>
      </c>
      <c r="R797" s="256">
        <f t="shared" si="466"/>
        <v>8152577.9481661543</v>
      </c>
      <c r="S797" s="282">
        <f t="shared" si="467"/>
        <v>7688508.1265013115</v>
      </c>
      <c r="T797" s="227"/>
      <c r="U797" s="227"/>
      <c r="V797" s="227"/>
    </row>
    <row r="798" spans="2:22" outlineLevel="1" x14ac:dyDescent="0.2">
      <c r="B798" s="279">
        <f t="shared" si="460"/>
        <v>45016</v>
      </c>
      <c r="C798" s="280" t="s">
        <v>0</v>
      </c>
      <c r="D798" s="246"/>
      <c r="E798" s="246"/>
      <c r="F798" s="246"/>
      <c r="G798" s="246"/>
      <c r="H798" s="246"/>
      <c r="I798" s="256"/>
      <c r="J798" s="256"/>
      <c r="K798" s="246"/>
      <c r="L798" s="246"/>
      <c r="M798" s="256">
        <f t="shared" si="461"/>
        <v>0</v>
      </c>
      <c r="N798" s="256">
        <f t="shared" si="462"/>
        <v>0</v>
      </c>
      <c r="O798" s="256">
        <f t="shared" si="463"/>
        <v>0</v>
      </c>
      <c r="P798" s="256">
        <f t="shared" si="464"/>
        <v>0</v>
      </c>
      <c r="Q798" s="256">
        <f t="shared" si="465"/>
        <v>3122829.4104769411</v>
      </c>
      <c r="R798" s="256">
        <f t="shared" si="466"/>
        <v>2977097.3713213503</v>
      </c>
      <c r="S798" s="282">
        <f t="shared" si="467"/>
        <v>2823989.506510538</v>
      </c>
      <c r="T798" s="227"/>
      <c r="U798" s="227"/>
      <c r="V798" s="227"/>
    </row>
    <row r="799" spans="2:22" outlineLevel="1" x14ac:dyDescent="0.2">
      <c r="B799" s="279">
        <f t="shared" si="460"/>
        <v>45382</v>
      </c>
      <c r="C799" s="280" t="s">
        <v>0</v>
      </c>
      <c r="D799" s="246"/>
      <c r="E799" s="246"/>
      <c r="F799" s="246"/>
      <c r="G799" s="246"/>
      <c r="H799" s="246"/>
      <c r="I799" s="256"/>
      <c r="J799" s="256"/>
      <c r="K799" s="246"/>
      <c r="L799" s="246"/>
      <c r="M799" s="256">
        <f t="shared" si="461"/>
        <v>0</v>
      </c>
      <c r="N799" s="256">
        <f t="shared" si="462"/>
        <v>0</v>
      </c>
      <c r="O799" s="256">
        <f t="shared" si="463"/>
        <v>0</v>
      </c>
      <c r="P799" s="256">
        <f t="shared" si="464"/>
        <v>0</v>
      </c>
      <c r="Q799" s="256">
        <f t="shared" si="465"/>
        <v>0</v>
      </c>
      <c r="R799" s="256">
        <f t="shared" si="466"/>
        <v>2919899.6186841843</v>
      </c>
      <c r="S799" s="282">
        <f t="shared" si="467"/>
        <v>2783637.6364789228</v>
      </c>
      <c r="T799" s="227"/>
      <c r="U799" s="227"/>
      <c r="V799" s="227"/>
    </row>
    <row r="800" spans="2:22" outlineLevel="1" x14ac:dyDescent="0.2">
      <c r="B800" s="279">
        <f t="shared" si="460"/>
        <v>45747</v>
      </c>
      <c r="C800" s="280" t="s">
        <v>0</v>
      </c>
      <c r="D800" s="246"/>
      <c r="E800" s="246"/>
      <c r="F800" s="246"/>
      <c r="G800" s="246"/>
      <c r="H800" s="246"/>
      <c r="I800" s="256"/>
      <c r="J800" s="256"/>
      <c r="K800" s="246"/>
      <c r="L800" s="246"/>
      <c r="M800" s="256">
        <f t="shared" si="461"/>
        <v>0</v>
      </c>
      <c r="N800" s="256">
        <f t="shared" si="462"/>
        <v>0</v>
      </c>
      <c r="O800" s="256">
        <f t="shared" si="463"/>
        <v>0</v>
      </c>
      <c r="P800" s="256">
        <f t="shared" si="464"/>
        <v>0</v>
      </c>
      <c r="Q800" s="256">
        <f t="shared" si="465"/>
        <v>0</v>
      </c>
      <c r="R800" s="256">
        <f t="shared" si="466"/>
        <v>0</v>
      </c>
      <c r="S800" s="282">
        <f t="shared" si="467"/>
        <v>2504828.8550408101</v>
      </c>
      <c r="T800" s="227"/>
      <c r="U800" s="227"/>
      <c r="V800" s="227"/>
    </row>
    <row r="801" spans="2:22" outlineLevel="1" x14ac:dyDescent="0.2">
      <c r="B801" s="279">
        <f t="shared" si="460"/>
        <v>46112</v>
      </c>
      <c r="C801" s="280" t="s">
        <v>0</v>
      </c>
      <c r="D801" s="246"/>
      <c r="E801" s="246"/>
      <c r="F801" s="246"/>
      <c r="G801" s="246"/>
      <c r="H801" s="246"/>
      <c r="I801" s="256"/>
      <c r="J801" s="256"/>
      <c r="K801" s="246"/>
      <c r="L801" s="246"/>
      <c r="M801" s="256">
        <f t="shared" si="461"/>
        <v>0</v>
      </c>
      <c r="N801" s="256">
        <f t="shared" si="462"/>
        <v>0</v>
      </c>
      <c r="O801" s="256">
        <f t="shared" si="463"/>
        <v>0</v>
      </c>
      <c r="P801" s="256">
        <f t="shared" si="464"/>
        <v>0</v>
      </c>
      <c r="Q801" s="256">
        <f t="shared" si="465"/>
        <v>0</v>
      </c>
      <c r="R801" s="256">
        <f t="shared" si="466"/>
        <v>0</v>
      </c>
      <c r="S801" s="282">
        <f t="shared" si="467"/>
        <v>0</v>
      </c>
      <c r="T801" s="227"/>
      <c r="U801" s="227"/>
      <c r="V801" s="227"/>
    </row>
    <row r="802" spans="2:22" outlineLevel="1" x14ac:dyDescent="0.2">
      <c r="B802" s="283"/>
      <c r="C802" s="280"/>
      <c r="D802" s="246"/>
      <c r="E802" s="246"/>
      <c r="F802" s="246"/>
      <c r="G802" s="246"/>
      <c r="H802" s="246"/>
      <c r="I802" s="246"/>
      <c r="J802" s="246"/>
      <c r="K802" s="246"/>
      <c r="L802" s="246"/>
      <c r="M802" s="246"/>
      <c r="N802" s="246"/>
      <c r="O802" s="246"/>
      <c r="P802" s="246"/>
      <c r="Q802" s="246"/>
      <c r="R802" s="246"/>
      <c r="S802" s="284"/>
      <c r="T802" s="227"/>
      <c r="U802" s="227"/>
      <c r="V802" s="227"/>
    </row>
    <row r="803" spans="2:22" outlineLevel="1" x14ac:dyDescent="0.2">
      <c r="B803" s="285" t="s">
        <v>15</v>
      </c>
      <c r="C803" s="280"/>
      <c r="D803" s="246"/>
      <c r="E803" s="246"/>
      <c r="F803" s="246"/>
      <c r="G803" s="246"/>
      <c r="H803" s="246"/>
      <c r="I803" s="246"/>
      <c r="J803" s="246"/>
      <c r="K803" s="246"/>
      <c r="L803" s="246"/>
      <c r="M803" s="246"/>
      <c r="N803" s="246"/>
      <c r="O803" s="246"/>
      <c r="P803" s="246"/>
      <c r="Q803" s="246"/>
      <c r="R803" s="246"/>
      <c r="S803" s="284"/>
      <c r="T803" s="227"/>
      <c r="U803" s="227"/>
      <c r="V803" s="227"/>
    </row>
    <row r="804" spans="2:22" outlineLevel="1" x14ac:dyDescent="0.2">
      <c r="B804" s="279">
        <f t="shared" ref="B804:B810" si="468">B795</f>
        <v>43921</v>
      </c>
      <c r="C804" s="280" t="s">
        <v>0</v>
      </c>
      <c r="D804" s="246"/>
      <c r="E804" s="246"/>
      <c r="F804" s="246"/>
      <c r="G804" s="246"/>
      <c r="H804" s="246"/>
      <c r="I804" s="256"/>
      <c r="J804" s="256"/>
      <c r="K804" s="246"/>
      <c r="L804" s="246"/>
      <c r="M804" s="256">
        <f>M795/MAX(M786,1)</f>
        <v>0</v>
      </c>
      <c r="N804" s="256">
        <f t="shared" ref="N804:S804" si="469">N795/MAX(N786,1)</f>
        <v>553948.80344852246</v>
      </c>
      <c r="O804" s="256">
        <f t="shared" si="469"/>
        <v>565225.61837586737</v>
      </c>
      <c r="P804" s="256">
        <f t="shared" si="469"/>
        <v>577399.70861780911</v>
      </c>
      <c r="Q804" s="256">
        <f t="shared" si="469"/>
        <v>589910.03563786158</v>
      </c>
      <c r="R804" s="256">
        <f t="shared" si="469"/>
        <v>602780.80005177867</v>
      </c>
      <c r="S804" s="282">
        <f t="shared" si="469"/>
        <v>616041.97765291785</v>
      </c>
      <c r="T804" s="227"/>
      <c r="U804" s="227"/>
      <c r="V804" s="227"/>
    </row>
    <row r="805" spans="2:22" outlineLevel="1" x14ac:dyDescent="0.2">
      <c r="B805" s="279">
        <f t="shared" si="468"/>
        <v>44286</v>
      </c>
      <c r="C805" s="280" t="s">
        <v>0</v>
      </c>
      <c r="D805" s="246"/>
      <c r="E805" s="246"/>
      <c r="F805" s="246"/>
      <c r="G805" s="246"/>
      <c r="H805" s="246"/>
      <c r="I805" s="256"/>
      <c r="J805" s="256"/>
      <c r="K805" s="246"/>
      <c r="L805" s="246"/>
      <c r="M805" s="256">
        <f t="shared" ref="M805:S805" si="470">M796/MAX(M787,1)</f>
        <v>0</v>
      </c>
      <c r="N805" s="256">
        <f t="shared" si="470"/>
        <v>0</v>
      </c>
      <c r="O805" s="256">
        <f t="shared" si="470"/>
        <v>306988.20010866434</v>
      </c>
      <c r="P805" s="256">
        <f t="shared" si="470"/>
        <v>313566.51868242148</v>
      </c>
      <c r="Q805" s="256">
        <f t="shared" si="470"/>
        <v>320320.25908481202</v>
      </c>
      <c r="R805" s="256">
        <f t="shared" si="470"/>
        <v>327260.53136498301</v>
      </c>
      <c r="S805" s="282">
        <f t="shared" si="470"/>
        <v>334400.76114021899</v>
      </c>
      <c r="T805" s="227"/>
      <c r="U805" s="227"/>
      <c r="V805" s="227"/>
    </row>
    <row r="806" spans="2:22" outlineLevel="1" x14ac:dyDescent="0.2">
      <c r="B806" s="279">
        <f t="shared" si="468"/>
        <v>44651</v>
      </c>
      <c r="C806" s="280" t="s">
        <v>0</v>
      </c>
      <c r="D806" s="246"/>
      <c r="E806" s="246"/>
      <c r="F806" s="246"/>
      <c r="G806" s="246"/>
      <c r="H806" s="246"/>
      <c r="I806" s="256"/>
      <c r="J806" s="256"/>
      <c r="K806" s="246"/>
      <c r="L806" s="246"/>
      <c r="M806" s="256">
        <f t="shared" ref="M806:S806" si="471">M797/MAX(M788,1)</f>
        <v>0</v>
      </c>
      <c r="N806" s="256">
        <f t="shared" si="471"/>
        <v>0</v>
      </c>
      <c r="O806" s="256">
        <f t="shared" si="471"/>
        <v>0</v>
      </c>
      <c r="P806" s="256">
        <f t="shared" si="471"/>
        <v>601019.94309928257</v>
      </c>
      <c r="Q806" s="256">
        <f t="shared" si="471"/>
        <v>613898.94187998143</v>
      </c>
      <c r="R806" s="256">
        <f t="shared" si="471"/>
        <v>627121.38062816567</v>
      </c>
      <c r="S806" s="282">
        <f t="shared" si="471"/>
        <v>640709.01054177596</v>
      </c>
      <c r="T806" s="227"/>
      <c r="U806" s="227"/>
      <c r="V806" s="227"/>
    </row>
    <row r="807" spans="2:22" outlineLevel="1" x14ac:dyDescent="0.2">
      <c r="B807" s="279">
        <f t="shared" si="468"/>
        <v>45016</v>
      </c>
      <c r="C807" s="280" t="s">
        <v>0</v>
      </c>
      <c r="D807" s="246"/>
      <c r="E807" s="246"/>
      <c r="F807" s="246"/>
      <c r="G807" s="246"/>
      <c r="H807" s="246"/>
      <c r="I807" s="256"/>
      <c r="J807" s="256"/>
      <c r="K807" s="246"/>
      <c r="L807" s="246"/>
      <c r="M807" s="256">
        <f t="shared" ref="M807:S807" si="472">M798/MAX(M789,1)</f>
        <v>0</v>
      </c>
      <c r="N807" s="256">
        <f t="shared" si="472"/>
        <v>0</v>
      </c>
      <c r="O807" s="256">
        <f t="shared" si="472"/>
        <v>0</v>
      </c>
      <c r="P807" s="256">
        <f t="shared" si="472"/>
        <v>0</v>
      </c>
      <c r="Q807" s="256">
        <f t="shared" si="472"/>
        <v>208188.62736512942</v>
      </c>
      <c r="R807" s="256">
        <f t="shared" si="472"/>
        <v>212649.8122372393</v>
      </c>
      <c r="S807" s="282">
        <f t="shared" si="472"/>
        <v>217229.96203927216</v>
      </c>
      <c r="T807" s="227"/>
      <c r="U807" s="227"/>
      <c r="V807" s="227"/>
    </row>
    <row r="808" spans="2:22" outlineLevel="1" x14ac:dyDescent="0.2">
      <c r="B808" s="279">
        <f t="shared" si="468"/>
        <v>45382</v>
      </c>
      <c r="C808" s="280" t="s">
        <v>0</v>
      </c>
      <c r="D808" s="246"/>
      <c r="E808" s="246"/>
      <c r="F808" s="246"/>
      <c r="G808" s="246"/>
      <c r="H808" s="246"/>
      <c r="I808" s="256"/>
      <c r="J808" s="256"/>
      <c r="K808" s="246"/>
      <c r="L808" s="246"/>
      <c r="M808" s="256">
        <f t="shared" ref="M808:S808" si="473">M799/MAX(M790,1)</f>
        <v>0</v>
      </c>
      <c r="N808" s="256">
        <f t="shared" si="473"/>
        <v>0</v>
      </c>
      <c r="O808" s="256">
        <f t="shared" si="473"/>
        <v>0</v>
      </c>
      <c r="P808" s="256">
        <f t="shared" si="473"/>
        <v>0</v>
      </c>
      <c r="Q808" s="256">
        <f t="shared" si="473"/>
        <v>0</v>
      </c>
      <c r="R808" s="256">
        <f t="shared" si="473"/>
        <v>194659.97457894561</v>
      </c>
      <c r="S808" s="282">
        <f t="shared" si="473"/>
        <v>198831.25974849449</v>
      </c>
      <c r="T808" s="227"/>
      <c r="U808" s="227"/>
      <c r="V808" s="227"/>
    </row>
    <row r="809" spans="2:22" outlineLevel="1" x14ac:dyDescent="0.2">
      <c r="B809" s="279">
        <f t="shared" si="468"/>
        <v>45747</v>
      </c>
      <c r="C809" s="280" t="s">
        <v>0</v>
      </c>
      <c r="D809" s="246"/>
      <c r="E809" s="246"/>
      <c r="F809" s="246"/>
      <c r="G809" s="246"/>
      <c r="H809" s="246"/>
      <c r="I809" s="256"/>
      <c r="J809" s="256"/>
      <c r="K809" s="246"/>
      <c r="L809" s="246"/>
      <c r="M809" s="256">
        <f t="shared" ref="M809:S809" si="474">M800/MAX(M791,1)</f>
        <v>0</v>
      </c>
      <c r="N809" s="256">
        <f t="shared" si="474"/>
        <v>0</v>
      </c>
      <c r="O809" s="256">
        <f t="shared" si="474"/>
        <v>0</v>
      </c>
      <c r="P809" s="256">
        <f t="shared" si="474"/>
        <v>0</v>
      </c>
      <c r="Q809" s="256">
        <f t="shared" si="474"/>
        <v>0</v>
      </c>
      <c r="R809" s="256">
        <f t="shared" si="474"/>
        <v>0</v>
      </c>
      <c r="S809" s="282">
        <f t="shared" si="474"/>
        <v>166988.59033605401</v>
      </c>
      <c r="T809" s="227"/>
      <c r="U809" s="227"/>
      <c r="V809" s="227"/>
    </row>
    <row r="810" spans="2:22" outlineLevel="1" x14ac:dyDescent="0.2">
      <c r="B810" s="279">
        <f t="shared" si="468"/>
        <v>46112</v>
      </c>
      <c r="C810" s="280" t="s">
        <v>0</v>
      </c>
      <c r="D810" s="246"/>
      <c r="E810" s="246"/>
      <c r="F810" s="246"/>
      <c r="G810" s="246"/>
      <c r="H810" s="246"/>
      <c r="I810" s="256"/>
      <c r="J810" s="256"/>
      <c r="K810" s="246"/>
      <c r="L810" s="246"/>
      <c r="M810" s="256">
        <f t="shared" ref="M810:S810" si="475">M801/MAX(M792,1)</f>
        <v>0</v>
      </c>
      <c r="N810" s="256">
        <f t="shared" si="475"/>
        <v>0</v>
      </c>
      <c r="O810" s="256">
        <f t="shared" si="475"/>
        <v>0</v>
      </c>
      <c r="P810" s="256">
        <f t="shared" si="475"/>
        <v>0</v>
      </c>
      <c r="Q810" s="256">
        <f t="shared" si="475"/>
        <v>0</v>
      </c>
      <c r="R810" s="256">
        <f t="shared" si="475"/>
        <v>0</v>
      </c>
      <c r="S810" s="282">
        <f t="shared" si="475"/>
        <v>0</v>
      </c>
      <c r="T810" s="227"/>
      <c r="U810" s="227"/>
      <c r="V810" s="227"/>
    </row>
    <row r="811" spans="2:22" outlineLevel="1" x14ac:dyDescent="0.2">
      <c r="B811" s="283"/>
      <c r="C811" s="280"/>
      <c r="D811" s="246"/>
      <c r="E811" s="246"/>
      <c r="F811" s="246"/>
      <c r="G811" s="246"/>
      <c r="H811" s="246"/>
      <c r="I811" s="246"/>
      <c r="J811" s="246"/>
      <c r="K811" s="246"/>
      <c r="L811" s="246"/>
      <c r="M811" s="246"/>
      <c r="N811" s="246"/>
      <c r="O811" s="246"/>
      <c r="P811" s="246"/>
      <c r="Q811" s="246"/>
      <c r="R811" s="246"/>
      <c r="S811" s="284"/>
      <c r="T811" s="227"/>
      <c r="U811" s="227"/>
      <c r="V811" s="227"/>
    </row>
    <row r="812" spans="2:22" outlineLevel="1" x14ac:dyDescent="0.2">
      <c r="B812" s="285" t="s">
        <v>14</v>
      </c>
      <c r="C812" s="280"/>
      <c r="D812" s="246"/>
      <c r="E812" s="246"/>
      <c r="F812" s="246"/>
      <c r="G812" s="246"/>
      <c r="H812" s="246"/>
      <c r="I812" s="246"/>
      <c r="J812" s="246"/>
      <c r="K812" s="246"/>
      <c r="L812" s="246"/>
      <c r="M812" s="246"/>
      <c r="N812" s="246"/>
      <c r="O812" s="246"/>
      <c r="P812" s="246"/>
      <c r="Q812" s="246"/>
      <c r="R812" s="246"/>
      <c r="S812" s="284"/>
      <c r="T812" s="227"/>
      <c r="U812" s="227"/>
      <c r="V812" s="227"/>
    </row>
    <row r="813" spans="2:22" outlineLevel="1" x14ac:dyDescent="0.2">
      <c r="B813" s="279">
        <f t="shared" ref="B813:B819" si="476">B804</f>
        <v>43921</v>
      </c>
      <c r="C813" s="280" t="s">
        <v>0</v>
      </c>
      <c r="D813" s="246"/>
      <c r="E813" s="246"/>
      <c r="F813" s="246"/>
      <c r="G813" s="246"/>
      <c r="H813" s="246"/>
      <c r="I813" s="256"/>
      <c r="J813" s="256"/>
      <c r="K813" s="246"/>
      <c r="L813" s="246"/>
      <c r="M813" s="256">
        <f>IF(M786&lt;=1,0,(M795-M831)*M$13)</f>
        <v>0</v>
      </c>
      <c r="N813" s="256">
        <f t="shared" ref="N813:S813" si="477">IF(N786&lt;=1,0,(N795-N831)*N$13)</f>
        <v>157875.40898282811</v>
      </c>
      <c r="O813" s="256">
        <f t="shared" si="477"/>
        <v>158263.173145243</v>
      </c>
      <c r="P813" s="256">
        <f t="shared" si="477"/>
        <v>150123.9242406305</v>
      </c>
      <c r="Q813" s="256">
        <f t="shared" si="477"/>
        <v>141578.40855308692</v>
      </c>
      <c r="R813" s="256">
        <f t="shared" si="477"/>
        <v>132611.77601139143</v>
      </c>
      <c r="S813" s="282">
        <f t="shared" si="477"/>
        <v>123208.39553058367</v>
      </c>
      <c r="T813" s="227"/>
      <c r="U813" s="227"/>
      <c r="V813" s="227"/>
    </row>
    <row r="814" spans="2:22" outlineLevel="1" x14ac:dyDescent="0.2">
      <c r="B814" s="279">
        <f t="shared" si="476"/>
        <v>44286</v>
      </c>
      <c r="C814" s="280" t="s">
        <v>0</v>
      </c>
      <c r="D814" s="246"/>
      <c r="E814" s="246"/>
      <c r="F814" s="246"/>
      <c r="G814" s="246"/>
      <c r="H814" s="246"/>
      <c r="I814" s="256"/>
      <c r="J814" s="256"/>
      <c r="K814" s="246"/>
      <c r="L814" s="246"/>
      <c r="M814" s="256">
        <f t="shared" ref="M814:S814" si="478">IF(M787&lt;=1,0,(M796-M832)*M$13)</f>
        <v>0</v>
      </c>
      <c r="N814" s="256">
        <f t="shared" si="478"/>
        <v>0</v>
      </c>
      <c r="O814" s="256">
        <f t="shared" si="478"/>
        <v>92096.460032599396</v>
      </c>
      <c r="P814" s="256">
        <f t="shared" si="478"/>
        <v>87798.625231078084</v>
      </c>
      <c r="Q814" s="256">
        <f t="shared" si="478"/>
        <v>83283.267362051207</v>
      </c>
      <c r="R814" s="256">
        <f t="shared" si="478"/>
        <v>78542.527527595987</v>
      </c>
      <c r="S814" s="282">
        <f t="shared" si="478"/>
        <v>73568.167450848239</v>
      </c>
      <c r="T814" s="227"/>
      <c r="U814" s="227"/>
      <c r="V814" s="227"/>
    </row>
    <row r="815" spans="2:22" outlineLevel="1" x14ac:dyDescent="0.2">
      <c r="B815" s="279">
        <f t="shared" si="476"/>
        <v>44651</v>
      </c>
      <c r="C815" s="280" t="s">
        <v>0</v>
      </c>
      <c r="D815" s="246"/>
      <c r="E815" s="246"/>
      <c r="F815" s="246"/>
      <c r="G815" s="246"/>
      <c r="H815" s="246"/>
      <c r="I815" s="256"/>
      <c r="J815" s="256"/>
      <c r="K815" s="246"/>
      <c r="L815" s="246"/>
      <c r="M815" s="256">
        <f t="shared" ref="M815:S815" si="479">IF(M788&lt;=1,0,(M797-M833)*M$13)</f>
        <v>0</v>
      </c>
      <c r="N815" s="256">
        <f t="shared" si="479"/>
        <v>0</v>
      </c>
      <c r="O815" s="256">
        <f t="shared" si="479"/>
        <v>0</v>
      </c>
      <c r="P815" s="256">
        <f t="shared" si="479"/>
        <v>180305.98292978492</v>
      </c>
      <c r="Q815" s="256">
        <f t="shared" si="479"/>
        <v>171891.70372639498</v>
      </c>
      <c r="R815" s="256">
        <f t="shared" si="479"/>
        <v>163051.55896332324</v>
      </c>
      <c r="S815" s="282">
        <f t="shared" si="479"/>
        <v>153770.16253002637</v>
      </c>
      <c r="T815" s="227"/>
      <c r="U815" s="227"/>
      <c r="V815" s="227"/>
    </row>
    <row r="816" spans="2:22" outlineLevel="1" x14ac:dyDescent="0.2">
      <c r="B816" s="279">
        <f t="shared" si="476"/>
        <v>45016</v>
      </c>
      <c r="C816" s="280" t="s">
        <v>0</v>
      </c>
      <c r="D816" s="246"/>
      <c r="E816" s="246"/>
      <c r="F816" s="246"/>
      <c r="G816" s="246"/>
      <c r="H816" s="246"/>
      <c r="I816" s="256"/>
      <c r="J816" s="256"/>
      <c r="K816" s="246"/>
      <c r="L816" s="246"/>
      <c r="M816" s="256">
        <f t="shared" ref="M816:S816" si="480">IF(M789&lt;=1,0,(M798-M834)*M$13)</f>
        <v>0</v>
      </c>
      <c r="N816" s="256">
        <f t="shared" si="480"/>
        <v>0</v>
      </c>
      <c r="O816" s="256">
        <f t="shared" si="480"/>
        <v>0</v>
      </c>
      <c r="P816" s="256">
        <f t="shared" si="480"/>
        <v>0</v>
      </c>
      <c r="Q816" s="256">
        <f t="shared" si="480"/>
        <v>62456.588209538881</v>
      </c>
      <c r="R816" s="256">
        <f t="shared" si="480"/>
        <v>59541.947426427061</v>
      </c>
      <c r="S816" s="282">
        <f t="shared" si="480"/>
        <v>56479.790130210808</v>
      </c>
      <c r="T816" s="227"/>
      <c r="U816" s="227"/>
      <c r="V816" s="227"/>
    </row>
    <row r="817" spans="2:22" outlineLevel="1" x14ac:dyDescent="0.2">
      <c r="B817" s="279">
        <f t="shared" si="476"/>
        <v>45382</v>
      </c>
      <c r="C817" s="280" t="s">
        <v>0</v>
      </c>
      <c r="D817" s="246"/>
      <c r="E817" s="246"/>
      <c r="F817" s="246"/>
      <c r="G817" s="246"/>
      <c r="H817" s="246"/>
      <c r="I817" s="256"/>
      <c r="J817" s="256"/>
      <c r="K817" s="246"/>
      <c r="L817" s="246"/>
      <c r="M817" s="256">
        <f t="shared" ref="M817:S817" si="481">IF(M790&lt;=1,0,(M799-M835)*M$13)</f>
        <v>0</v>
      </c>
      <c r="N817" s="256">
        <f t="shared" si="481"/>
        <v>0</v>
      </c>
      <c r="O817" s="256">
        <f t="shared" si="481"/>
        <v>0</v>
      </c>
      <c r="P817" s="256">
        <f t="shared" si="481"/>
        <v>0</v>
      </c>
      <c r="Q817" s="256">
        <f t="shared" si="481"/>
        <v>0</v>
      </c>
      <c r="R817" s="256">
        <f t="shared" si="481"/>
        <v>58397.992373683737</v>
      </c>
      <c r="S817" s="282">
        <f t="shared" si="481"/>
        <v>55672.752729578504</v>
      </c>
      <c r="T817" s="227"/>
      <c r="U817" s="227"/>
      <c r="V817" s="227"/>
    </row>
    <row r="818" spans="2:22" outlineLevel="1" x14ac:dyDescent="0.2">
      <c r="B818" s="279">
        <f t="shared" si="476"/>
        <v>45747</v>
      </c>
      <c r="C818" s="280" t="s">
        <v>0</v>
      </c>
      <c r="D818" s="246"/>
      <c r="E818" s="246"/>
      <c r="F818" s="246"/>
      <c r="G818" s="246"/>
      <c r="H818" s="246"/>
      <c r="I818" s="256"/>
      <c r="J818" s="256"/>
      <c r="K818" s="246"/>
      <c r="L818" s="246"/>
      <c r="M818" s="256">
        <f t="shared" ref="M818:S818" si="482">IF(M791&lt;=1,0,(M800-M836)*M$13)</f>
        <v>0</v>
      </c>
      <c r="N818" s="256">
        <f t="shared" si="482"/>
        <v>0</v>
      </c>
      <c r="O818" s="256">
        <f t="shared" si="482"/>
        <v>0</v>
      </c>
      <c r="P818" s="256">
        <f t="shared" si="482"/>
        <v>0</v>
      </c>
      <c r="Q818" s="256">
        <f t="shared" si="482"/>
        <v>0</v>
      </c>
      <c r="R818" s="256">
        <f t="shared" si="482"/>
        <v>0</v>
      </c>
      <c r="S818" s="282">
        <f t="shared" si="482"/>
        <v>50096.577100816248</v>
      </c>
      <c r="T818" s="227"/>
      <c r="U818" s="227"/>
      <c r="V818" s="227"/>
    </row>
    <row r="819" spans="2:22" outlineLevel="1" x14ac:dyDescent="0.2">
      <c r="B819" s="279">
        <f t="shared" si="476"/>
        <v>46112</v>
      </c>
      <c r="C819" s="280" t="s">
        <v>0</v>
      </c>
      <c r="D819" s="246"/>
      <c r="E819" s="246"/>
      <c r="F819" s="246"/>
      <c r="G819" s="246"/>
      <c r="H819" s="246"/>
      <c r="I819" s="256"/>
      <c r="J819" s="256"/>
      <c r="K819" s="246"/>
      <c r="L819" s="246"/>
      <c r="M819" s="256">
        <f t="shared" ref="M819:S819" si="483">IF(M792&lt;=1,0,(M801-M837)*M$13)</f>
        <v>0</v>
      </c>
      <c r="N819" s="256">
        <f t="shared" si="483"/>
        <v>0</v>
      </c>
      <c r="O819" s="256">
        <f t="shared" si="483"/>
        <v>0</v>
      </c>
      <c r="P819" s="256">
        <f t="shared" si="483"/>
        <v>0</v>
      </c>
      <c r="Q819" s="256">
        <f t="shared" si="483"/>
        <v>0</v>
      </c>
      <c r="R819" s="256">
        <f t="shared" si="483"/>
        <v>0</v>
      </c>
      <c r="S819" s="282">
        <f t="shared" si="483"/>
        <v>0</v>
      </c>
      <c r="T819" s="227"/>
      <c r="U819" s="227"/>
      <c r="V819" s="227"/>
    </row>
    <row r="820" spans="2:22" outlineLevel="1" x14ac:dyDescent="0.2">
      <c r="B820" s="283"/>
      <c r="C820" s="280"/>
      <c r="D820" s="246"/>
      <c r="E820" s="246"/>
      <c r="F820" s="246"/>
      <c r="G820" s="246"/>
      <c r="H820" s="246"/>
      <c r="I820" s="246"/>
      <c r="J820" s="246"/>
      <c r="K820" s="246"/>
      <c r="L820" s="246"/>
      <c r="M820" s="246"/>
      <c r="N820" s="246"/>
      <c r="O820" s="246"/>
      <c r="P820" s="246"/>
      <c r="Q820" s="246"/>
      <c r="R820" s="246"/>
      <c r="S820" s="284"/>
      <c r="T820" s="227"/>
      <c r="U820" s="227"/>
      <c r="V820" s="227"/>
    </row>
    <row r="821" spans="2:22" outlineLevel="1" x14ac:dyDescent="0.2">
      <c r="B821" s="285" t="s">
        <v>144</v>
      </c>
      <c r="C821" s="280"/>
      <c r="D821" s="246"/>
      <c r="E821" s="246"/>
      <c r="F821" s="246"/>
      <c r="G821" s="246"/>
      <c r="H821" s="246"/>
      <c r="I821" s="246"/>
      <c r="J821" s="246"/>
      <c r="K821" s="246"/>
      <c r="L821" s="246"/>
      <c r="M821" s="246"/>
      <c r="N821" s="246"/>
      <c r="O821" s="246"/>
      <c r="P821" s="246"/>
      <c r="Q821" s="246"/>
      <c r="R821" s="246"/>
      <c r="S821" s="284"/>
      <c r="T821" s="227"/>
      <c r="U821" s="227"/>
      <c r="V821" s="227"/>
    </row>
    <row r="822" spans="2:22" outlineLevel="1" x14ac:dyDescent="0.2">
      <c r="B822" s="279">
        <f t="shared" ref="B822:B828" si="484">B813</f>
        <v>43921</v>
      </c>
      <c r="C822" s="280" t="s">
        <v>0</v>
      </c>
      <c r="D822" s="281">
        <f>INDEX($H$17:$S$25,MATCH(B773,$B$17:$B$25,0),MATCH(B822,$H$4:$S$4,0))</f>
        <v>8309232.051727837</v>
      </c>
      <c r="E822" s="256"/>
      <c r="F822" s="246"/>
      <c r="G822" s="246"/>
      <c r="H822" s="246"/>
      <c r="I822" s="256"/>
      <c r="J822" s="256"/>
      <c r="K822" s="246"/>
      <c r="L822" s="246"/>
      <c r="M822" s="256">
        <f t="shared" ref="M822:S828" si="485">($B822=M$4)*$D822</f>
        <v>8309232.051727837</v>
      </c>
      <c r="N822" s="256">
        <f t="shared" si="485"/>
        <v>0</v>
      </c>
      <c r="O822" s="256">
        <f t="shared" si="485"/>
        <v>0</v>
      </c>
      <c r="P822" s="256">
        <f t="shared" si="485"/>
        <v>0</v>
      </c>
      <c r="Q822" s="256">
        <f t="shared" si="485"/>
        <v>0</v>
      </c>
      <c r="R822" s="256">
        <f t="shared" si="485"/>
        <v>0</v>
      </c>
      <c r="S822" s="282">
        <f t="shared" si="485"/>
        <v>0</v>
      </c>
      <c r="T822" s="227"/>
      <c r="U822" s="227"/>
      <c r="V822" s="227"/>
    </row>
    <row r="823" spans="2:22" outlineLevel="1" x14ac:dyDescent="0.2">
      <c r="B823" s="279">
        <f t="shared" si="484"/>
        <v>44286</v>
      </c>
      <c r="C823" s="280" t="s">
        <v>0</v>
      </c>
      <c r="D823" s="281">
        <f>INDEX($H$17:$S$25,MATCH(B773,$B$17:$B$25,0),MATCH(B823,$H$4:$S$4,0))</f>
        <v>4604823.0016299654</v>
      </c>
      <c r="E823" s="256"/>
      <c r="F823" s="246"/>
      <c r="G823" s="246"/>
      <c r="H823" s="246"/>
      <c r="I823" s="256"/>
      <c r="J823" s="256"/>
      <c r="K823" s="246"/>
      <c r="L823" s="246"/>
      <c r="M823" s="256">
        <f t="shared" si="485"/>
        <v>0</v>
      </c>
      <c r="N823" s="256">
        <f t="shared" si="485"/>
        <v>4604823.0016299654</v>
      </c>
      <c r="O823" s="256">
        <f t="shared" si="485"/>
        <v>0</v>
      </c>
      <c r="P823" s="256">
        <f t="shared" si="485"/>
        <v>0</v>
      </c>
      <c r="Q823" s="256">
        <f t="shared" si="485"/>
        <v>0</v>
      </c>
      <c r="R823" s="256">
        <f t="shared" si="485"/>
        <v>0</v>
      </c>
      <c r="S823" s="282">
        <f t="shared" si="485"/>
        <v>0</v>
      </c>
      <c r="T823" s="227"/>
      <c r="U823" s="227"/>
      <c r="V823" s="227"/>
    </row>
    <row r="824" spans="2:22" outlineLevel="1" x14ac:dyDescent="0.2">
      <c r="B824" s="279">
        <f t="shared" si="484"/>
        <v>44651</v>
      </c>
      <c r="C824" s="280" t="s">
        <v>0</v>
      </c>
      <c r="D824" s="281">
        <f>INDEX($H$17:$S$25,MATCH(B773,$B$17:$B$25,0),MATCH(B824,$H$4:$S$4,0))</f>
        <v>9015299.1464892384</v>
      </c>
      <c r="E824" s="256"/>
      <c r="F824" s="246"/>
      <c r="G824" s="246"/>
      <c r="H824" s="246"/>
      <c r="I824" s="256"/>
      <c r="J824" s="256"/>
      <c r="K824" s="246"/>
      <c r="L824" s="246"/>
      <c r="M824" s="256">
        <f t="shared" si="485"/>
        <v>0</v>
      </c>
      <c r="N824" s="256">
        <f t="shared" si="485"/>
        <v>0</v>
      </c>
      <c r="O824" s="256">
        <f t="shared" si="485"/>
        <v>9015299.1464892384</v>
      </c>
      <c r="P824" s="256">
        <f t="shared" si="485"/>
        <v>0</v>
      </c>
      <c r="Q824" s="256">
        <f t="shared" si="485"/>
        <v>0</v>
      </c>
      <c r="R824" s="256">
        <f t="shared" si="485"/>
        <v>0</v>
      </c>
      <c r="S824" s="282">
        <f t="shared" si="485"/>
        <v>0</v>
      </c>
      <c r="T824" s="227"/>
      <c r="U824" s="227"/>
      <c r="V824" s="227"/>
    </row>
    <row r="825" spans="2:22" outlineLevel="1" x14ac:dyDescent="0.2">
      <c r="B825" s="279">
        <f t="shared" si="484"/>
        <v>45016</v>
      </c>
      <c r="C825" s="280" t="s">
        <v>0</v>
      </c>
      <c r="D825" s="281">
        <f>INDEX($H$17:$S$25,MATCH(B773,$B$17:$B$25,0),MATCH(B825,$H$4:$S$4,0))</f>
        <v>3122829.4104769411</v>
      </c>
      <c r="E825" s="256"/>
      <c r="F825" s="246"/>
      <c r="G825" s="246"/>
      <c r="H825" s="246"/>
      <c r="I825" s="256"/>
      <c r="J825" s="256"/>
      <c r="K825" s="246"/>
      <c r="L825" s="246"/>
      <c r="M825" s="256">
        <f t="shared" si="485"/>
        <v>0</v>
      </c>
      <c r="N825" s="256">
        <f t="shared" si="485"/>
        <v>0</v>
      </c>
      <c r="O825" s="256">
        <f t="shared" si="485"/>
        <v>0</v>
      </c>
      <c r="P825" s="256">
        <f t="shared" si="485"/>
        <v>3122829.4104769411</v>
      </c>
      <c r="Q825" s="256">
        <f t="shared" si="485"/>
        <v>0</v>
      </c>
      <c r="R825" s="256">
        <f t="shared" si="485"/>
        <v>0</v>
      </c>
      <c r="S825" s="282">
        <f t="shared" si="485"/>
        <v>0</v>
      </c>
      <c r="T825" s="227"/>
      <c r="U825" s="227"/>
      <c r="V825" s="227"/>
    </row>
    <row r="826" spans="2:22" outlineLevel="1" x14ac:dyDescent="0.2">
      <c r="B826" s="279">
        <f t="shared" si="484"/>
        <v>45382</v>
      </c>
      <c r="C826" s="280" t="s">
        <v>0</v>
      </c>
      <c r="D826" s="281">
        <f>INDEX($H$17:$S$25,MATCH(B773,$B$17:$B$25,0),MATCH(B826,$H$4:$S$4,0))</f>
        <v>2919899.6186841843</v>
      </c>
      <c r="E826" s="256"/>
      <c r="F826" s="246"/>
      <c r="G826" s="246"/>
      <c r="H826" s="246"/>
      <c r="I826" s="256"/>
      <c r="J826" s="256"/>
      <c r="K826" s="246"/>
      <c r="L826" s="246"/>
      <c r="M826" s="256">
        <f t="shared" si="485"/>
        <v>0</v>
      </c>
      <c r="N826" s="256">
        <f t="shared" si="485"/>
        <v>0</v>
      </c>
      <c r="O826" s="256">
        <f t="shared" si="485"/>
        <v>0</v>
      </c>
      <c r="P826" s="256">
        <f t="shared" si="485"/>
        <v>0</v>
      </c>
      <c r="Q826" s="256">
        <f t="shared" si="485"/>
        <v>2919899.6186841843</v>
      </c>
      <c r="R826" s="256">
        <f t="shared" si="485"/>
        <v>0</v>
      </c>
      <c r="S826" s="282">
        <f t="shared" si="485"/>
        <v>0</v>
      </c>
      <c r="T826" s="227"/>
      <c r="U826" s="227"/>
      <c r="V826" s="227"/>
    </row>
    <row r="827" spans="2:22" outlineLevel="1" x14ac:dyDescent="0.2">
      <c r="B827" s="279">
        <f t="shared" si="484"/>
        <v>45747</v>
      </c>
      <c r="C827" s="280" t="s">
        <v>0</v>
      </c>
      <c r="D827" s="281">
        <f>INDEX($H$17:$S$25,MATCH(B773,$B$17:$B$25,0),MATCH(B827,$H$4:$S$4,0))</f>
        <v>2504828.8550408101</v>
      </c>
      <c r="E827" s="256"/>
      <c r="F827" s="246"/>
      <c r="G827" s="246"/>
      <c r="H827" s="246"/>
      <c r="I827" s="256"/>
      <c r="J827" s="256"/>
      <c r="K827" s="246"/>
      <c r="L827" s="246"/>
      <c r="M827" s="256">
        <f t="shared" si="485"/>
        <v>0</v>
      </c>
      <c r="N827" s="256">
        <f t="shared" si="485"/>
        <v>0</v>
      </c>
      <c r="O827" s="256">
        <f t="shared" si="485"/>
        <v>0</v>
      </c>
      <c r="P827" s="256">
        <f t="shared" si="485"/>
        <v>0</v>
      </c>
      <c r="Q827" s="256">
        <f t="shared" si="485"/>
        <v>0</v>
      </c>
      <c r="R827" s="256">
        <f t="shared" si="485"/>
        <v>2504828.8550408101</v>
      </c>
      <c r="S827" s="282">
        <f t="shared" si="485"/>
        <v>0</v>
      </c>
      <c r="T827" s="227"/>
      <c r="U827" s="227"/>
      <c r="V827" s="227"/>
    </row>
    <row r="828" spans="2:22" outlineLevel="1" x14ac:dyDescent="0.2">
      <c r="B828" s="279">
        <f t="shared" si="484"/>
        <v>46112</v>
      </c>
      <c r="C828" s="280" t="s">
        <v>0</v>
      </c>
      <c r="D828" s="281">
        <f>INDEX($H$17:$S$25,MATCH(B773,$B$17:$B$25,0),MATCH(B828,$H$4:$S$4,0))</f>
        <v>2387358.8946668576</v>
      </c>
      <c r="E828" s="256"/>
      <c r="F828" s="246"/>
      <c r="G828" s="246"/>
      <c r="H828" s="246"/>
      <c r="I828" s="256"/>
      <c r="J828" s="256"/>
      <c r="K828" s="246"/>
      <c r="L828" s="246"/>
      <c r="M828" s="256">
        <f t="shared" si="485"/>
        <v>0</v>
      </c>
      <c r="N828" s="256">
        <f t="shared" si="485"/>
        <v>0</v>
      </c>
      <c r="O828" s="256">
        <f t="shared" si="485"/>
        <v>0</v>
      </c>
      <c r="P828" s="256">
        <f t="shared" si="485"/>
        <v>0</v>
      </c>
      <c r="Q828" s="256">
        <f t="shared" si="485"/>
        <v>0</v>
      </c>
      <c r="R828" s="256">
        <f t="shared" si="485"/>
        <v>0</v>
      </c>
      <c r="S828" s="282">
        <f t="shared" si="485"/>
        <v>2387358.8946668576</v>
      </c>
      <c r="T828" s="227"/>
      <c r="U828" s="227"/>
      <c r="V828" s="227"/>
    </row>
    <row r="829" spans="2:22" outlineLevel="1" x14ac:dyDescent="0.2">
      <c r="B829" s="283"/>
      <c r="C829" s="280"/>
      <c r="D829" s="246"/>
      <c r="E829" s="246"/>
      <c r="F829" s="246"/>
      <c r="G829" s="246"/>
      <c r="H829" s="246"/>
      <c r="I829" s="246"/>
      <c r="J829" s="246"/>
      <c r="K829" s="246"/>
      <c r="L829" s="246"/>
      <c r="M829" s="246"/>
      <c r="N829" s="246"/>
      <c r="O829" s="246"/>
      <c r="P829" s="246"/>
      <c r="Q829" s="246"/>
      <c r="R829" s="246"/>
      <c r="S829" s="284"/>
      <c r="T829" s="227"/>
      <c r="U829" s="227"/>
      <c r="V829" s="227"/>
    </row>
    <row r="830" spans="2:22" outlineLevel="1" x14ac:dyDescent="0.2">
      <c r="B830" s="285" t="s">
        <v>12</v>
      </c>
      <c r="C830" s="280"/>
      <c r="D830" s="246"/>
      <c r="E830" s="246"/>
      <c r="F830" s="246"/>
      <c r="G830" s="246"/>
      <c r="H830" s="246"/>
      <c r="I830" s="246"/>
      <c r="J830" s="246"/>
      <c r="K830" s="246"/>
      <c r="L830" s="246"/>
      <c r="M830" s="246"/>
      <c r="N830" s="246"/>
      <c r="O830" s="246"/>
      <c r="P830" s="246"/>
      <c r="Q830" s="246"/>
      <c r="R830" s="246"/>
      <c r="S830" s="284"/>
      <c r="T830" s="227"/>
      <c r="U830" s="227"/>
      <c r="V830" s="227"/>
    </row>
    <row r="831" spans="2:22" outlineLevel="1" x14ac:dyDescent="0.2">
      <c r="B831" s="279">
        <f t="shared" ref="B831:B837" si="486">B822</f>
        <v>43921</v>
      </c>
      <c r="C831" s="280" t="s">
        <v>0</v>
      </c>
      <c r="D831" s="246"/>
      <c r="E831" s="246"/>
      <c r="F831" s="246"/>
      <c r="G831" s="246"/>
      <c r="H831" s="246"/>
      <c r="I831" s="256"/>
      <c r="J831" s="256"/>
      <c r="K831" s="246"/>
      <c r="L831" s="246"/>
      <c r="M831" s="256">
        <v>0</v>
      </c>
      <c r="N831" s="256">
        <v>0</v>
      </c>
      <c r="O831" s="256">
        <v>0</v>
      </c>
      <c r="P831" s="256">
        <v>0</v>
      </c>
      <c r="Q831" s="256">
        <v>0</v>
      </c>
      <c r="R831" s="256">
        <v>0</v>
      </c>
      <c r="S831" s="282">
        <v>0</v>
      </c>
      <c r="T831" s="227"/>
      <c r="U831" s="227"/>
      <c r="V831" s="227"/>
    </row>
    <row r="832" spans="2:22" outlineLevel="1" x14ac:dyDescent="0.2">
      <c r="B832" s="279">
        <f t="shared" si="486"/>
        <v>44286</v>
      </c>
      <c r="C832" s="280" t="s">
        <v>0</v>
      </c>
      <c r="D832" s="246"/>
      <c r="E832" s="246"/>
      <c r="F832" s="246"/>
      <c r="G832" s="246"/>
      <c r="H832" s="246"/>
      <c r="I832" s="256"/>
      <c r="J832" s="256"/>
      <c r="K832" s="246"/>
      <c r="L832" s="246"/>
      <c r="M832" s="256">
        <v>0</v>
      </c>
      <c r="N832" s="256">
        <v>0</v>
      </c>
      <c r="O832" s="256">
        <v>0</v>
      </c>
      <c r="P832" s="256">
        <v>0</v>
      </c>
      <c r="Q832" s="256">
        <v>0</v>
      </c>
      <c r="R832" s="256">
        <v>0</v>
      </c>
      <c r="S832" s="282">
        <v>0</v>
      </c>
      <c r="T832" s="227"/>
      <c r="U832" s="227"/>
      <c r="V832" s="227"/>
    </row>
    <row r="833" spans="2:22" outlineLevel="1" x14ac:dyDescent="0.2">
      <c r="B833" s="279">
        <f t="shared" si="486"/>
        <v>44651</v>
      </c>
      <c r="C833" s="280" t="s">
        <v>0</v>
      </c>
      <c r="D833" s="246"/>
      <c r="E833" s="246"/>
      <c r="F833" s="246"/>
      <c r="G833" s="246"/>
      <c r="H833" s="246"/>
      <c r="I833" s="256"/>
      <c r="J833" s="256"/>
      <c r="K833" s="246"/>
      <c r="L833" s="246"/>
      <c r="M833" s="256">
        <v>0</v>
      </c>
      <c r="N833" s="256">
        <v>0</v>
      </c>
      <c r="O833" s="256">
        <v>0</v>
      </c>
      <c r="P833" s="256">
        <v>0</v>
      </c>
      <c r="Q833" s="256">
        <v>0</v>
      </c>
      <c r="R833" s="256">
        <v>0</v>
      </c>
      <c r="S833" s="282">
        <v>0</v>
      </c>
      <c r="T833" s="227"/>
      <c r="U833" s="227"/>
      <c r="V833" s="227"/>
    </row>
    <row r="834" spans="2:22" outlineLevel="1" x14ac:dyDescent="0.2">
      <c r="B834" s="279">
        <f t="shared" si="486"/>
        <v>45016</v>
      </c>
      <c r="C834" s="280" t="s">
        <v>0</v>
      </c>
      <c r="D834" s="246"/>
      <c r="E834" s="246"/>
      <c r="F834" s="246"/>
      <c r="G834" s="246"/>
      <c r="H834" s="246"/>
      <c r="I834" s="256"/>
      <c r="J834" s="256"/>
      <c r="K834" s="246"/>
      <c r="L834" s="246"/>
      <c r="M834" s="256">
        <v>0</v>
      </c>
      <c r="N834" s="256">
        <v>0</v>
      </c>
      <c r="O834" s="256">
        <v>0</v>
      </c>
      <c r="P834" s="256">
        <v>0</v>
      </c>
      <c r="Q834" s="256">
        <v>0</v>
      </c>
      <c r="R834" s="256">
        <v>0</v>
      </c>
      <c r="S834" s="282">
        <v>0</v>
      </c>
      <c r="T834" s="227"/>
      <c r="U834" s="227"/>
      <c r="V834" s="227"/>
    </row>
    <row r="835" spans="2:22" outlineLevel="1" x14ac:dyDescent="0.2">
      <c r="B835" s="279">
        <f t="shared" si="486"/>
        <v>45382</v>
      </c>
      <c r="C835" s="280" t="s">
        <v>0</v>
      </c>
      <c r="D835" s="246"/>
      <c r="E835" s="246"/>
      <c r="F835" s="246"/>
      <c r="G835" s="246"/>
      <c r="H835" s="246"/>
      <c r="I835" s="256"/>
      <c r="J835" s="256"/>
      <c r="K835" s="246"/>
      <c r="L835" s="246"/>
      <c r="M835" s="256">
        <v>0</v>
      </c>
      <c r="N835" s="256">
        <v>0</v>
      </c>
      <c r="O835" s="256">
        <v>0</v>
      </c>
      <c r="P835" s="256">
        <v>0</v>
      </c>
      <c r="Q835" s="256">
        <v>0</v>
      </c>
      <c r="R835" s="256">
        <v>0</v>
      </c>
      <c r="S835" s="282">
        <v>0</v>
      </c>
      <c r="T835" s="227"/>
      <c r="U835" s="227"/>
      <c r="V835" s="227"/>
    </row>
    <row r="836" spans="2:22" outlineLevel="1" x14ac:dyDescent="0.2">
      <c r="B836" s="279">
        <f t="shared" si="486"/>
        <v>45747</v>
      </c>
      <c r="C836" s="280" t="s">
        <v>0</v>
      </c>
      <c r="D836" s="246"/>
      <c r="E836" s="246"/>
      <c r="F836" s="246"/>
      <c r="G836" s="246"/>
      <c r="H836" s="246"/>
      <c r="I836" s="256"/>
      <c r="J836" s="256"/>
      <c r="K836" s="246"/>
      <c r="L836" s="246"/>
      <c r="M836" s="256">
        <v>0</v>
      </c>
      <c r="N836" s="256">
        <v>0</v>
      </c>
      <c r="O836" s="256">
        <v>0</v>
      </c>
      <c r="P836" s="256">
        <v>0</v>
      </c>
      <c r="Q836" s="256">
        <v>0</v>
      </c>
      <c r="R836" s="256">
        <v>0</v>
      </c>
      <c r="S836" s="282">
        <v>0</v>
      </c>
      <c r="T836" s="227"/>
      <c r="U836" s="227"/>
      <c r="V836" s="227"/>
    </row>
    <row r="837" spans="2:22" outlineLevel="1" x14ac:dyDescent="0.2">
      <c r="B837" s="279">
        <f t="shared" si="486"/>
        <v>46112</v>
      </c>
      <c r="C837" s="280" t="s">
        <v>0</v>
      </c>
      <c r="D837" s="246"/>
      <c r="E837" s="246"/>
      <c r="F837" s="246"/>
      <c r="G837" s="246"/>
      <c r="H837" s="246"/>
      <c r="I837" s="256"/>
      <c r="J837" s="256"/>
      <c r="K837" s="246"/>
      <c r="L837" s="246"/>
      <c r="M837" s="256">
        <v>0</v>
      </c>
      <c r="N837" s="256">
        <v>0</v>
      </c>
      <c r="O837" s="256">
        <v>0</v>
      </c>
      <c r="P837" s="256">
        <v>0</v>
      </c>
      <c r="Q837" s="256">
        <v>0</v>
      </c>
      <c r="R837" s="256">
        <v>0</v>
      </c>
      <c r="S837" s="282">
        <v>0</v>
      </c>
      <c r="T837" s="227"/>
      <c r="U837" s="227"/>
      <c r="V837" s="227"/>
    </row>
    <row r="838" spans="2:22" outlineLevel="1" x14ac:dyDescent="0.2">
      <c r="B838" s="283"/>
      <c r="C838" s="280"/>
      <c r="D838" s="246"/>
      <c r="E838" s="246"/>
      <c r="F838" s="246"/>
      <c r="G838" s="246"/>
      <c r="H838" s="246"/>
      <c r="I838" s="246"/>
      <c r="J838" s="246"/>
      <c r="K838" s="246"/>
      <c r="L838" s="246"/>
      <c r="M838" s="246"/>
      <c r="N838" s="246"/>
      <c r="O838" s="246"/>
      <c r="P838" s="246"/>
      <c r="Q838" s="246"/>
      <c r="R838" s="246"/>
      <c r="S838" s="284"/>
      <c r="T838" s="227"/>
      <c r="U838" s="227"/>
      <c r="V838" s="227"/>
    </row>
    <row r="839" spans="2:22" outlineLevel="1" x14ac:dyDescent="0.2">
      <c r="B839" s="285" t="s">
        <v>11</v>
      </c>
      <c r="C839" s="280"/>
      <c r="D839" s="246"/>
      <c r="E839" s="246"/>
      <c r="F839" s="246"/>
      <c r="G839" s="246"/>
      <c r="H839" s="246"/>
      <c r="I839" s="246"/>
      <c r="J839" s="246"/>
      <c r="K839" s="246"/>
      <c r="L839" s="246"/>
      <c r="M839" s="246"/>
      <c r="N839" s="246"/>
      <c r="O839" s="246"/>
      <c r="P839" s="246"/>
      <c r="Q839" s="246"/>
      <c r="R839" s="246"/>
      <c r="S839" s="284"/>
      <c r="T839" s="227"/>
      <c r="U839" s="227"/>
      <c r="V839" s="227"/>
    </row>
    <row r="840" spans="2:22" outlineLevel="1" x14ac:dyDescent="0.2">
      <c r="B840" s="279">
        <f t="shared" ref="B840:B846" si="487">B831</f>
        <v>43921</v>
      </c>
      <c r="C840" s="280" t="s">
        <v>0</v>
      </c>
      <c r="D840" s="246"/>
      <c r="E840" s="246"/>
      <c r="F840" s="246"/>
      <c r="G840" s="246"/>
      <c r="H840" s="246"/>
      <c r="I840" s="256"/>
      <c r="J840" s="256"/>
      <c r="K840" s="246"/>
      <c r="L840" s="246"/>
      <c r="M840" s="256">
        <f>M795-M804+M813+M822-M831</f>
        <v>8309232.051727837</v>
      </c>
      <c r="N840" s="256">
        <f t="shared" ref="N840:S840" si="488">N795-N804+N813+N822-N831</f>
        <v>7913158.6572621427</v>
      </c>
      <c r="O840" s="256">
        <f t="shared" si="488"/>
        <v>7506196.2120315181</v>
      </c>
      <c r="P840" s="256">
        <f t="shared" si="488"/>
        <v>7078920.427654339</v>
      </c>
      <c r="Q840" s="256">
        <f t="shared" si="488"/>
        <v>6630588.800569565</v>
      </c>
      <c r="R840" s="256">
        <f t="shared" si="488"/>
        <v>6160419.776529178</v>
      </c>
      <c r="S840" s="282">
        <f t="shared" si="488"/>
        <v>5667586.1944068437</v>
      </c>
      <c r="T840" s="227"/>
      <c r="U840" s="227"/>
      <c r="V840" s="227"/>
    </row>
    <row r="841" spans="2:22" outlineLevel="1" x14ac:dyDescent="0.2">
      <c r="B841" s="279">
        <f t="shared" si="487"/>
        <v>44286</v>
      </c>
      <c r="C841" s="280" t="s">
        <v>0</v>
      </c>
      <c r="D841" s="246"/>
      <c r="E841" s="246"/>
      <c r="F841" s="246"/>
      <c r="G841" s="246"/>
      <c r="H841" s="246"/>
      <c r="I841" s="256"/>
      <c r="J841" s="256"/>
      <c r="K841" s="246"/>
      <c r="L841" s="246"/>
      <c r="M841" s="256">
        <f t="shared" ref="M841:S841" si="489">M796-M805+M814+M823-M832</f>
        <v>0</v>
      </c>
      <c r="N841" s="256">
        <f t="shared" si="489"/>
        <v>4604823.0016299654</v>
      </c>
      <c r="O841" s="256">
        <f t="shared" si="489"/>
        <v>4389931.2615539003</v>
      </c>
      <c r="P841" s="256">
        <f t="shared" si="489"/>
        <v>4164163.3681025566</v>
      </c>
      <c r="Q841" s="256">
        <f t="shared" si="489"/>
        <v>3927126.3763797958</v>
      </c>
      <c r="R841" s="256">
        <f t="shared" si="489"/>
        <v>3678408.3725424088</v>
      </c>
      <c r="S841" s="282">
        <f t="shared" si="489"/>
        <v>3417575.7788530379</v>
      </c>
      <c r="T841" s="227"/>
      <c r="U841" s="227"/>
      <c r="V841" s="227"/>
    </row>
    <row r="842" spans="2:22" outlineLevel="1" x14ac:dyDescent="0.2">
      <c r="B842" s="279">
        <f t="shared" si="487"/>
        <v>44651</v>
      </c>
      <c r="C842" s="280" t="s">
        <v>0</v>
      </c>
      <c r="D842" s="246"/>
      <c r="E842" s="246"/>
      <c r="F842" s="246"/>
      <c r="G842" s="246"/>
      <c r="H842" s="246"/>
      <c r="I842" s="256"/>
      <c r="J842" s="256"/>
      <c r="K842" s="246"/>
      <c r="L842" s="246"/>
      <c r="M842" s="256">
        <f t="shared" ref="M842:S842" si="490">M797-M806+M815+M824-M833</f>
        <v>0</v>
      </c>
      <c r="N842" s="256">
        <f t="shared" si="490"/>
        <v>0</v>
      </c>
      <c r="O842" s="256">
        <f t="shared" si="490"/>
        <v>9015299.1464892384</v>
      </c>
      <c r="P842" s="256">
        <f t="shared" si="490"/>
        <v>8594585.1863197405</v>
      </c>
      <c r="Q842" s="256">
        <f t="shared" si="490"/>
        <v>8152577.9481661543</v>
      </c>
      <c r="R842" s="256">
        <f t="shared" si="490"/>
        <v>7688508.1265013115</v>
      </c>
      <c r="S842" s="282">
        <f t="shared" si="490"/>
        <v>7201569.2784895618</v>
      </c>
      <c r="T842" s="227"/>
      <c r="U842" s="227"/>
      <c r="V842" s="227"/>
    </row>
    <row r="843" spans="2:22" outlineLevel="1" x14ac:dyDescent="0.2">
      <c r="B843" s="279">
        <f t="shared" si="487"/>
        <v>45016</v>
      </c>
      <c r="C843" s="280" t="s">
        <v>0</v>
      </c>
      <c r="D843" s="246"/>
      <c r="E843" s="246"/>
      <c r="F843" s="246"/>
      <c r="G843" s="246"/>
      <c r="H843" s="246"/>
      <c r="I843" s="256"/>
      <c r="J843" s="256"/>
      <c r="K843" s="246"/>
      <c r="L843" s="246"/>
      <c r="M843" s="256">
        <f t="shared" ref="M843:S843" si="491">M798-M807+M816+M825-M834</f>
        <v>0</v>
      </c>
      <c r="N843" s="256">
        <f t="shared" si="491"/>
        <v>0</v>
      </c>
      <c r="O843" s="256">
        <f t="shared" si="491"/>
        <v>0</v>
      </c>
      <c r="P843" s="256">
        <f t="shared" si="491"/>
        <v>3122829.4104769411</v>
      </c>
      <c r="Q843" s="256">
        <f t="shared" si="491"/>
        <v>2977097.3713213503</v>
      </c>
      <c r="R843" s="256">
        <f t="shared" si="491"/>
        <v>2823989.506510538</v>
      </c>
      <c r="S843" s="282">
        <f t="shared" si="491"/>
        <v>2663239.3346014768</v>
      </c>
      <c r="T843" s="227"/>
      <c r="U843" s="227"/>
      <c r="V843" s="227"/>
    </row>
    <row r="844" spans="2:22" outlineLevel="1" x14ac:dyDescent="0.2">
      <c r="B844" s="279">
        <f t="shared" si="487"/>
        <v>45382</v>
      </c>
      <c r="C844" s="280" t="s">
        <v>0</v>
      </c>
      <c r="D844" s="246"/>
      <c r="E844" s="246"/>
      <c r="F844" s="246"/>
      <c r="G844" s="246"/>
      <c r="H844" s="246"/>
      <c r="I844" s="256"/>
      <c r="J844" s="256"/>
      <c r="K844" s="246"/>
      <c r="L844" s="246"/>
      <c r="M844" s="256">
        <f t="shared" ref="M844:S844" si="492">M799-M808+M817+M826-M835</f>
        <v>0</v>
      </c>
      <c r="N844" s="256">
        <f t="shared" si="492"/>
        <v>0</v>
      </c>
      <c r="O844" s="256">
        <f t="shared" si="492"/>
        <v>0</v>
      </c>
      <c r="P844" s="256">
        <f t="shared" si="492"/>
        <v>0</v>
      </c>
      <c r="Q844" s="256">
        <f t="shared" si="492"/>
        <v>2919899.6186841843</v>
      </c>
      <c r="R844" s="256">
        <f t="shared" si="492"/>
        <v>2783637.6364789228</v>
      </c>
      <c r="S844" s="282">
        <f t="shared" si="492"/>
        <v>2640479.1294600065</v>
      </c>
      <c r="T844" s="227"/>
      <c r="U844" s="227"/>
      <c r="V844" s="227"/>
    </row>
    <row r="845" spans="2:22" outlineLevel="1" x14ac:dyDescent="0.2">
      <c r="B845" s="279">
        <f t="shared" si="487"/>
        <v>45747</v>
      </c>
      <c r="C845" s="280" t="s">
        <v>0</v>
      </c>
      <c r="D845" s="246"/>
      <c r="E845" s="246"/>
      <c r="F845" s="246"/>
      <c r="G845" s="246"/>
      <c r="H845" s="246"/>
      <c r="I845" s="256"/>
      <c r="J845" s="256"/>
      <c r="K845" s="246"/>
      <c r="L845" s="246"/>
      <c r="M845" s="256">
        <f t="shared" ref="M845:S845" si="493">M800-M809+M818+M827-M836</f>
        <v>0</v>
      </c>
      <c r="N845" s="256">
        <f t="shared" si="493"/>
        <v>0</v>
      </c>
      <c r="O845" s="256">
        <f t="shared" si="493"/>
        <v>0</v>
      </c>
      <c r="P845" s="256">
        <f t="shared" si="493"/>
        <v>0</v>
      </c>
      <c r="Q845" s="256">
        <f t="shared" si="493"/>
        <v>0</v>
      </c>
      <c r="R845" s="256">
        <f t="shared" si="493"/>
        <v>2504828.8550408101</v>
      </c>
      <c r="S845" s="282">
        <f t="shared" si="493"/>
        <v>2387936.8418055722</v>
      </c>
      <c r="T845" s="227"/>
      <c r="U845" s="227"/>
      <c r="V845" s="227"/>
    </row>
    <row r="846" spans="2:22" outlineLevel="1" x14ac:dyDescent="0.2">
      <c r="B846" s="286">
        <f t="shared" si="487"/>
        <v>46112</v>
      </c>
      <c r="C846" s="287" t="s">
        <v>0</v>
      </c>
      <c r="D846" s="288"/>
      <c r="E846" s="288"/>
      <c r="F846" s="288"/>
      <c r="G846" s="288"/>
      <c r="H846" s="288"/>
      <c r="I846" s="289"/>
      <c r="J846" s="289"/>
      <c r="K846" s="288"/>
      <c r="L846" s="288"/>
      <c r="M846" s="289">
        <f t="shared" ref="M846:S846" si="494">M801-M810+M819+M828-M837</f>
        <v>0</v>
      </c>
      <c r="N846" s="289">
        <f t="shared" si="494"/>
        <v>0</v>
      </c>
      <c r="O846" s="289">
        <f t="shared" si="494"/>
        <v>0</v>
      </c>
      <c r="P846" s="289">
        <f t="shared" si="494"/>
        <v>0</v>
      </c>
      <c r="Q846" s="289">
        <f t="shared" si="494"/>
        <v>0</v>
      </c>
      <c r="R846" s="289">
        <f t="shared" si="494"/>
        <v>0</v>
      </c>
      <c r="S846" s="290">
        <f t="shared" si="494"/>
        <v>2387358.8946668576</v>
      </c>
      <c r="T846" s="227"/>
      <c r="U846" s="227"/>
      <c r="V846" s="227"/>
    </row>
    <row r="847" spans="2:22" outlineLevel="1" x14ac:dyDescent="0.2">
      <c r="B847" s="227"/>
      <c r="C847" s="254"/>
      <c r="D847" s="227"/>
      <c r="E847" s="227"/>
      <c r="F847" s="227"/>
      <c r="G847" s="227"/>
      <c r="H847" s="227"/>
      <c r="I847" s="227"/>
      <c r="J847" s="227"/>
      <c r="K847" s="227"/>
      <c r="L847" s="227"/>
      <c r="M847" s="227"/>
      <c r="N847" s="227"/>
      <c r="O847" s="227"/>
      <c r="P847" s="227"/>
      <c r="Q847" s="227"/>
      <c r="R847" s="227"/>
      <c r="S847" s="227"/>
      <c r="T847" s="227"/>
      <c r="U847" s="227"/>
      <c r="V847" s="227"/>
    </row>
    <row r="848" spans="2:22" x14ac:dyDescent="0.2">
      <c r="B848" s="267" t="s">
        <v>160</v>
      </c>
      <c r="C848" s="254"/>
      <c r="D848" s="227"/>
      <c r="E848" s="227"/>
      <c r="F848" s="227"/>
      <c r="G848" s="227"/>
      <c r="H848" s="227"/>
      <c r="I848" s="246"/>
      <c r="J848" s="227"/>
      <c r="K848" s="227"/>
      <c r="L848" s="227"/>
      <c r="M848" s="227"/>
      <c r="N848" s="227"/>
      <c r="O848" s="227"/>
      <c r="P848" s="227"/>
      <c r="Q848" s="227"/>
      <c r="R848" s="227"/>
      <c r="S848" s="227"/>
      <c r="T848" s="227"/>
      <c r="U848" s="227"/>
      <c r="V848" s="227"/>
    </row>
    <row r="849" spans="2:22" x14ac:dyDescent="0.2">
      <c r="B849" s="273"/>
      <c r="C849" s="254"/>
      <c r="D849" s="227"/>
      <c r="E849" s="227"/>
      <c r="F849" s="227"/>
      <c r="G849" s="227"/>
      <c r="H849" s="227"/>
      <c r="I849" s="246"/>
      <c r="J849" s="227"/>
      <c r="K849" s="227"/>
      <c r="L849" s="227"/>
      <c r="M849" s="227"/>
      <c r="N849" s="227"/>
      <c r="O849" s="227"/>
      <c r="P849" s="227"/>
      <c r="Q849" s="227"/>
      <c r="R849" s="227"/>
      <c r="S849" s="227"/>
      <c r="T849" s="227"/>
      <c r="U849" s="227"/>
      <c r="V849" s="227"/>
    </row>
    <row r="850" spans="2:22" x14ac:dyDescent="0.2">
      <c r="B850" s="227" t="s">
        <v>20</v>
      </c>
      <c r="C850" s="254" t="s">
        <v>5</v>
      </c>
      <c r="D850" s="227"/>
      <c r="E850" s="229" t="s">
        <v>271</v>
      </c>
      <c r="F850" s="227"/>
      <c r="G850" s="247"/>
      <c r="H850" s="253"/>
      <c r="I850" s="253"/>
      <c r="J850" s="253"/>
      <c r="K850" s="253"/>
      <c r="L850" s="253"/>
      <c r="M850" s="253">
        <f t="shared" ref="M850:S850" si="495">IF(M852=0,0,M851/M852)</f>
        <v>0</v>
      </c>
      <c r="N850" s="253">
        <f t="shared" si="495"/>
        <v>35.28562580336834</v>
      </c>
      <c r="O850" s="253">
        <f t="shared" si="495"/>
        <v>39.284964664304383</v>
      </c>
      <c r="P850" s="253">
        <f t="shared" si="495"/>
        <v>38.913801151362954</v>
      </c>
      <c r="Q850" s="253">
        <f t="shared" si="495"/>
        <v>39.786536120976287</v>
      </c>
      <c r="R850" s="253">
        <f t="shared" si="495"/>
        <v>40.154213418159316</v>
      </c>
      <c r="S850" s="253">
        <f t="shared" si="495"/>
        <v>40.196843889699949</v>
      </c>
      <c r="T850" s="227"/>
      <c r="U850" s="227"/>
      <c r="V850" s="227"/>
    </row>
    <row r="851" spans="2:22" x14ac:dyDescent="0.2">
      <c r="B851" s="227" t="s">
        <v>16</v>
      </c>
      <c r="C851" s="254" t="s">
        <v>0</v>
      </c>
      <c r="D851" s="227"/>
      <c r="E851" s="229" t="s">
        <v>264</v>
      </c>
      <c r="F851" s="227"/>
      <c r="G851" s="227"/>
      <c r="H851" s="227"/>
      <c r="I851" s="256"/>
      <c r="J851" s="227"/>
      <c r="K851" s="227"/>
      <c r="L851" s="227"/>
      <c r="M851" s="247">
        <f t="shared" ref="M851:S856" si="496">M176+M251+M326+M401+M476+M551+M626+M701+M776</f>
        <v>0</v>
      </c>
      <c r="N851" s="247">
        <f t="shared" si="496"/>
        <v>60692968.202980123</v>
      </c>
      <c r="O851" s="247">
        <f t="shared" si="496"/>
        <v>131722071.77430013</v>
      </c>
      <c r="P851" s="247">
        <f t="shared" si="496"/>
        <v>209677859.32022241</v>
      </c>
      <c r="Q851" s="247">
        <f t="shared" si="496"/>
        <v>276003502.91935492</v>
      </c>
      <c r="R851" s="247">
        <f t="shared" si="496"/>
        <v>346773284.44880283</v>
      </c>
      <c r="S851" s="247">
        <f t="shared" si="496"/>
        <v>415010853.34968233</v>
      </c>
      <c r="T851" s="227"/>
      <c r="U851" s="227"/>
      <c r="V851" s="227"/>
    </row>
    <row r="852" spans="2:22" x14ac:dyDescent="0.2">
      <c r="B852" s="227" t="s">
        <v>15</v>
      </c>
      <c r="C852" s="254" t="s">
        <v>0</v>
      </c>
      <c r="D852" s="227"/>
      <c r="E852" s="229" t="s">
        <v>265</v>
      </c>
      <c r="F852" s="227"/>
      <c r="G852" s="227"/>
      <c r="H852" s="227"/>
      <c r="I852" s="256"/>
      <c r="J852" s="227"/>
      <c r="K852" s="227"/>
      <c r="L852" s="227"/>
      <c r="M852" s="247">
        <f t="shared" si="496"/>
        <v>0</v>
      </c>
      <c r="N852" s="247">
        <f t="shared" si="496"/>
        <v>1720047.9464696476</v>
      </c>
      <c r="O852" s="247">
        <f t="shared" si="496"/>
        <v>3352989.4426502353</v>
      </c>
      <c r="P852" s="247">
        <f t="shared" si="496"/>
        <v>5388264.6546051558</v>
      </c>
      <c r="Q852" s="247">
        <f t="shared" si="496"/>
        <v>6937108.1232135752</v>
      </c>
      <c r="R852" s="247">
        <f t="shared" si="496"/>
        <v>8636037.2904721946</v>
      </c>
      <c r="S852" s="247">
        <f t="shared" si="496"/>
        <v>10324463.644172443</v>
      </c>
      <c r="T852" s="227"/>
      <c r="U852" s="227"/>
      <c r="V852" s="227"/>
    </row>
    <row r="853" spans="2:22" x14ac:dyDescent="0.2">
      <c r="B853" s="227" t="s">
        <v>14</v>
      </c>
      <c r="C853" s="254" t="s">
        <v>0</v>
      </c>
      <c r="D853" s="227"/>
      <c r="E853" s="229" t="s">
        <v>266</v>
      </c>
      <c r="F853" s="227"/>
      <c r="G853" s="227"/>
      <c r="H853" s="227"/>
      <c r="I853" s="256"/>
      <c r="J853" s="227"/>
      <c r="K853" s="227"/>
      <c r="L853" s="227"/>
      <c r="M853" s="247">
        <f t="shared" si="496"/>
        <v>0</v>
      </c>
      <c r="N853" s="247">
        <f t="shared" si="496"/>
        <v>1153166.3958566166</v>
      </c>
      <c r="O853" s="247">
        <f t="shared" si="496"/>
        <v>2634441.4354860056</v>
      </c>
      <c r="P853" s="247">
        <f t="shared" si="496"/>
        <v>4193557.1864044517</v>
      </c>
      <c r="Q853" s="247">
        <f t="shared" si="496"/>
        <v>5520070.0583871035</v>
      </c>
      <c r="R853" s="247">
        <f t="shared" si="496"/>
        <v>6935465.6889760606</v>
      </c>
      <c r="S853" s="247">
        <f t="shared" si="496"/>
        <v>8300217.0669936547</v>
      </c>
      <c r="T853" s="227"/>
      <c r="U853" s="227"/>
      <c r="V853" s="227"/>
    </row>
    <row r="854" spans="2:22" x14ac:dyDescent="0.2">
      <c r="B854" s="227" t="s">
        <v>144</v>
      </c>
      <c r="C854" s="254" t="s">
        <v>0</v>
      </c>
      <c r="D854" s="227"/>
      <c r="E854" s="229" t="s">
        <v>268</v>
      </c>
      <c r="F854" s="227"/>
      <c r="G854" s="227"/>
      <c r="H854" s="227"/>
      <c r="I854" s="256"/>
      <c r="J854" s="227"/>
      <c r="K854" s="227"/>
      <c r="L854" s="227"/>
      <c r="M854" s="247">
        <f t="shared" si="496"/>
        <v>60692968.202980123</v>
      </c>
      <c r="N854" s="247">
        <f t="shared" si="496"/>
        <v>71595985.121933058</v>
      </c>
      <c r="O854" s="247">
        <f t="shared" si="496"/>
        <v>78674335.553086504</v>
      </c>
      <c r="P854" s="247">
        <f t="shared" si="496"/>
        <v>67520351.067333221</v>
      </c>
      <c r="Q854" s="247">
        <f t="shared" si="496"/>
        <v>72186819.594274342</v>
      </c>
      <c r="R854" s="247">
        <f t="shared" si="496"/>
        <v>69938140.502375692</v>
      </c>
      <c r="S854" s="247">
        <f t="shared" si="496"/>
        <v>65667779.558910623</v>
      </c>
      <c r="T854" s="227"/>
      <c r="U854" s="227"/>
      <c r="V854" s="227"/>
    </row>
    <row r="855" spans="2:22" x14ac:dyDescent="0.2">
      <c r="B855" s="227" t="s">
        <v>12</v>
      </c>
      <c r="C855" s="254" t="s">
        <v>0</v>
      </c>
      <c r="D855" s="227"/>
      <c r="E855" s="229" t="s">
        <v>270</v>
      </c>
      <c r="F855" s="227"/>
      <c r="G855" s="227"/>
      <c r="H855" s="227"/>
      <c r="I855" s="256"/>
      <c r="J855" s="227"/>
      <c r="K855" s="227"/>
      <c r="L855" s="227"/>
      <c r="M855" s="247">
        <f t="shared" si="496"/>
        <v>0</v>
      </c>
      <c r="N855" s="247">
        <f t="shared" si="496"/>
        <v>0</v>
      </c>
      <c r="O855" s="247">
        <f t="shared" si="496"/>
        <v>0</v>
      </c>
      <c r="P855" s="247">
        <f t="shared" si="496"/>
        <v>0</v>
      </c>
      <c r="Q855" s="247">
        <f t="shared" si="496"/>
        <v>0</v>
      </c>
      <c r="R855" s="247">
        <f t="shared" si="496"/>
        <v>0</v>
      </c>
      <c r="S855" s="247">
        <f t="shared" si="496"/>
        <v>0</v>
      </c>
      <c r="T855" s="227"/>
      <c r="U855" s="227"/>
      <c r="V855" s="227"/>
    </row>
    <row r="856" spans="2:22" s="233" customFormat="1" x14ac:dyDescent="0.2">
      <c r="B856" s="258" t="s">
        <v>11</v>
      </c>
      <c r="C856" s="263" t="s">
        <v>0</v>
      </c>
      <c r="D856" s="258"/>
      <c r="E856" s="233" t="s">
        <v>269</v>
      </c>
      <c r="F856" s="258"/>
      <c r="G856" s="258"/>
      <c r="H856" s="258"/>
      <c r="I856" s="274"/>
      <c r="J856" s="258"/>
      <c r="K856" s="258"/>
      <c r="L856" s="258"/>
      <c r="M856" s="261">
        <f t="shared" si="496"/>
        <v>60692968.202980123</v>
      </c>
      <c r="N856" s="261">
        <f t="shared" si="496"/>
        <v>131722071.77430013</v>
      </c>
      <c r="O856" s="261">
        <f t="shared" si="496"/>
        <v>209677859.32022241</v>
      </c>
      <c r="P856" s="261">
        <f t="shared" si="496"/>
        <v>276003502.91935492</v>
      </c>
      <c r="Q856" s="261">
        <f t="shared" si="496"/>
        <v>346773284.44880283</v>
      </c>
      <c r="R856" s="261">
        <f t="shared" si="496"/>
        <v>415010853.34968233</v>
      </c>
      <c r="S856" s="261">
        <f t="shared" si="496"/>
        <v>478654386.33141422</v>
      </c>
      <c r="T856" s="258"/>
      <c r="U856" s="258"/>
      <c r="V856" s="258"/>
    </row>
    <row r="857" spans="2:22" x14ac:dyDescent="0.2">
      <c r="B857" s="227"/>
      <c r="C857" s="254"/>
      <c r="D857" s="227"/>
      <c r="E857" s="227"/>
      <c r="F857" s="227"/>
      <c r="G857" s="227"/>
      <c r="H857" s="227"/>
      <c r="I857" s="246"/>
      <c r="J857" s="227"/>
      <c r="K857" s="227"/>
      <c r="L857" s="227"/>
      <c r="M857" s="227"/>
      <c r="N857" s="227"/>
      <c r="O857" s="227"/>
      <c r="P857" s="227"/>
      <c r="Q857" s="227"/>
      <c r="R857" s="227"/>
      <c r="S857" s="227"/>
      <c r="T857" s="227"/>
      <c r="U857" s="227"/>
      <c r="V857" s="227"/>
    </row>
    <row r="858" spans="2:22" x14ac:dyDescent="0.2">
      <c r="B858" s="232" t="s">
        <v>143</v>
      </c>
      <c r="C858" s="239" t="s">
        <v>89</v>
      </c>
      <c r="D858" s="264">
        <f>SUM(H858:S858)</f>
        <v>0</v>
      </c>
      <c r="E858" s="265"/>
      <c r="F858" s="227"/>
      <c r="G858" s="227"/>
      <c r="H858" s="227"/>
      <c r="I858" s="246"/>
      <c r="J858" s="227"/>
      <c r="K858" s="227"/>
      <c r="L858" s="227"/>
      <c r="M858" s="266">
        <f t="shared" ref="M858:S858" si="497">IF(ABS(M851-M852+M853+M854-M855-M856)&lt;0.001,0,1)</f>
        <v>0</v>
      </c>
      <c r="N858" s="266">
        <f t="shared" si="497"/>
        <v>0</v>
      </c>
      <c r="O858" s="266">
        <f t="shared" si="497"/>
        <v>0</v>
      </c>
      <c r="P858" s="266">
        <f t="shared" si="497"/>
        <v>0</v>
      </c>
      <c r="Q858" s="266">
        <f t="shared" si="497"/>
        <v>0</v>
      </c>
      <c r="R858" s="266">
        <f t="shared" si="497"/>
        <v>0</v>
      </c>
      <c r="S858" s="266">
        <f t="shared" si="497"/>
        <v>0</v>
      </c>
      <c r="T858" s="227"/>
      <c r="U858" s="227"/>
      <c r="V858" s="227"/>
    </row>
    <row r="859" spans="2:22" x14ac:dyDescent="0.2">
      <c r="B859" s="227"/>
      <c r="C859" s="291"/>
    </row>
    <row r="860" spans="2:22" x14ac:dyDescent="0.2">
      <c r="B860" s="268" t="s">
        <v>374</v>
      </c>
      <c r="C860" s="244" t="s">
        <v>10</v>
      </c>
      <c r="D860" s="269" t="s">
        <v>9</v>
      </c>
      <c r="E860" s="244" t="s">
        <v>173</v>
      </c>
      <c r="H860" s="227"/>
      <c r="I860" s="227"/>
      <c r="J860" s="227"/>
      <c r="K860" s="227"/>
      <c r="L860" s="227"/>
      <c r="M860" s="227"/>
      <c r="N860" s="227"/>
      <c r="O860" s="227"/>
      <c r="P860" s="227"/>
      <c r="Q860" s="227"/>
      <c r="R860" s="227"/>
      <c r="S860" s="227"/>
      <c r="T860" s="227"/>
      <c r="U860" s="227"/>
    </row>
    <row r="861" spans="2:22" x14ac:dyDescent="0.2">
      <c r="H861" s="247"/>
      <c r="I861" s="247"/>
      <c r="J861" s="247"/>
      <c r="K861" s="247"/>
      <c r="L861" s="247"/>
      <c r="M861" s="247"/>
      <c r="N861" s="247"/>
      <c r="O861" s="247"/>
      <c r="P861" s="247"/>
      <c r="Q861" s="247"/>
      <c r="R861" s="247"/>
      <c r="S861" s="247"/>
      <c r="T861" s="227"/>
      <c r="U861" s="227"/>
    </row>
    <row r="862" spans="2:22" x14ac:dyDescent="0.2">
      <c r="B862" s="267" t="s">
        <v>19</v>
      </c>
      <c r="C862" s="254"/>
      <c r="D862" s="227"/>
      <c r="E862" s="227"/>
      <c r="F862" s="227"/>
      <c r="G862" s="247"/>
      <c r="H862" s="247"/>
      <c r="I862" s="247"/>
      <c r="J862" s="247"/>
      <c r="K862" s="247"/>
      <c r="L862" s="247"/>
      <c r="M862" s="247"/>
      <c r="N862" s="247"/>
      <c r="O862" s="247"/>
      <c r="P862" s="247"/>
      <c r="Q862" s="247"/>
      <c r="R862" s="247"/>
      <c r="S862" s="247"/>
      <c r="T862" s="227"/>
      <c r="U862" s="227"/>
      <c r="V862" s="227"/>
    </row>
    <row r="863" spans="2:22" x14ac:dyDescent="0.2">
      <c r="B863" s="270"/>
      <c r="C863" s="254"/>
      <c r="D863" s="227"/>
      <c r="E863" s="227"/>
      <c r="F863" s="227"/>
      <c r="G863" s="247"/>
      <c r="H863" s="247"/>
      <c r="I863" s="247"/>
      <c r="J863" s="247"/>
      <c r="K863" s="247"/>
      <c r="L863" s="247"/>
      <c r="M863" s="247"/>
      <c r="N863" s="247"/>
      <c r="O863" s="247"/>
      <c r="P863" s="247"/>
      <c r="Q863" s="247"/>
      <c r="R863" s="247"/>
      <c r="S863" s="247"/>
      <c r="T863" s="227"/>
      <c r="U863" s="227"/>
      <c r="V863" s="227"/>
    </row>
    <row r="864" spans="2:22" x14ac:dyDescent="0.2">
      <c r="B864" s="227" t="s">
        <v>20</v>
      </c>
      <c r="C864" s="254" t="s">
        <v>5</v>
      </c>
      <c r="D864" s="227"/>
      <c r="E864" s="229" t="s">
        <v>271</v>
      </c>
      <c r="F864" s="227"/>
      <c r="G864" s="247"/>
      <c r="H864" s="253">
        <f>IF(H866=0,0,H865/H866)</f>
        <v>0</v>
      </c>
      <c r="I864" s="253">
        <f t="shared" ref="I864:S864" si="498">IF(I866=0,0,I865/I866)</f>
        <v>0</v>
      </c>
      <c r="J864" s="253">
        <f t="shared" si="498"/>
        <v>0</v>
      </c>
      <c r="K864" s="253">
        <f t="shared" si="498"/>
        <v>0</v>
      </c>
      <c r="L864" s="253">
        <f t="shared" si="498"/>
        <v>6.2406090514183266</v>
      </c>
      <c r="M864" s="253">
        <f t="shared" si="498"/>
        <v>5.2406090514183266</v>
      </c>
      <c r="N864" s="253">
        <f t="shared" si="498"/>
        <v>4.2406090514183266</v>
      </c>
      <c r="O864" s="253">
        <f t="shared" si="498"/>
        <v>3.240609051418327</v>
      </c>
      <c r="P864" s="253">
        <f t="shared" si="498"/>
        <v>2.2406090514183266</v>
      </c>
      <c r="Q864" s="253">
        <f t="shared" si="498"/>
        <v>1.2406090514183266</v>
      </c>
      <c r="R864" s="253">
        <f t="shared" si="498"/>
        <v>1</v>
      </c>
      <c r="S864" s="253">
        <f t="shared" si="498"/>
        <v>0</v>
      </c>
      <c r="T864" s="227"/>
      <c r="U864" s="227"/>
      <c r="V864" s="227"/>
    </row>
    <row r="865" spans="2:22" x14ac:dyDescent="0.2">
      <c r="B865" s="227" t="s">
        <v>16</v>
      </c>
      <c r="C865" s="254" t="s">
        <v>0</v>
      </c>
      <c r="D865" s="227"/>
      <c r="E865" s="229" t="s">
        <v>264</v>
      </c>
      <c r="F865" s="227"/>
      <c r="G865" s="247"/>
      <c r="H865" s="247">
        <f>H877+H907</f>
        <v>0</v>
      </c>
      <c r="I865" s="247">
        <f t="shared" ref="I865:S865" si="499">I877+I907</f>
        <v>0</v>
      </c>
      <c r="J865" s="247">
        <f t="shared" si="499"/>
        <v>0</v>
      </c>
      <c r="K865" s="247">
        <f t="shared" si="499"/>
        <v>0</v>
      </c>
      <c r="L865" s="247">
        <f t="shared" si="499"/>
        <v>59435.85163636363</v>
      </c>
      <c r="M865" s="247">
        <f t="shared" si="499"/>
        <v>50793.642562757668</v>
      </c>
      <c r="N865" s="247">
        <f t="shared" si="499"/>
        <v>41964.81779862757</v>
      </c>
      <c r="O865" s="247">
        <f t="shared" si="499"/>
        <v>32866.208143026059</v>
      </c>
      <c r="P865" s="247">
        <f t="shared" si="499"/>
        <v>23381.547382206441</v>
      </c>
      <c r="Q865" s="247">
        <f t="shared" si="499"/>
        <v>13413.824885479853</v>
      </c>
      <c r="R865" s="247">
        <f t="shared" si="499"/>
        <v>2869.8113469814321</v>
      </c>
      <c r="S865" s="247">
        <f t="shared" si="499"/>
        <v>0</v>
      </c>
      <c r="T865" s="227"/>
      <c r="U865" s="227"/>
      <c r="V865" s="227"/>
    </row>
    <row r="866" spans="2:22" x14ac:dyDescent="0.2">
      <c r="B866" s="227" t="s">
        <v>15</v>
      </c>
      <c r="C866" s="254" t="s">
        <v>0</v>
      </c>
      <c r="D866" s="227"/>
      <c r="E866" s="229" t="s">
        <v>265</v>
      </c>
      <c r="F866" s="227"/>
      <c r="G866" s="247"/>
      <c r="H866" s="247">
        <f t="shared" ref="H866:S866" si="500">H878+H908</f>
        <v>0</v>
      </c>
      <c r="I866" s="247">
        <f t="shared" si="500"/>
        <v>0</v>
      </c>
      <c r="J866" s="247">
        <f t="shared" si="500"/>
        <v>0</v>
      </c>
      <c r="K866" s="247">
        <f t="shared" si="500"/>
        <v>0</v>
      </c>
      <c r="L866" s="247">
        <f t="shared" si="500"/>
        <v>9524.0466349763446</v>
      </c>
      <c r="M866" s="247">
        <f t="shared" si="500"/>
        <v>9692.3166876969772</v>
      </c>
      <c r="N866" s="247">
        <f t="shared" si="500"/>
        <v>9895.9411937754303</v>
      </c>
      <c r="O866" s="247">
        <f t="shared" si="500"/>
        <v>10141.984923680136</v>
      </c>
      <c r="P866" s="247">
        <f t="shared" si="500"/>
        <v>10435.353444370718</v>
      </c>
      <c r="Q866" s="247">
        <f t="shared" si="500"/>
        <v>10812.290036208018</v>
      </c>
      <c r="R866" s="247">
        <f t="shared" si="500"/>
        <v>2869.8113469814321</v>
      </c>
      <c r="S866" s="247">
        <f t="shared" si="500"/>
        <v>0</v>
      </c>
      <c r="T866" s="227"/>
      <c r="U866" s="227"/>
      <c r="V866" s="227"/>
    </row>
    <row r="867" spans="2:22" x14ac:dyDescent="0.2">
      <c r="B867" s="227" t="s">
        <v>14</v>
      </c>
      <c r="C867" s="254" t="s">
        <v>0</v>
      </c>
      <c r="D867" s="227"/>
      <c r="E867" s="229" t="s">
        <v>266</v>
      </c>
      <c r="F867" s="227"/>
      <c r="G867" s="247"/>
      <c r="H867" s="247">
        <f t="shared" ref="H867:S867" si="501">H879+H909</f>
        <v>0</v>
      </c>
      <c r="I867" s="247">
        <f t="shared" si="501"/>
        <v>0</v>
      </c>
      <c r="J867" s="247">
        <f t="shared" si="501"/>
        <v>0</v>
      </c>
      <c r="K867" s="247">
        <f t="shared" si="501"/>
        <v>0</v>
      </c>
      <c r="L867" s="247">
        <f t="shared" si="501"/>
        <v>881.8375613703804</v>
      </c>
      <c r="M867" s="247">
        <f t="shared" si="501"/>
        <v>863.49192356687547</v>
      </c>
      <c r="N867" s="247">
        <f t="shared" si="501"/>
        <v>797.33153817391985</v>
      </c>
      <c r="O867" s="247">
        <f t="shared" si="501"/>
        <v>657.32416286052171</v>
      </c>
      <c r="P867" s="247">
        <f t="shared" si="501"/>
        <v>467.63094764412926</v>
      </c>
      <c r="Q867" s="247">
        <f t="shared" si="501"/>
        <v>268.27649770959732</v>
      </c>
      <c r="R867" s="247">
        <f t="shared" si="501"/>
        <v>0</v>
      </c>
      <c r="S867" s="247">
        <f t="shared" si="501"/>
        <v>0</v>
      </c>
      <c r="T867" s="227"/>
      <c r="U867" s="227"/>
      <c r="V867" s="227"/>
    </row>
    <row r="868" spans="2:22" x14ac:dyDescent="0.2">
      <c r="B868" s="227" t="s">
        <v>144</v>
      </c>
      <c r="C868" s="254" t="s">
        <v>0</v>
      </c>
      <c r="D868" s="227"/>
      <c r="E868" s="229" t="s">
        <v>268</v>
      </c>
      <c r="F868" s="227"/>
      <c r="G868" s="247"/>
      <c r="H868" s="247">
        <f t="shared" ref="H868:S868" si="502">H880+H910</f>
        <v>0</v>
      </c>
      <c r="I868" s="247">
        <f t="shared" si="502"/>
        <v>0</v>
      </c>
      <c r="J868" s="247">
        <f t="shared" si="502"/>
        <v>0</v>
      </c>
      <c r="K868" s="247">
        <f t="shared" si="502"/>
        <v>59435.85163636363</v>
      </c>
      <c r="L868" s="247">
        <f t="shared" si="502"/>
        <v>0</v>
      </c>
      <c r="M868" s="247">
        <f t="shared" si="502"/>
        <v>0</v>
      </c>
      <c r="N868" s="247">
        <f t="shared" si="502"/>
        <v>0</v>
      </c>
      <c r="O868" s="247">
        <f t="shared" si="502"/>
        <v>0</v>
      </c>
      <c r="P868" s="247">
        <f t="shared" si="502"/>
        <v>0</v>
      </c>
      <c r="Q868" s="247">
        <f t="shared" si="502"/>
        <v>0</v>
      </c>
      <c r="R868" s="247">
        <f t="shared" si="502"/>
        <v>0</v>
      </c>
      <c r="S868" s="247">
        <f t="shared" si="502"/>
        <v>0</v>
      </c>
      <c r="T868" s="227"/>
      <c r="U868" s="227"/>
      <c r="V868" s="227"/>
    </row>
    <row r="869" spans="2:22" x14ac:dyDescent="0.2">
      <c r="B869" s="227" t="s">
        <v>12</v>
      </c>
      <c r="C869" s="254" t="s">
        <v>0</v>
      </c>
      <c r="D869" s="227"/>
      <c r="E869" s="229" t="s">
        <v>270</v>
      </c>
      <c r="F869" s="227"/>
      <c r="G869" s="247"/>
      <c r="H869" s="247">
        <f t="shared" ref="H869:S869" si="503">H881+H911</f>
        <v>0</v>
      </c>
      <c r="I869" s="247">
        <f t="shared" si="503"/>
        <v>0</v>
      </c>
      <c r="J869" s="247">
        <f t="shared" si="503"/>
        <v>0</v>
      </c>
      <c r="K869" s="247">
        <f t="shared" si="503"/>
        <v>0</v>
      </c>
      <c r="L869" s="247">
        <f t="shared" si="503"/>
        <v>0</v>
      </c>
      <c r="M869" s="247">
        <f t="shared" si="503"/>
        <v>0</v>
      </c>
      <c r="N869" s="247">
        <f t="shared" si="503"/>
        <v>0</v>
      </c>
      <c r="O869" s="247">
        <f t="shared" si="503"/>
        <v>0</v>
      </c>
      <c r="P869" s="247">
        <f t="shared" si="503"/>
        <v>0</v>
      </c>
      <c r="Q869" s="247">
        <f t="shared" si="503"/>
        <v>0</v>
      </c>
      <c r="R869" s="247">
        <f t="shared" si="503"/>
        <v>0</v>
      </c>
      <c r="S869" s="247">
        <f t="shared" si="503"/>
        <v>0</v>
      </c>
      <c r="T869" s="227"/>
      <c r="U869" s="227"/>
      <c r="V869" s="227"/>
    </row>
    <row r="870" spans="2:22" s="233" customFormat="1" x14ac:dyDescent="0.2">
      <c r="B870" s="258" t="s">
        <v>11</v>
      </c>
      <c r="C870" s="263" t="s">
        <v>0</v>
      </c>
      <c r="D870" s="258"/>
      <c r="E870" s="233" t="s">
        <v>269</v>
      </c>
      <c r="F870" s="258"/>
      <c r="G870" s="271"/>
      <c r="H870" s="261">
        <f t="shared" ref="H870:S870" si="504">H882+H912</f>
        <v>0</v>
      </c>
      <c r="I870" s="261">
        <f t="shared" si="504"/>
        <v>0</v>
      </c>
      <c r="J870" s="261">
        <f t="shared" si="504"/>
        <v>0</v>
      </c>
      <c r="K870" s="261">
        <f t="shared" si="504"/>
        <v>59435.85163636363</v>
      </c>
      <c r="L870" s="261">
        <f t="shared" si="504"/>
        <v>50793.642562757668</v>
      </c>
      <c r="M870" s="261">
        <f t="shared" si="504"/>
        <v>41964.81779862757</v>
      </c>
      <c r="N870" s="261">
        <f t="shared" si="504"/>
        <v>32866.208143026059</v>
      </c>
      <c r="O870" s="261">
        <f t="shared" si="504"/>
        <v>23381.547382206441</v>
      </c>
      <c r="P870" s="261">
        <f t="shared" si="504"/>
        <v>13413.824885479853</v>
      </c>
      <c r="Q870" s="261">
        <f t="shared" si="504"/>
        <v>2869.8113469814321</v>
      </c>
      <c r="R870" s="261">
        <f t="shared" si="504"/>
        <v>0</v>
      </c>
      <c r="S870" s="261">
        <f t="shared" si="504"/>
        <v>0</v>
      </c>
      <c r="T870" s="258"/>
      <c r="U870" s="258"/>
      <c r="V870" s="258"/>
    </row>
    <row r="871" spans="2:22" x14ac:dyDescent="0.2">
      <c r="B871" s="227"/>
      <c r="C871" s="254"/>
      <c r="D871" s="227"/>
      <c r="E871" s="227"/>
      <c r="F871" s="227"/>
      <c r="G871" s="247"/>
      <c r="H871" s="247"/>
      <c r="I871" s="247"/>
      <c r="J871" s="247"/>
      <c r="K871" s="247"/>
      <c r="L871" s="247"/>
      <c r="M871" s="247"/>
      <c r="N871" s="247"/>
      <c r="O871" s="247"/>
      <c r="P871" s="247"/>
      <c r="Q871" s="247"/>
      <c r="R871" s="247"/>
      <c r="S871" s="247"/>
      <c r="T871" s="227"/>
      <c r="U871" s="227"/>
      <c r="V871" s="227"/>
    </row>
    <row r="872" spans="2:22" x14ac:dyDescent="0.2">
      <c r="B872" s="232" t="s">
        <v>147</v>
      </c>
      <c r="C872" s="239" t="s">
        <v>89</v>
      </c>
      <c r="D872" s="264">
        <f>SUM(H872:S872)</f>
        <v>0</v>
      </c>
      <c r="E872" s="265"/>
      <c r="F872" s="227"/>
      <c r="G872" s="227"/>
      <c r="H872" s="227"/>
      <c r="I872" s="246"/>
      <c r="J872" s="227"/>
      <c r="K872" s="227"/>
      <c r="L872" s="227"/>
      <c r="M872" s="266">
        <f t="shared" ref="M872:S872" si="505">IF(ABS(M865-M866+M867+M868-M869-M870)&lt;0.001,0,1)</f>
        <v>0</v>
      </c>
      <c r="N872" s="266">
        <f t="shared" si="505"/>
        <v>0</v>
      </c>
      <c r="O872" s="266">
        <f t="shared" si="505"/>
        <v>0</v>
      </c>
      <c r="P872" s="266">
        <f t="shared" si="505"/>
        <v>0</v>
      </c>
      <c r="Q872" s="266">
        <f t="shared" si="505"/>
        <v>0</v>
      </c>
      <c r="R872" s="266">
        <f t="shared" si="505"/>
        <v>0</v>
      </c>
      <c r="S872" s="266">
        <f t="shared" si="505"/>
        <v>0</v>
      </c>
      <c r="T872" s="227"/>
      <c r="U872" s="227"/>
      <c r="V872" s="227"/>
    </row>
    <row r="873" spans="2:22" x14ac:dyDescent="0.2">
      <c r="B873" s="230"/>
      <c r="C873" s="254"/>
      <c r="D873" s="227"/>
      <c r="E873" s="227"/>
      <c r="F873" s="227"/>
      <c r="G873" s="227"/>
      <c r="H873" s="227"/>
      <c r="I873" s="227"/>
      <c r="J873" s="227"/>
      <c r="K873" s="227"/>
      <c r="L873" s="227"/>
      <c r="M873" s="227"/>
      <c r="N873" s="227"/>
      <c r="O873" s="227"/>
      <c r="P873" s="227"/>
      <c r="Q873" s="227"/>
      <c r="R873" s="227"/>
      <c r="S873" s="227"/>
      <c r="T873" s="227"/>
      <c r="U873" s="227"/>
      <c r="V873" s="227"/>
    </row>
    <row r="874" spans="2:22" x14ac:dyDescent="0.2">
      <c r="B874" s="267" t="s">
        <v>30</v>
      </c>
      <c r="C874" s="254"/>
      <c r="D874" s="227"/>
      <c r="E874" s="227"/>
      <c r="F874" s="227"/>
      <c r="G874" s="247"/>
      <c r="H874" s="247"/>
      <c r="I874" s="247"/>
      <c r="J874" s="247"/>
      <c r="K874" s="247"/>
      <c r="L874" s="247"/>
      <c r="M874" s="247"/>
      <c r="N874" s="247"/>
      <c r="O874" s="247"/>
      <c r="P874" s="247"/>
      <c r="Q874" s="247"/>
      <c r="R874" s="247"/>
      <c r="S874" s="247"/>
      <c r="T874" s="227"/>
      <c r="U874" s="227"/>
      <c r="V874" s="227"/>
    </row>
    <row r="875" spans="2:22" x14ac:dyDescent="0.2">
      <c r="B875" s="270"/>
      <c r="C875" s="254"/>
      <c r="D875" s="227"/>
      <c r="E875" s="227"/>
      <c r="F875" s="227"/>
      <c r="G875" s="247"/>
      <c r="H875" s="247"/>
      <c r="I875" s="247"/>
      <c r="J875" s="247"/>
      <c r="K875" s="247"/>
      <c r="L875" s="247"/>
      <c r="M875" s="247"/>
      <c r="N875" s="247"/>
      <c r="O875" s="247"/>
      <c r="P875" s="247"/>
      <c r="Q875" s="247"/>
      <c r="R875" s="247"/>
      <c r="S875" s="247"/>
      <c r="T875" s="227"/>
      <c r="U875" s="227"/>
      <c r="V875" s="227"/>
    </row>
    <row r="876" spans="2:22" x14ac:dyDescent="0.2">
      <c r="B876" s="227" t="s">
        <v>20</v>
      </c>
      <c r="C876" s="254" t="s">
        <v>5</v>
      </c>
      <c r="D876" s="227"/>
      <c r="E876" s="229" t="s">
        <v>271</v>
      </c>
      <c r="F876" s="227"/>
      <c r="G876" s="247"/>
      <c r="H876" s="253">
        <f t="shared" ref="H876:M876" si="506">IF(H878=0,0,H877/H878)</f>
        <v>0</v>
      </c>
      <c r="I876" s="253">
        <f t="shared" si="506"/>
        <v>0</v>
      </c>
      <c r="J876" s="253">
        <f t="shared" si="506"/>
        <v>0</v>
      </c>
      <c r="K876" s="253">
        <f t="shared" si="506"/>
        <v>0</v>
      </c>
      <c r="L876" s="253">
        <f t="shared" si="506"/>
        <v>6.2406090514183266</v>
      </c>
      <c r="M876" s="253">
        <f t="shared" si="506"/>
        <v>5.2406090514183266</v>
      </c>
      <c r="N876" s="253">
        <f t="shared" ref="N876:S876" si="507">IF(N878=0,0,N877/N878)</f>
        <v>4.2406090514183266</v>
      </c>
      <c r="O876" s="253">
        <f t="shared" si="507"/>
        <v>3.240609051418327</v>
      </c>
      <c r="P876" s="253">
        <f t="shared" si="507"/>
        <v>2.2406090514183266</v>
      </c>
      <c r="Q876" s="253">
        <f t="shared" si="507"/>
        <v>1.2406090514183266</v>
      </c>
      <c r="R876" s="253">
        <f t="shared" si="507"/>
        <v>1</v>
      </c>
      <c r="S876" s="253">
        <f t="shared" si="507"/>
        <v>0</v>
      </c>
      <c r="T876" s="227"/>
      <c r="U876" s="227"/>
      <c r="V876" s="227"/>
    </row>
    <row r="877" spans="2:22" x14ac:dyDescent="0.2">
      <c r="B877" s="227" t="s">
        <v>16</v>
      </c>
      <c r="C877" s="254" t="s">
        <v>0</v>
      </c>
      <c r="D877" s="227"/>
      <c r="E877" s="229" t="s">
        <v>264</v>
      </c>
      <c r="F877" s="227"/>
      <c r="G877" s="247"/>
      <c r="H877" s="247">
        <f t="shared" ref="H877:S882" si="508">H888+H897</f>
        <v>0</v>
      </c>
      <c r="I877" s="247">
        <f t="shared" si="508"/>
        <v>0</v>
      </c>
      <c r="J877" s="247">
        <f t="shared" si="508"/>
        <v>0</v>
      </c>
      <c r="K877" s="247">
        <f t="shared" si="508"/>
        <v>0</v>
      </c>
      <c r="L877" s="247">
        <f t="shared" si="508"/>
        <v>59435.85163636363</v>
      </c>
      <c r="M877" s="247">
        <f t="shared" ref="M877:M882" si="509">M888+M897</f>
        <v>50793.642562757668</v>
      </c>
      <c r="N877" s="247">
        <f t="shared" ref="N877:S877" si="510">N888+N897</f>
        <v>41964.81779862757</v>
      </c>
      <c r="O877" s="247">
        <f t="shared" si="510"/>
        <v>32866.208143026059</v>
      </c>
      <c r="P877" s="247">
        <f t="shared" si="510"/>
        <v>23381.547382206441</v>
      </c>
      <c r="Q877" s="247">
        <f t="shared" si="510"/>
        <v>13413.824885479853</v>
      </c>
      <c r="R877" s="247">
        <f t="shared" si="510"/>
        <v>2869.8113469814321</v>
      </c>
      <c r="S877" s="247">
        <f t="shared" si="510"/>
        <v>0</v>
      </c>
      <c r="T877" s="227"/>
      <c r="U877" s="227"/>
      <c r="V877" s="227"/>
    </row>
    <row r="878" spans="2:22" x14ac:dyDescent="0.2">
      <c r="B878" s="227" t="s">
        <v>15</v>
      </c>
      <c r="C878" s="254" t="s">
        <v>0</v>
      </c>
      <c r="D878" s="227"/>
      <c r="E878" s="229" t="s">
        <v>265</v>
      </c>
      <c r="F878" s="227"/>
      <c r="G878" s="247"/>
      <c r="H878" s="247">
        <f t="shared" si="508"/>
        <v>0</v>
      </c>
      <c r="I878" s="247">
        <f t="shared" si="508"/>
        <v>0</v>
      </c>
      <c r="J878" s="247">
        <f t="shared" si="508"/>
        <v>0</v>
      </c>
      <c r="K878" s="247">
        <f t="shared" si="508"/>
        <v>0</v>
      </c>
      <c r="L878" s="247">
        <f t="shared" si="508"/>
        <v>9524.0466349763446</v>
      </c>
      <c r="M878" s="247">
        <f t="shared" si="509"/>
        <v>9692.3166876969772</v>
      </c>
      <c r="N878" s="247">
        <f t="shared" si="508"/>
        <v>9895.9411937754303</v>
      </c>
      <c r="O878" s="247">
        <f t="shared" si="508"/>
        <v>10141.984923680136</v>
      </c>
      <c r="P878" s="247">
        <f t="shared" si="508"/>
        <v>10435.353444370718</v>
      </c>
      <c r="Q878" s="247">
        <f t="shared" si="508"/>
        <v>10812.290036208018</v>
      </c>
      <c r="R878" s="247">
        <f t="shared" si="508"/>
        <v>2869.8113469814321</v>
      </c>
      <c r="S878" s="247">
        <f t="shared" si="508"/>
        <v>0</v>
      </c>
      <c r="T878" s="227"/>
      <c r="U878" s="227"/>
      <c r="V878" s="227"/>
    </row>
    <row r="879" spans="2:22" x14ac:dyDescent="0.2">
      <c r="B879" s="227" t="s">
        <v>14</v>
      </c>
      <c r="C879" s="254" t="s">
        <v>0</v>
      </c>
      <c r="D879" s="227"/>
      <c r="E879" s="229" t="s">
        <v>266</v>
      </c>
      <c r="F879" s="227"/>
      <c r="G879" s="247"/>
      <c r="H879" s="247">
        <f t="shared" si="508"/>
        <v>0</v>
      </c>
      <c r="I879" s="247">
        <f t="shared" si="508"/>
        <v>0</v>
      </c>
      <c r="J879" s="247">
        <f t="shared" si="508"/>
        <v>0</v>
      </c>
      <c r="K879" s="247">
        <f t="shared" si="508"/>
        <v>0</v>
      </c>
      <c r="L879" s="247">
        <f t="shared" si="508"/>
        <v>881.8375613703804</v>
      </c>
      <c r="M879" s="247">
        <f t="shared" si="509"/>
        <v>863.49192356687547</v>
      </c>
      <c r="N879" s="247">
        <f t="shared" si="508"/>
        <v>797.33153817391985</v>
      </c>
      <c r="O879" s="247">
        <f t="shared" si="508"/>
        <v>657.32416286052171</v>
      </c>
      <c r="P879" s="247">
        <f t="shared" si="508"/>
        <v>467.63094764412926</v>
      </c>
      <c r="Q879" s="247">
        <f t="shared" si="508"/>
        <v>268.27649770959732</v>
      </c>
      <c r="R879" s="247">
        <f t="shared" si="508"/>
        <v>0</v>
      </c>
      <c r="S879" s="247">
        <f t="shared" si="508"/>
        <v>0</v>
      </c>
      <c r="T879" s="227"/>
      <c r="U879" s="227"/>
      <c r="V879" s="227"/>
    </row>
    <row r="880" spans="2:22" x14ac:dyDescent="0.2">
      <c r="B880" s="227" t="s">
        <v>144</v>
      </c>
      <c r="C880" s="254" t="s">
        <v>0</v>
      </c>
      <c r="D880" s="227"/>
      <c r="E880" s="229" t="s">
        <v>268</v>
      </c>
      <c r="F880" s="227"/>
      <c r="G880" s="247"/>
      <c r="H880" s="247">
        <f t="shared" si="508"/>
        <v>0</v>
      </c>
      <c r="I880" s="247">
        <f t="shared" si="508"/>
        <v>0</v>
      </c>
      <c r="J880" s="247">
        <f t="shared" si="508"/>
        <v>0</v>
      </c>
      <c r="K880" s="247">
        <f t="shared" si="508"/>
        <v>59435.85163636363</v>
      </c>
      <c r="L880" s="247">
        <f t="shared" si="508"/>
        <v>0</v>
      </c>
      <c r="M880" s="247">
        <f t="shared" si="509"/>
        <v>0</v>
      </c>
      <c r="N880" s="247">
        <f t="shared" si="508"/>
        <v>0</v>
      </c>
      <c r="O880" s="247">
        <f t="shared" si="508"/>
        <v>0</v>
      </c>
      <c r="P880" s="247">
        <f t="shared" si="508"/>
        <v>0</v>
      </c>
      <c r="Q880" s="247">
        <f t="shared" si="508"/>
        <v>0</v>
      </c>
      <c r="R880" s="247">
        <f t="shared" si="508"/>
        <v>0</v>
      </c>
      <c r="S880" s="247">
        <f t="shared" si="508"/>
        <v>0</v>
      </c>
      <c r="T880" s="227"/>
      <c r="U880" s="227"/>
      <c r="V880" s="227"/>
    </row>
    <row r="881" spans="2:22" x14ac:dyDescent="0.2">
      <c r="B881" s="227" t="s">
        <v>12</v>
      </c>
      <c r="C881" s="254" t="s">
        <v>0</v>
      </c>
      <c r="D881" s="227"/>
      <c r="E881" s="229" t="s">
        <v>270</v>
      </c>
      <c r="F881" s="227"/>
      <c r="G881" s="247"/>
      <c r="H881" s="247">
        <f t="shared" si="508"/>
        <v>0</v>
      </c>
      <c r="I881" s="247">
        <f t="shared" si="508"/>
        <v>0</v>
      </c>
      <c r="J881" s="247">
        <f t="shared" si="508"/>
        <v>0</v>
      </c>
      <c r="K881" s="247">
        <f t="shared" si="508"/>
        <v>0</v>
      </c>
      <c r="L881" s="247">
        <f t="shared" si="508"/>
        <v>0</v>
      </c>
      <c r="M881" s="247">
        <f t="shared" si="509"/>
        <v>0</v>
      </c>
      <c r="N881" s="247">
        <f t="shared" si="508"/>
        <v>0</v>
      </c>
      <c r="O881" s="247">
        <f t="shared" si="508"/>
        <v>0</v>
      </c>
      <c r="P881" s="247">
        <f t="shared" si="508"/>
        <v>0</v>
      </c>
      <c r="Q881" s="247">
        <f t="shared" si="508"/>
        <v>0</v>
      </c>
      <c r="R881" s="247">
        <f t="shared" si="508"/>
        <v>0</v>
      </c>
      <c r="S881" s="247">
        <f t="shared" si="508"/>
        <v>0</v>
      </c>
      <c r="T881" s="227"/>
      <c r="U881" s="227"/>
      <c r="V881" s="227"/>
    </row>
    <row r="882" spans="2:22" s="233" customFormat="1" x14ac:dyDescent="0.2">
      <c r="B882" s="258" t="s">
        <v>11</v>
      </c>
      <c r="C882" s="263" t="s">
        <v>0</v>
      </c>
      <c r="D882" s="258"/>
      <c r="E882" s="233" t="s">
        <v>269</v>
      </c>
      <c r="F882" s="258"/>
      <c r="G882" s="271"/>
      <c r="H882" s="261">
        <f t="shared" si="508"/>
        <v>0</v>
      </c>
      <c r="I882" s="261">
        <f t="shared" si="508"/>
        <v>0</v>
      </c>
      <c r="J882" s="261">
        <f t="shared" si="508"/>
        <v>0</v>
      </c>
      <c r="K882" s="261">
        <f t="shared" si="508"/>
        <v>59435.85163636363</v>
      </c>
      <c r="L882" s="261">
        <f t="shared" si="508"/>
        <v>50793.642562757668</v>
      </c>
      <c r="M882" s="261">
        <f t="shared" si="509"/>
        <v>41964.81779862757</v>
      </c>
      <c r="N882" s="261">
        <f t="shared" si="508"/>
        <v>32866.208143026059</v>
      </c>
      <c r="O882" s="261">
        <f t="shared" si="508"/>
        <v>23381.547382206441</v>
      </c>
      <c r="P882" s="261">
        <f t="shared" si="508"/>
        <v>13413.824885479853</v>
      </c>
      <c r="Q882" s="261">
        <f t="shared" si="508"/>
        <v>2869.8113469814321</v>
      </c>
      <c r="R882" s="261">
        <f t="shared" si="508"/>
        <v>0</v>
      </c>
      <c r="S882" s="261">
        <f t="shared" si="508"/>
        <v>0</v>
      </c>
      <c r="T882" s="258"/>
      <c r="U882" s="258"/>
      <c r="V882" s="258"/>
    </row>
    <row r="883" spans="2:22" x14ac:dyDescent="0.2">
      <c r="B883" s="227"/>
      <c r="C883" s="254"/>
      <c r="D883" s="227"/>
      <c r="E883" s="227"/>
      <c r="F883" s="227"/>
      <c r="G883" s="247"/>
      <c r="H883" s="247"/>
      <c r="I883" s="247"/>
      <c r="J883" s="247"/>
      <c r="K883" s="247"/>
      <c r="L883" s="247"/>
      <c r="M883" s="247"/>
      <c r="N883" s="247"/>
      <c r="O883" s="247"/>
      <c r="P883" s="247"/>
      <c r="Q883" s="247"/>
      <c r="R883" s="247"/>
      <c r="S883" s="247"/>
      <c r="T883" s="227"/>
      <c r="U883" s="227"/>
      <c r="V883" s="227"/>
    </row>
    <row r="884" spans="2:22" x14ac:dyDescent="0.2">
      <c r="B884" s="232" t="s">
        <v>162</v>
      </c>
      <c r="C884" s="239" t="s">
        <v>89</v>
      </c>
      <c r="D884" s="264">
        <f>SUM(H884:S884)</f>
        <v>0</v>
      </c>
      <c r="E884" s="265"/>
      <c r="F884" s="227"/>
      <c r="G884" s="227"/>
      <c r="H884" s="266">
        <f>IF(ABS(H877-H878+H879+H880-H881-H882)&lt;0.001,0,1)</f>
        <v>0</v>
      </c>
      <c r="I884" s="266">
        <f>IF(ABS(I877-I878+I879+I880-I881-I882)&lt;0.001,0,1)</f>
        <v>0</v>
      </c>
      <c r="J884" s="266">
        <f>IF(ABS(J877-J878+J879+J880-J881-J882)&lt;0.001,0,1)</f>
        <v>0</v>
      </c>
      <c r="K884" s="266">
        <f>IF(ABS(K877-K878+K879+K880-K881-K882)&lt;0.001,0,1)</f>
        <v>0</v>
      </c>
      <c r="L884" s="266">
        <f>IF(ABS(L877-L878+L879+L880-L881-L882)&lt;0.001,0,1)</f>
        <v>0</v>
      </c>
      <c r="M884" s="266">
        <f t="shared" ref="M884:S884" si="511">IF(ABS(M877-M878+M879+M880-M881-M882)&lt;0.001,0,1)</f>
        <v>0</v>
      </c>
      <c r="N884" s="266">
        <f t="shared" si="511"/>
        <v>0</v>
      </c>
      <c r="O884" s="266">
        <f t="shared" si="511"/>
        <v>0</v>
      </c>
      <c r="P884" s="266">
        <f t="shared" si="511"/>
        <v>0</v>
      </c>
      <c r="Q884" s="266">
        <f t="shared" si="511"/>
        <v>0</v>
      </c>
      <c r="R884" s="266">
        <f t="shared" si="511"/>
        <v>0</v>
      </c>
      <c r="S884" s="266">
        <f t="shared" si="511"/>
        <v>0</v>
      </c>
      <c r="T884" s="227"/>
      <c r="U884" s="227"/>
      <c r="V884" s="227"/>
    </row>
    <row r="885" spans="2:22" x14ac:dyDescent="0.2">
      <c r="B885" s="230"/>
      <c r="C885" s="254"/>
      <c r="D885" s="227"/>
      <c r="E885" s="227"/>
      <c r="F885" s="227"/>
      <c r="G885" s="227"/>
      <c r="H885" s="227"/>
      <c r="I885" s="227"/>
      <c r="J885" s="227"/>
      <c r="K885" s="227"/>
      <c r="L885" s="227"/>
      <c r="M885" s="227"/>
      <c r="N885" s="227"/>
      <c r="O885" s="227"/>
      <c r="P885" s="227"/>
      <c r="Q885" s="227"/>
      <c r="R885" s="227"/>
      <c r="S885" s="227"/>
      <c r="T885" s="227"/>
      <c r="U885" s="227"/>
      <c r="V885" s="227"/>
    </row>
    <row r="886" spans="2:22" x14ac:dyDescent="0.2">
      <c r="B886" s="292" t="s">
        <v>324</v>
      </c>
      <c r="C886" s="254"/>
      <c r="D886" s="227"/>
      <c r="E886" s="227"/>
      <c r="F886" s="227"/>
      <c r="G886" s="227"/>
      <c r="H886" s="227"/>
      <c r="I886" s="246"/>
      <c r="J886" s="227"/>
      <c r="K886" s="227"/>
      <c r="L886" s="227"/>
      <c r="M886" s="227"/>
      <c r="N886" s="227"/>
      <c r="O886" s="227"/>
      <c r="P886" s="227"/>
      <c r="Q886" s="227"/>
      <c r="R886" s="227"/>
      <c r="S886" s="227"/>
      <c r="T886" s="227"/>
      <c r="U886" s="227"/>
      <c r="V886" s="227"/>
    </row>
    <row r="887" spans="2:22" x14ac:dyDescent="0.2">
      <c r="B887" s="227" t="s">
        <v>20</v>
      </c>
      <c r="C887" s="254" t="s">
        <v>5</v>
      </c>
      <c r="D887" s="227"/>
      <c r="E887" s="229" t="s">
        <v>271</v>
      </c>
      <c r="F887" s="227"/>
      <c r="G887" s="247"/>
      <c r="H887" s="253">
        <f>IF(H889=0,0,H888/H889)</f>
        <v>0</v>
      </c>
      <c r="I887" s="253">
        <f>IF(I889=0,0,I888/I889)</f>
        <v>0</v>
      </c>
      <c r="J887" s="253">
        <f>IF(J889=0,0,J888/J889)</f>
        <v>0</v>
      </c>
      <c r="K887" s="253">
        <f>IF(K889=0,0,K888/K889)</f>
        <v>0</v>
      </c>
      <c r="L887" s="253">
        <f>IF(L889=0,0,L888/L889)</f>
        <v>6.2406090514183266</v>
      </c>
      <c r="M887" s="227"/>
      <c r="N887" s="227"/>
      <c r="O887" s="227"/>
      <c r="P887" s="227"/>
      <c r="Q887" s="227"/>
      <c r="R887" s="227"/>
      <c r="S887" s="227"/>
      <c r="T887" s="227"/>
      <c r="U887" s="227"/>
      <c r="V887" s="227"/>
    </row>
    <row r="888" spans="2:22" x14ac:dyDescent="0.2">
      <c r="B888" s="227" t="s">
        <v>16</v>
      </c>
      <c r="C888" s="254" t="s">
        <v>0</v>
      </c>
      <c r="D888" s="227"/>
      <c r="E888" s="229" t="s">
        <v>264</v>
      </c>
      <c r="F888" s="227"/>
      <c r="G888" s="227"/>
      <c r="H888" s="247">
        <f>Assets!H119</f>
        <v>0</v>
      </c>
      <c r="I888" s="247">
        <f>Assets!I119</f>
        <v>0</v>
      </c>
      <c r="J888" s="247">
        <f>Assets!J119</f>
        <v>0</v>
      </c>
      <c r="K888" s="247">
        <f>Assets!K119</f>
        <v>0</v>
      </c>
      <c r="L888" s="247">
        <f>Assets!L119</f>
        <v>59435.85163636363</v>
      </c>
      <c r="M888" s="227"/>
      <c r="N888" s="227"/>
      <c r="O888" s="227"/>
      <c r="P888" s="227"/>
      <c r="Q888" s="227"/>
      <c r="R888" s="227"/>
      <c r="S888" s="227"/>
      <c r="T888" s="227"/>
      <c r="U888" s="227"/>
      <c r="V888" s="227"/>
    </row>
    <row r="889" spans="2:22" x14ac:dyDescent="0.2">
      <c r="B889" s="227" t="s">
        <v>15</v>
      </c>
      <c r="C889" s="254" t="s">
        <v>0</v>
      </c>
      <c r="D889" s="227"/>
      <c r="E889" s="229" t="s">
        <v>265</v>
      </c>
      <c r="F889" s="227"/>
      <c r="G889" s="227"/>
      <c r="H889" s="247">
        <f>Assets!H120</f>
        <v>0</v>
      </c>
      <c r="I889" s="247">
        <f>Assets!I120</f>
        <v>0</v>
      </c>
      <c r="J889" s="247">
        <f>Assets!J120</f>
        <v>0</v>
      </c>
      <c r="K889" s="247">
        <f>Assets!K120</f>
        <v>0</v>
      </c>
      <c r="L889" s="247">
        <f>Assets!L120</f>
        <v>9524.0466349763446</v>
      </c>
      <c r="M889" s="227"/>
      <c r="N889" s="227"/>
      <c r="O889" s="227"/>
      <c r="P889" s="227"/>
      <c r="Q889" s="227"/>
      <c r="R889" s="227"/>
      <c r="S889" s="227"/>
      <c r="T889" s="227"/>
      <c r="U889" s="227"/>
      <c r="V889" s="227"/>
    </row>
    <row r="890" spans="2:22" x14ac:dyDescent="0.2">
      <c r="B890" s="227" t="s">
        <v>14</v>
      </c>
      <c r="C890" s="254" t="s">
        <v>0</v>
      </c>
      <c r="D890" s="227"/>
      <c r="E890" s="229" t="s">
        <v>266</v>
      </c>
      <c r="F890" s="227"/>
      <c r="G890" s="227"/>
      <c r="H890" s="247">
        <f>Assets!H121</f>
        <v>0</v>
      </c>
      <c r="I890" s="247">
        <f>Assets!I121</f>
        <v>0</v>
      </c>
      <c r="J890" s="247">
        <f>Assets!J121</f>
        <v>0</v>
      </c>
      <c r="K890" s="247">
        <f>Assets!K121</f>
        <v>0</v>
      </c>
      <c r="L890" s="247">
        <f>Assets!L121</f>
        <v>881.8375613703804</v>
      </c>
      <c r="M890" s="227"/>
      <c r="N890" s="227"/>
      <c r="O890" s="227"/>
      <c r="P890" s="227"/>
      <c r="Q890" s="227"/>
      <c r="R890" s="227"/>
      <c r="S890" s="227"/>
      <c r="T890" s="227"/>
      <c r="U890" s="227"/>
      <c r="V890" s="227"/>
    </row>
    <row r="891" spans="2:22" x14ac:dyDescent="0.2">
      <c r="B891" s="227" t="s">
        <v>144</v>
      </c>
      <c r="C891" s="254" t="s">
        <v>0</v>
      </c>
      <c r="D891" s="227"/>
      <c r="E891" s="229" t="s">
        <v>268</v>
      </c>
      <c r="F891" s="227"/>
      <c r="G891" s="227"/>
      <c r="H891" s="247">
        <f>Assets!H122</f>
        <v>0</v>
      </c>
      <c r="I891" s="247">
        <f>Assets!I122</f>
        <v>0</v>
      </c>
      <c r="J891" s="247">
        <f>Assets!J122</f>
        <v>0</v>
      </c>
      <c r="K891" s="247">
        <f>Assets!K122</f>
        <v>59435.85163636363</v>
      </c>
      <c r="L891" s="247">
        <f>Assets!L122</f>
        <v>0</v>
      </c>
      <c r="M891" s="227"/>
      <c r="N891" s="227"/>
      <c r="O891" s="227"/>
      <c r="P891" s="227"/>
      <c r="Q891" s="227"/>
      <c r="R891" s="227"/>
      <c r="S891" s="227"/>
      <c r="T891" s="227"/>
      <c r="U891" s="227"/>
      <c r="V891" s="227"/>
    </row>
    <row r="892" spans="2:22" x14ac:dyDescent="0.2">
      <c r="B892" s="227" t="s">
        <v>12</v>
      </c>
      <c r="C892" s="254" t="s">
        <v>0</v>
      </c>
      <c r="D892" s="227"/>
      <c r="E892" s="229" t="s">
        <v>270</v>
      </c>
      <c r="F892" s="227"/>
      <c r="G892" s="227"/>
      <c r="H892" s="247">
        <f>Assets!H123</f>
        <v>0</v>
      </c>
      <c r="I892" s="247">
        <f>Assets!I123</f>
        <v>0</v>
      </c>
      <c r="J892" s="247">
        <f>Assets!J123</f>
        <v>0</v>
      </c>
      <c r="K892" s="247">
        <f>Assets!K123</f>
        <v>0</v>
      </c>
      <c r="L892" s="247">
        <f>Assets!L123</f>
        <v>0</v>
      </c>
      <c r="M892" s="227"/>
      <c r="N892" s="227"/>
      <c r="O892" s="227"/>
      <c r="P892" s="227"/>
      <c r="Q892" s="227"/>
      <c r="R892" s="227"/>
      <c r="S892" s="227"/>
      <c r="T892" s="227"/>
      <c r="U892" s="227"/>
      <c r="V892" s="227"/>
    </row>
    <row r="893" spans="2:22" s="233" customFormat="1" x14ac:dyDescent="0.2">
      <c r="B893" s="258" t="s">
        <v>11</v>
      </c>
      <c r="C893" s="263" t="s">
        <v>0</v>
      </c>
      <c r="D893" s="258"/>
      <c r="E893" s="233" t="s">
        <v>269</v>
      </c>
      <c r="F893" s="258"/>
      <c r="G893" s="258"/>
      <c r="H893" s="261">
        <f>Assets!H124</f>
        <v>0</v>
      </c>
      <c r="I893" s="261">
        <f>Assets!I124</f>
        <v>0</v>
      </c>
      <c r="J893" s="261">
        <f>Assets!J124</f>
        <v>0</v>
      </c>
      <c r="K893" s="261">
        <f>Assets!K124</f>
        <v>59435.85163636363</v>
      </c>
      <c r="L893" s="261">
        <f>Assets!L124</f>
        <v>50793.642562757668</v>
      </c>
      <c r="M893" s="227"/>
      <c r="N893" s="227"/>
      <c r="O893" s="227"/>
      <c r="P893" s="227"/>
      <c r="Q893" s="227"/>
      <c r="R893" s="227"/>
      <c r="S893" s="227"/>
      <c r="T893" s="227"/>
      <c r="U893" s="258"/>
      <c r="V893" s="258"/>
    </row>
    <row r="894" spans="2:22" x14ac:dyDescent="0.2">
      <c r="B894" s="227"/>
      <c r="C894" s="254"/>
      <c r="D894" s="227"/>
      <c r="E894" s="227"/>
      <c r="F894" s="227"/>
      <c r="G894" s="227"/>
      <c r="H894" s="227"/>
      <c r="I894" s="246"/>
      <c r="J894" s="227"/>
      <c r="K894" s="227"/>
      <c r="L894" s="227"/>
      <c r="M894" s="227"/>
      <c r="N894" s="227"/>
      <c r="O894" s="227"/>
      <c r="P894" s="227"/>
      <c r="Q894" s="227"/>
      <c r="R894" s="227"/>
      <c r="S894" s="227"/>
      <c r="T894" s="227"/>
      <c r="U894" s="227"/>
      <c r="V894" s="227"/>
    </row>
    <row r="895" spans="2:22" x14ac:dyDescent="0.2">
      <c r="B895" s="292" t="s">
        <v>323</v>
      </c>
      <c r="C895" s="254"/>
      <c r="D895" s="227"/>
      <c r="E895" s="227"/>
      <c r="F895" s="227"/>
      <c r="G895" s="227"/>
      <c r="H895" s="227"/>
      <c r="I895" s="246"/>
      <c r="J895" s="227"/>
      <c r="K895" s="227"/>
      <c r="L895" s="227"/>
      <c r="M895" s="227"/>
      <c r="N895" s="227"/>
      <c r="O895" s="227"/>
      <c r="P895" s="227"/>
      <c r="Q895" s="227"/>
      <c r="R895" s="227"/>
      <c r="S895" s="227"/>
      <c r="T895" s="227"/>
      <c r="U895" s="227"/>
      <c r="V895" s="227"/>
    </row>
    <row r="896" spans="2:22" x14ac:dyDescent="0.2">
      <c r="B896" s="227" t="s">
        <v>20</v>
      </c>
      <c r="C896" s="254" t="s">
        <v>5</v>
      </c>
      <c r="D896" s="293">
        <f>L887</f>
        <v>6.2406090514183266</v>
      </c>
      <c r="E896" s="229" t="s">
        <v>271</v>
      </c>
      <c r="F896" s="227"/>
      <c r="G896" s="247"/>
      <c r="H896" s="253"/>
      <c r="I896" s="253"/>
      <c r="J896" s="253"/>
      <c r="K896" s="253"/>
      <c r="L896" s="253"/>
      <c r="M896" s="253">
        <f>IF(L896="",MAX(D896-1,0),MAX(L896-1,0))</f>
        <v>5.2406090514183266</v>
      </c>
      <c r="N896" s="253">
        <f t="shared" ref="N896:S896" si="512">IF(M896="",MAX(E896-1,0),MAX(M896-1,0))</f>
        <v>4.2406090514183266</v>
      </c>
      <c r="O896" s="253">
        <f t="shared" si="512"/>
        <v>3.2406090514183266</v>
      </c>
      <c r="P896" s="253">
        <f t="shared" si="512"/>
        <v>2.2406090514183266</v>
      </c>
      <c r="Q896" s="253">
        <f t="shared" si="512"/>
        <v>1.2406090514183266</v>
      </c>
      <c r="R896" s="253">
        <f t="shared" si="512"/>
        <v>0.24060905141832656</v>
      </c>
      <c r="S896" s="253">
        <f t="shared" si="512"/>
        <v>0</v>
      </c>
      <c r="T896" s="227"/>
      <c r="U896" s="227"/>
      <c r="V896" s="227"/>
    </row>
    <row r="897" spans="2:22" x14ac:dyDescent="0.2">
      <c r="B897" s="227" t="s">
        <v>16</v>
      </c>
      <c r="C897" s="254" t="s">
        <v>0</v>
      </c>
      <c r="D897" s="294">
        <f t="shared" ref="D897:D902" si="513">L888</f>
        <v>59435.85163636363</v>
      </c>
      <c r="E897" s="229" t="s">
        <v>264</v>
      </c>
      <c r="F897" s="227"/>
      <c r="G897" s="227"/>
      <c r="H897" s="227"/>
      <c r="I897" s="256"/>
      <c r="J897" s="227"/>
      <c r="K897" s="227"/>
      <c r="L897" s="227"/>
      <c r="M897" s="247">
        <f>IF(L902="",D902,L902)</f>
        <v>50793.642562757668</v>
      </c>
      <c r="N897" s="247">
        <f t="shared" ref="N897:S897" si="514">IF(M902="",E902,M902)</f>
        <v>41964.81779862757</v>
      </c>
      <c r="O897" s="247">
        <f t="shared" si="514"/>
        <v>32866.208143026059</v>
      </c>
      <c r="P897" s="247">
        <f t="shared" si="514"/>
        <v>23381.547382206441</v>
      </c>
      <c r="Q897" s="247">
        <f t="shared" si="514"/>
        <v>13413.824885479853</v>
      </c>
      <c r="R897" s="247">
        <f t="shared" si="514"/>
        <v>2869.8113469814321</v>
      </c>
      <c r="S897" s="247">
        <f t="shared" si="514"/>
        <v>0</v>
      </c>
      <c r="T897" s="227"/>
      <c r="U897" s="227"/>
      <c r="V897" s="227"/>
    </row>
    <row r="898" spans="2:22" x14ac:dyDescent="0.2">
      <c r="B898" s="227" t="s">
        <v>15</v>
      </c>
      <c r="C898" s="254" t="s">
        <v>0</v>
      </c>
      <c r="D898" s="294">
        <f t="shared" si="513"/>
        <v>9524.0466349763446</v>
      </c>
      <c r="E898" s="229" t="s">
        <v>265</v>
      </c>
      <c r="F898" s="227"/>
      <c r="G898" s="227"/>
      <c r="H898" s="227"/>
      <c r="I898" s="256"/>
      <c r="J898" s="227"/>
      <c r="K898" s="227"/>
      <c r="L898" s="227"/>
      <c r="M898" s="247">
        <f>IF(M896=0,0,MIN(M897/M896,M897))</f>
        <v>9692.3166876969772</v>
      </c>
      <c r="N898" s="247">
        <f t="shared" ref="N898:S898" si="515">IF(N896=0,0,MIN(N897/N896,N897))</f>
        <v>9895.9411937754303</v>
      </c>
      <c r="O898" s="247">
        <f t="shared" si="515"/>
        <v>10141.984923680136</v>
      </c>
      <c r="P898" s="247">
        <f t="shared" si="515"/>
        <v>10435.353444370718</v>
      </c>
      <c r="Q898" s="247">
        <f t="shared" si="515"/>
        <v>10812.290036208018</v>
      </c>
      <c r="R898" s="247">
        <f t="shared" si="515"/>
        <v>2869.8113469814321</v>
      </c>
      <c r="S898" s="247">
        <f t="shared" si="515"/>
        <v>0</v>
      </c>
      <c r="T898" s="227"/>
      <c r="U898" s="227"/>
      <c r="V898" s="227"/>
    </row>
    <row r="899" spans="2:22" x14ac:dyDescent="0.2">
      <c r="B899" s="227" t="s">
        <v>14</v>
      </c>
      <c r="C899" s="254" t="s">
        <v>0</v>
      </c>
      <c r="D899" s="294">
        <f t="shared" si="513"/>
        <v>881.8375613703804</v>
      </c>
      <c r="E899" s="229" t="s">
        <v>266</v>
      </c>
      <c r="F899" s="227"/>
      <c r="G899" s="227"/>
      <c r="H899" s="227"/>
      <c r="I899" s="256"/>
      <c r="J899" s="227"/>
      <c r="K899" s="227"/>
      <c r="L899" s="227"/>
      <c r="M899" s="247">
        <f>IF(M896&lt;=1,0,(M897-M900)*M$13)</f>
        <v>863.49192356687547</v>
      </c>
      <c r="N899" s="247">
        <f t="shared" ref="N899:S899" si="516">IF(N896&lt;=1,0,(N897-N900)*N$13)</f>
        <v>797.33153817391985</v>
      </c>
      <c r="O899" s="247">
        <f t="shared" si="516"/>
        <v>657.32416286052171</v>
      </c>
      <c r="P899" s="247">
        <f t="shared" si="516"/>
        <v>467.63094764412926</v>
      </c>
      <c r="Q899" s="247">
        <f t="shared" si="516"/>
        <v>268.27649770959732</v>
      </c>
      <c r="R899" s="247">
        <f t="shared" si="516"/>
        <v>0</v>
      </c>
      <c r="S899" s="247">
        <f t="shared" si="516"/>
        <v>0</v>
      </c>
      <c r="T899" s="227"/>
      <c r="U899" s="227"/>
      <c r="V899" s="227"/>
    </row>
    <row r="900" spans="2:22" x14ac:dyDescent="0.2">
      <c r="B900" s="227" t="s">
        <v>144</v>
      </c>
      <c r="C900" s="254" t="s">
        <v>0</v>
      </c>
      <c r="D900" s="294">
        <f t="shared" si="513"/>
        <v>0</v>
      </c>
      <c r="E900" s="229" t="s">
        <v>268</v>
      </c>
      <c r="F900" s="227"/>
      <c r="G900" s="227"/>
      <c r="H900" s="227"/>
      <c r="I900" s="256"/>
      <c r="J900" s="227"/>
      <c r="K900" s="227"/>
      <c r="L900" s="227"/>
      <c r="M900" s="247">
        <v>0</v>
      </c>
      <c r="N900" s="247">
        <v>0</v>
      </c>
      <c r="O900" s="247">
        <v>0</v>
      </c>
      <c r="P900" s="247">
        <v>0</v>
      </c>
      <c r="Q900" s="247">
        <v>0</v>
      </c>
      <c r="R900" s="247">
        <v>0</v>
      </c>
      <c r="S900" s="247">
        <v>0</v>
      </c>
      <c r="T900" s="227"/>
      <c r="U900" s="227"/>
      <c r="V900" s="227"/>
    </row>
    <row r="901" spans="2:22" x14ac:dyDescent="0.2">
      <c r="B901" s="227" t="s">
        <v>12</v>
      </c>
      <c r="C901" s="254" t="s">
        <v>0</v>
      </c>
      <c r="D901" s="294">
        <f t="shared" si="513"/>
        <v>0</v>
      </c>
      <c r="E901" s="229" t="s">
        <v>270</v>
      </c>
      <c r="F901" s="227"/>
      <c r="G901" s="227"/>
      <c r="H901" s="227"/>
      <c r="I901" s="256"/>
      <c r="J901" s="227"/>
      <c r="K901" s="227"/>
      <c r="L901" s="227"/>
      <c r="M901" s="247">
        <v>0</v>
      </c>
      <c r="N901" s="247">
        <v>0</v>
      </c>
      <c r="O901" s="247">
        <v>0</v>
      </c>
      <c r="P901" s="247">
        <v>0</v>
      </c>
      <c r="Q901" s="247">
        <v>0</v>
      </c>
      <c r="R901" s="247">
        <v>0</v>
      </c>
      <c r="S901" s="247">
        <v>0</v>
      </c>
      <c r="T901" s="227"/>
      <c r="U901" s="227"/>
      <c r="V901" s="227"/>
    </row>
    <row r="902" spans="2:22" s="233" customFormat="1" x14ac:dyDescent="0.2">
      <c r="B902" s="258" t="s">
        <v>11</v>
      </c>
      <c r="C902" s="263" t="s">
        <v>0</v>
      </c>
      <c r="D902" s="295">
        <f t="shared" si="513"/>
        <v>50793.642562757668</v>
      </c>
      <c r="E902" s="233" t="s">
        <v>269</v>
      </c>
      <c r="F902" s="258"/>
      <c r="G902" s="258"/>
      <c r="H902" s="258"/>
      <c r="I902" s="274"/>
      <c r="J902" s="258"/>
      <c r="K902" s="258"/>
      <c r="L902" s="258"/>
      <c r="M902" s="261">
        <f>M897-M898+M899+M900-M901</f>
        <v>41964.81779862757</v>
      </c>
      <c r="N902" s="261">
        <f t="shared" ref="N902:S902" si="517">N897-N898+N899+N900-N901</f>
        <v>32866.208143026059</v>
      </c>
      <c r="O902" s="261">
        <f t="shared" si="517"/>
        <v>23381.547382206441</v>
      </c>
      <c r="P902" s="261">
        <f t="shared" si="517"/>
        <v>13413.824885479853</v>
      </c>
      <c r="Q902" s="261">
        <f t="shared" si="517"/>
        <v>2869.8113469814321</v>
      </c>
      <c r="R902" s="261">
        <f t="shared" si="517"/>
        <v>0</v>
      </c>
      <c r="S902" s="261">
        <f t="shared" si="517"/>
        <v>0</v>
      </c>
      <c r="T902" s="258"/>
      <c r="U902" s="258"/>
      <c r="V902" s="258"/>
    </row>
    <row r="903" spans="2:22" x14ac:dyDescent="0.2">
      <c r="B903" s="227"/>
      <c r="C903" s="254"/>
      <c r="D903" s="227"/>
      <c r="E903" s="227"/>
      <c r="F903" s="227"/>
      <c r="G903" s="227"/>
      <c r="H903" s="227"/>
      <c r="I903" s="246"/>
      <c r="J903" s="227"/>
      <c r="K903" s="227"/>
      <c r="L903" s="227"/>
      <c r="M903" s="227"/>
      <c r="N903" s="227"/>
      <c r="O903" s="227"/>
      <c r="P903" s="227"/>
      <c r="Q903" s="227"/>
      <c r="R903" s="227"/>
      <c r="S903" s="227"/>
      <c r="T903" s="227"/>
      <c r="U903" s="227"/>
      <c r="V903" s="227"/>
    </row>
    <row r="904" spans="2:22" x14ac:dyDescent="0.2">
      <c r="B904" s="272" t="s">
        <v>144</v>
      </c>
      <c r="C904" s="254"/>
      <c r="D904" s="227"/>
      <c r="E904" s="227"/>
      <c r="F904" s="227"/>
      <c r="G904" s="227"/>
      <c r="H904" s="227"/>
      <c r="I904" s="246"/>
      <c r="J904" s="227"/>
      <c r="K904" s="227"/>
      <c r="L904" s="227"/>
      <c r="M904" s="227"/>
      <c r="N904" s="227"/>
      <c r="O904" s="227"/>
      <c r="P904" s="227"/>
      <c r="Q904" s="227"/>
      <c r="R904" s="227"/>
      <c r="S904" s="227"/>
      <c r="T904" s="227"/>
      <c r="U904" s="227"/>
      <c r="V904" s="227"/>
    </row>
    <row r="905" spans="2:22" x14ac:dyDescent="0.2">
      <c r="B905" s="273"/>
      <c r="C905" s="254"/>
      <c r="D905" s="227"/>
      <c r="E905" s="227"/>
      <c r="F905" s="227"/>
      <c r="G905" s="227"/>
      <c r="H905" s="227"/>
      <c r="I905" s="246"/>
      <c r="J905" s="227"/>
      <c r="K905" s="227"/>
      <c r="L905" s="227"/>
      <c r="M905" s="227"/>
      <c r="N905" s="227"/>
      <c r="O905" s="227"/>
      <c r="P905" s="227"/>
      <c r="Q905" s="227"/>
      <c r="R905" s="227"/>
      <c r="S905" s="227"/>
      <c r="T905" s="227"/>
      <c r="U905" s="227"/>
      <c r="V905" s="227"/>
    </row>
    <row r="906" spans="2:22" x14ac:dyDescent="0.2">
      <c r="B906" s="227" t="s">
        <v>20</v>
      </c>
      <c r="C906" s="254" t="s">
        <v>5</v>
      </c>
      <c r="D906" s="227"/>
      <c r="E906" s="229" t="s">
        <v>271</v>
      </c>
      <c r="F906" s="227"/>
      <c r="G906" s="247"/>
      <c r="H906" s="253"/>
      <c r="I906" s="253"/>
      <c r="J906" s="253"/>
      <c r="K906" s="253"/>
      <c r="L906" s="253"/>
      <c r="M906" s="253">
        <f t="shared" ref="M906:S906" si="518">IF(M908=0,0,M907/M908)</f>
        <v>0</v>
      </c>
      <c r="N906" s="253">
        <f t="shared" si="518"/>
        <v>0</v>
      </c>
      <c r="O906" s="253">
        <f t="shared" si="518"/>
        <v>0</v>
      </c>
      <c r="P906" s="253">
        <f t="shared" si="518"/>
        <v>0</v>
      </c>
      <c r="Q906" s="253">
        <f t="shared" si="518"/>
        <v>0</v>
      </c>
      <c r="R906" s="253">
        <f t="shared" si="518"/>
        <v>0</v>
      </c>
      <c r="S906" s="253">
        <f t="shared" si="518"/>
        <v>0</v>
      </c>
      <c r="T906" s="227"/>
      <c r="U906" s="227"/>
      <c r="V906" s="227"/>
    </row>
    <row r="907" spans="2:22" x14ac:dyDescent="0.2">
      <c r="B907" s="227" t="s">
        <v>16</v>
      </c>
      <c r="C907" s="254" t="s">
        <v>0</v>
      </c>
      <c r="D907" s="227"/>
      <c r="E907" s="229" t="s">
        <v>264</v>
      </c>
      <c r="F907" s="227"/>
      <c r="G907" s="227"/>
      <c r="H907" s="227"/>
      <c r="I907" s="256"/>
      <c r="J907" s="227"/>
      <c r="K907" s="227"/>
      <c r="L907" s="227"/>
      <c r="M907" s="247">
        <f t="shared" ref="M907:S907" si="519">SUM(M926:M932)</f>
        <v>0</v>
      </c>
      <c r="N907" s="247">
        <f t="shared" si="519"/>
        <v>0</v>
      </c>
      <c r="O907" s="247">
        <f t="shared" si="519"/>
        <v>0</v>
      </c>
      <c r="P907" s="247">
        <f t="shared" si="519"/>
        <v>0</v>
      </c>
      <c r="Q907" s="247">
        <f t="shared" si="519"/>
        <v>0</v>
      </c>
      <c r="R907" s="247">
        <f t="shared" si="519"/>
        <v>0</v>
      </c>
      <c r="S907" s="247">
        <f t="shared" si="519"/>
        <v>0</v>
      </c>
      <c r="T907" s="227"/>
      <c r="U907" s="227"/>
      <c r="V907" s="227"/>
    </row>
    <row r="908" spans="2:22" x14ac:dyDescent="0.2">
      <c r="B908" s="227" t="s">
        <v>15</v>
      </c>
      <c r="C908" s="254" t="s">
        <v>0</v>
      </c>
      <c r="D908" s="227"/>
      <c r="E908" s="229" t="s">
        <v>265</v>
      </c>
      <c r="F908" s="227"/>
      <c r="G908" s="227"/>
      <c r="H908" s="227"/>
      <c r="I908" s="256"/>
      <c r="J908" s="227"/>
      <c r="K908" s="227"/>
      <c r="L908" s="227"/>
      <c r="M908" s="247">
        <f t="shared" ref="M908:S908" si="520">SUM(M935:M941)</f>
        <v>0</v>
      </c>
      <c r="N908" s="247">
        <f t="shared" si="520"/>
        <v>0</v>
      </c>
      <c r="O908" s="247">
        <f t="shared" si="520"/>
        <v>0</v>
      </c>
      <c r="P908" s="247">
        <f t="shared" si="520"/>
        <v>0</v>
      </c>
      <c r="Q908" s="247">
        <f t="shared" si="520"/>
        <v>0</v>
      </c>
      <c r="R908" s="247">
        <f t="shared" si="520"/>
        <v>0</v>
      </c>
      <c r="S908" s="247">
        <f t="shared" si="520"/>
        <v>0</v>
      </c>
      <c r="T908" s="227"/>
      <c r="U908" s="227"/>
      <c r="V908" s="227"/>
    </row>
    <row r="909" spans="2:22" x14ac:dyDescent="0.2">
      <c r="B909" s="227" t="s">
        <v>14</v>
      </c>
      <c r="C909" s="254" t="s">
        <v>0</v>
      </c>
      <c r="D909" s="227"/>
      <c r="E909" s="229" t="s">
        <v>266</v>
      </c>
      <c r="F909" s="227"/>
      <c r="G909" s="227"/>
      <c r="H909" s="227"/>
      <c r="I909" s="256"/>
      <c r="J909" s="227"/>
      <c r="K909" s="227"/>
      <c r="L909" s="227"/>
      <c r="M909" s="247">
        <f t="shared" ref="M909:S909" si="521">SUM(M944:M950)</f>
        <v>0</v>
      </c>
      <c r="N909" s="247">
        <f t="shared" si="521"/>
        <v>0</v>
      </c>
      <c r="O909" s="247">
        <f t="shared" si="521"/>
        <v>0</v>
      </c>
      <c r="P909" s="247">
        <f t="shared" si="521"/>
        <v>0</v>
      </c>
      <c r="Q909" s="247">
        <f t="shared" si="521"/>
        <v>0</v>
      </c>
      <c r="R909" s="247">
        <f t="shared" si="521"/>
        <v>0</v>
      </c>
      <c r="S909" s="247">
        <f t="shared" si="521"/>
        <v>0</v>
      </c>
      <c r="T909" s="227"/>
      <c r="U909" s="227"/>
      <c r="V909" s="227"/>
    </row>
    <row r="910" spans="2:22" x14ac:dyDescent="0.2">
      <c r="B910" s="227" t="s">
        <v>144</v>
      </c>
      <c r="C910" s="254" t="s">
        <v>0</v>
      </c>
      <c r="D910" s="227"/>
      <c r="E910" s="229" t="s">
        <v>268</v>
      </c>
      <c r="F910" s="227"/>
      <c r="G910" s="227"/>
      <c r="H910" s="227"/>
      <c r="I910" s="256"/>
      <c r="J910" s="227"/>
      <c r="K910" s="227"/>
      <c r="L910" s="227"/>
      <c r="M910" s="247">
        <f t="shared" ref="M910:S910" si="522">SUM(M953:M959)</f>
        <v>0</v>
      </c>
      <c r="N910" s="247">
        <f t="shared" si="522"/>
        <v>0</v>
      </c>
      <c r="O910" s="247">
        <f t="shared" si="522"/>
        <v>0</v>
      </c>
      <c r="P910" s="247">
        <f t="shared" si="522"/>
        <v>0</v>
      </c>
      <c r="Q910" s="247">
        <f t="shared" si="522"/>
        <v>0</v>
      </c>
      <c r="R910" s="247">
        <f t="shared" si="522"/>
        <v>0</v>
      </c>
      <c r="S910" s="247">
        <f t="shared" si="522"/>
        <v>0</v>
      </c>
      <c r="T910" s="227"/>
      <c r="U910" s="227"/>
      <c r="V910" s="227"/>
    </row>
    <row r="911" spans="2:22" x14ac:dyDescent="0.2">
      <c r="B911" s="227" t="s">
        <v>12</v>
      </c>
      <c r="C911" s="254" t="s">
        <v>0</v>
      </c>
      <c r="D911" s="227"/>
      <c r="E911" s="229" t="s">
        <v>270</v>
      </c>
      <c r="F911" s="227"/>
      <c r="G911" s="227"/>
      <c r="H911" s="227"/>
      <c r="I911" s="256"/>
      <c r="J911" s="227"/>
      <c r="K911" s="227"/>
      <c r="L911" s="227"/>
      <c r="M911" s="247">
        <f t="shared" ref="M911:S911" si="523">SUM(M962:M968)</f>
        <v>0</v>
      </c>
      <c r="N911" s="247">
        <f t="shared" si="523"/>
        <v>0</v>
      </c>
      <c r="O911" s="247">
        <f t="shared" si="523"/>
        <v>0</v>
      </c>
      <c r="P911" s="247">
        <f t="shared" si="523"/>
        <v>0</v>
      </c>
      <c r="Q911" s="247">
        <f t="shared" si="523"/>
        <v>0</v>
      </c>
      <c r="R911" s="247">
        <f t="shared" si="523"/>
        <v>0</v>
      </c>
      <c r="S911" s="247">
        <f t="shared" si="523"/>
        <v>0</v>
      </c>
      <c r="T911" s="227"/>
      <c r="U911" s="227"/>
      <c r="V911" s="227"/>
    </row>
    <row r="912" spans="2:22" s="233" customFormat="1" x14ac:dyDescent="0.2">
      <c r="B912" s="258" t="s">
        <v>11</v>
      </c>
      <c r="C912" s="263" t="s">
        <v>0</v>
      </c>
      <c r="D912" s="258"/>
      <c r="E912" s="233" t="s">
        <v>269</v>
      </c>
      <c r="F912" s="258"/>
      <c r="G912" s="258"/>
      <c r="H912" s="258"/>
      <c r="I912" s="274"/>
      <c r="J912" s="258"/>
      <c r="K912" s="258"/>
      <c r="L912" s="258"/>
      <c r="M912" s="261">
        <f t="shared" ref="M912:S912" si="524">SUM(M971:M977)</f>
        <v>0</v>
      </c>
      <c r="N912" s="261">
        <f t="shared" si="524"/>
        <v>0</v>
      </c>
      <c r="O912" s="261">
        <f t="shared" si="524"/>
        <v>0</v>
      </c>
      <c r="P912" s="261">
        <f t="shared" si="524"/>
        <v>0</v>
      </c>
      <c r="Q912" s="261">
        <f t="shared" si="524"/>
        <v>0</v>
      </c>
      <c r="R912" s="261">
        <f t="shared" si="524"/>
        <v>0</v>
      </c>
      <c r="S912" s="261">
        <f t="shared" si="524"/>
        <v>0</v>
      </c>
      <c r="T912" s="258"/>
      <c r="U912" s="258"/>
      <c r="V912" s="258"/>
    </row>
    <row r="913" spans="2:22" x14ac:dyDescent="0.2">
      <c r="B913" s="227"/>
      <c r="C913" s="254"/>
      <c r="D913" s="227"/>
      <c r="E913" s="227"/>
      <c r="F913" s="227"/>
      <c r="G913" s="227"/>
      <c r="H913" s="227"/>
      <c r="I913" s="246"/>
      <c r="J913" s="227"/>
      <c r="K913" s="227"/>
      <c r="L913" s="227"/>
      <c r="M913" s="227"/>
      <c r="N913" s="227"/>
      <c r="O913" s="227"/>
      <c r="P913" s="227"/>
      <c r="Q913" s="227"/>
      <c r="R913" s="227"/>
      <c r="S913" s="227"/>
      <c r="T913" s="227"/>
      <c r="U913" s="227"/>
      <c r="V913" s="227"/>
    </row>
    <row r="914" spans="2:22" x14ac:dyDescent="0.2">
      <c r="B914" s="232" t="s">
        <v>163</v>
      </c>
      <c r="C914" s="239" t="s">
        <v>89</v>
      </c>
      <c r="D914" s="264">
        <f>SUM(H914:S914)</f>
        <v>0</v>
      </c>
      <c r="E914" s="265"/>
      <c r="F914" s="227"/>
      <c r="G914" s="227"/>
      <c r="H914" s="227"/>
      <c r="I914" s="246"/>
      <c r="J914" s="227"/>
      <c r="K914" s="227"/>
      <c r="L914" s="227"/>
      <c r="M914" s="266">
        <f t="shared" ref="M914:S914" si="525">IF(ABS(M907-M908+M909+M910-M911-M912)&lt;0.001,0,1)</f>
        <v>0</v>
      </c>
      <c r="N914" s="266">
        <f t="shared" si="525"/>
        <v>0</v>
      </c>
      <c r="O914" s="266">
        <f t="shared" si="525"/>
        <v>0</v>
      </c>
      <c r="P914" s="266">
        <f t="shared" si="525"/>
        <v>0</v>
      </c>
      <c r="Q914" s="266">
        <f t="shared" si="525"/>
        <v>0</v>
      </c>
      <c r="R914" s="266">
        <f t="shared" si="525"/>
        <v>0</v>
      </c>
      <c r="S914" s="266">
        <f t="shared" si="525"/>
        <v>0</v>
      </c>
      <c r="T914" s="227"/>
      <c r="U914" s="227"/>
      <c r="V914" s="227"/>
    </row>
    <row r="915" spans="2:22" x14ac:dyDescent="0.2">
      <c r="B915" s="230"/>
      <c r="C915" s="254"/>
      <c r="D915" s="227"/>
      <c r="E915" s="227"/>
      <c r="F915" s="227"/>
      <c r="G915" s="227"/>
      <c r="H915" s="227"/>
      <c r="I915" s="227"/>
      <c r="J915" s="227"/>
      <c r="K915" s="227"/>
      <c r="L915" s="227"/>
      <c r="M915" s="227"/>
      <c r="N915" s="227"/>
      <c r="O915" s="227"/>
      <c r="P915" s="227"/>
      <c r="Q915" s="227"/>
      <c r="R915" s="227"/>
      <c r="S915" s="227"/>
      <c r="T915" s="227"/>
      <c r="U915" s="227"/>
      <c r="V915" s="227"/>
    </row>
    <row r="916" spans="2:22" outlineLevel="1" x14ac:dyDescent="0.2">
      <c r="B916" s="275" t="s">
        <v>17</v>
      </c>
      <c r="C916" s="276"/>
      <c r="D916" s="277"/>
      <c r="E916" s="277"/>
      <c r="F916" s="277"/>
      <c r="G916" s="277"/>
      <c r="H916" s="277"/>
      <c r="I916" s="277"/>
      <c r="J916" s="277"/>
      <c r="K916" s="277"/>
      <c r="L916" s="277"/>
      <c r="M916" s="277"/>
      <c r="N916" s="277"/>
      <c r="O916" s="277"/>
      <c r="P916" s="277"/>
      <c r="Q916" s="277"/>
      <c r="R916" s="277"/>
      <c r="S916" s="278"/>
      <c r="T916" s="227"/>
      <c r="U916" s="227"/>
      <c r="V916" s="227"/>
    </row>
    <row r="917" spans="2:22" outlineLevel="1" x14ac:dyDescent="0.2">
      <c r="B917" s="279">
        <f t="shared" ref="B917:B923" si="526">B786</f>
        <v>43921</v>
      </c>
      <c r="C917" s="280" t="s">
        <v>5</v>
      </c>
      <c r="D917" s="281">
        <f>Assets!$D$615</f>
        <v>15</v>
      </c>
      <c r="E917" s="256"/>
      <c r="F917" s="246"/>
      <c r="G917" s="246"/>
      <c r="H917" s="246"/>
      <c r="I917" s="256"/>
      <c r="J917" s="256"/>
      <c r="K917" s="246"/>
      <c r="L917" s="246"/>
      <c r="M917" s="256">
        <f>IF(M$4=EOMONTH($B917,12),$D917,MAX(L917-1,0))</f>
        <v>0</v>
      </c>
      <c r="N917" s="256">
        <f t="shared" ref="N917:N923" si="527">IF(N$4=EOMONTH($B917,12),$D917,MAX(M917-1,0))</f>
        <v>15</v>
      </c>
      <c r="O917" s="256">
        <f t="shared" ref="O917:O923" si="528">IF(O$4=EOMONTH($B917,12),$D917,MAX(N917-1,0))</f>
        <v>14</v>
      </c>
      <c r="P917" s="256">
        <f t="shared" ref="P917:P923" si="529">IF(P$4=EOMONTH($B917,12),$D917,MAX(O917-1,0))</f>
        <v>13</v>
      </c>
      <c r="Q917" s="256">
        <f t="shared" ref="Q917:Q923" si="530">IF(Q$4=EOMONTH($B917,12),$D917,MAX(P917-1,0))</f>
        <v>12</v>
      </c>
      <c r="R917" s="256">
        <f t="shared" ref="R917:R923" si="531">IF(R$4=EOMONTH($B917,12),$D917,MAX(Q917-1,0))</f>
        <v>11</v>
      </c>
      <c r="S917" s="282">
        <f t="shared" ref="S917:S923" si="532">IF(S$4=EOMONTH($B917,12),$D917,MAX(R917-1,0))</f>
        <v>10</v>
      </c>
      <c r="T917" s="227"/>
      <c r="U917" s="227"/>
      <c r="V917" s="227"/>
    </row>
    <row r="918" spans="2:22" outlineLevel="1" x14ac:dyDescent="0.2">
      <c r="B918" s="279">
        <f t="shared" si="526"/>
        <v>44286</v>
      </c>
      <c r="C918" s="280" t="s">
        <v>5</v>
      </c>
      <c r="D918" s="281">
        <f>Assets!$D$615</f>
        <v>15</v>
      </c>
      <c r="E918" s="256"/>
      <c r="F918" s="246"/>
      <c r="G918" s="246"/>
      <c r="H918" s="246"/>
      <c r="I918" s="256"/>
      <c r="J918" s="256"/>
      <c r="K918" s="246"/>
      <c r="L918" s="246"/>
      <c r="M918" s="256">
        <f t="shared" ref="M918:M923" si="533">IF(M$4=EOMONTH($B918,12),$D918,MAX(L918-1,0))</f>
        <v>0</v>
      </c>
      <c r="N918" s="256">
        <f t="shared" si="527"/>
        <v>0</v>
      </c>
      <c r="O918" s="256">
        <f t="shared" si="528"/>
        <v>15</v>
      </c>
      <c r="P918" s="256">
        <f t="shared" si="529"/>
        <v>14</v>
      </c>
      <c r="Q918" s="256">
        <f t="shared" si="530"/>
        <v>13</v>
      </c>
      <c r="R918" s="256">
        <f t="shared" si="531"/>
        <v>12</v>
      </c>
      <c r="S918" s="282">
        <f t="shared" si="532"/>
        <v>11</v>
      </c>
      <c r="T918" s="227"/>
      <c r="U918" s="227"/>
      <c r="V918" s="227"/>
    </row>
    <row r="919" spans="2:22" outlineLevel="1" x14ac:dyDescent="0.2">
      <c r="B919" s="279">
        <f t="shared" si="526"/>
        <v>44651</v>
      </c>
      <c r="C919" s="280" t="s">
        <v>5</v>
      </c>
      <c r="D919" s="281">
        <f>Assets!$D$615</f>
        <v>15</v>
      </c>
      <c r="E919" s="256"/>
      <c r="F919" s="246"/>
      <c r="G919" s="246"/>
      <c r="H919" s="246"/>
      <c r="I919" s="256"/>
      <c r="J919" s="256"/>
      <c r="K919" s="246"/>
      <c r="L919" s="246"/>
      <c r="M919" s="256">
        <f t="shared" si="533"/>
        <v>0</v>
      </c>
      <c r="N919" s="256">
        <f t="shared" si="527"/>
        <v>0</v>
      </c>
      <c r="O919" s="256">
        <f t="shared" si="528"/>
        <v>0</v>
      </c>
      <c r="P919" s="256">
        <f t="shared" si="529"/>
        <v>15</v>
      </c>
      <c r="Q919" s="256">
        <f t="shared" si="530"/>
        <v>14</v>
      </c>
      <c r="R919" s="256">
        <f t="shared" si="531"/>
        <v>13</v>
      </c>
      <c r="S919" s="282">
        <f t="shared" si="532"/>
        <v>12</v>
      </c>
      <c r="T919" s="227"/>
      <c r="U919" s="227"/>
      <c r="V919" s="227"/>
    </row>
    <row r="920" spans="2:22" outlineLevel="1" x14ac:dyDescent="0.2">
      <c r="B920" s="279">
        <f t="shared" si="526"/>
        <v>45016</v>
      </c>
      <c r="C920" s="280" t="s">
        <v>5</v>
      </c>
      <c r="D920" s="281">
        <f>Assets!$D$615</f>
        <v>15</v>
      </c>
      <c r="E920" s="256"/>
      <c r="F920" s="246"/>
      <c r="G920" s="246"/>
      <c r="H920" s="246"/>
      <c r="I920" s="256"/>
      <c r="J920" s="256"/>
      <c r="K920" s="246"/>
      <c r="L920" s="246"/>
      <c r="M920" s="256">
        <f t="shared" si="533"/>
        <v>0</v>
      </c>
      <c r="N920" s="256">
        <f t="shared" si="527"/>
        <v>0</v>
      </c>
      <c r="O920" s="256">
        <f t="shared" si="528"/>
        <v>0</v>
      </c>
      <c r="P920" s="256">
        <f t="shared" si="529"/>
        <v>0</v>
      </c>
      <c r="Q920" s="256">
        <f t="shared" si="530"/>
        <v>15</v>
      </c>
      <c r="R920" s="256">
        <f t="shared" si="531"/>
        <v>14</v>
      </c>
      <c r="S920" s="282">
        <f t="shared" si="532"/>
        <v>13</v>
      </c>
      <c r="T920" s="227"/>
      <c r="U920" s="227"/>
      <c r="V920" s="227"/>
    </row>
    <row r="921" spans="2:22" outlineLevel="1" x14ac:dyDescent="0.2">
      <c r="B921" s="279">
        <f t="shared" si="526"/>
        <v>45382</v>
      </c>
      <c r="C921" s="280" t="s">
        <v>5</v>
      </c>
      <c r="D921" s="281">
        <f>Assets!$D$615</f>
        <v>15</v>
      </c>
      <c r="E921" s="256"/>
      <c r="F921" s="246"/>
      <c r="G921" s="246"/>
      <c r="H921" s="246"/>
      <c r="I921" s="256"/>
      <c r="J921" s="256"/>
      <c r="K921" s="246"/>
      <c r="L921" s="246"/>
      <c r="M921" s="256">
        <f t="shared" si="533"/>
        <v>0</v>
      </c>
      <c r="N921" s="256">
        <f t="shared" si="527"/>
        <v>0</v>
      </c>
      <c r="O921" s="256">
        <f t="shared" si="528"/>
        <v>0</v>
      </c>
      <c r="P921" s="256">
        <f t="shared" si="529"/>
        <v>0</v>
      </c>
      <c r="Q921" s="256">
        <f t="shared" si="530"/>
        <v>0</v>
      </c>
      <c r="R921" s="256">
        <f t="shared" si="531"/>
        <v>15</v>
      </c>
      <c r="S921" s="282">
        <f t="shared" si="532"/>
        <v>14</v>
      </c>
      <c r="T921" s="227"/>
      <c r="U921" s="227"/>
      <c r="V921" s="227"/>
    </row>
    <row r="922" spans="2:22" outlineLevel="1" x14ac:dyDescent="0.2">
      <c r="B922" s="279">
        <f t="shared" si="526"/>
        <v>45747</v>
      </c>
      <c r="C922" s="280" t="s">
        <v>5</v>
      </c>
      <c r="D922" s="281">
        <f>Assets!$D$615</f>
        <v>15</v>
      </c>
      <c r="E922" s="256"/>
      <c r="F922" s="246"/>
      <c r="G922" s="246"/>
      <c r="H922" s="246"/>
      <c r="I922" s="256"/>
      <c r="J922" s="256"/>
      <c r="K922" s="246"/>
      <c r="L922" s="246"/>
      <c r="M922" s="256">
        <f t="shared" si="533"/>
        <v>0</v>
      </c>
      <c r="N922" s="256">
        <f t="shared" si="527"/>
        <v>0</v>
      </c>
      <c r="O922" s="256">
        <f t="shared" si="528"/>
        <v>0</v>
      </c>
      <c r="P922" s="256">
        <f t="shared" si="529"/>
        <v>0</v>
      </c>
      <c r="Q922" s="256">
        <f t="shared" si="530"/>
        <v>0</v>
      </c>
      <c r="R922" s="256">
        <f t="shared" si="531"/>
        <v>0</v>
      </c>
      <c r="S922" s="282">
        <f t="shared" si="532"/>
        <v>15</v>
      </c>
      <c r="T922" s="227"/>
      <c r="U922" s="227"/>
      <c r="V922" s="227"/>
    </row>
    <row r="923" spans="2:22" outlineLevel="1" x14ac:dyDescent="0.2">
      <c r="B923" s="279">
        <f t="shared" si="526"/>
        <v>46112</v>
      </c>
      <c r="C923" s="280" t="s">
        <v>5</v>
      </c>
      <c r="D923" s="281">
        <f>Assets!$D$615</f>
        <v>15</v>
      </c>
      <c r="E923" s="256"/>
      <c r="F923" s="246"/>
      <c r="G923" s="246"/>
      <c r="H923" s="246"/>
      <c r="I923" s="256"/>
      <c r="J923" s="256"/>
      <c r="K923" s="246"/>
      <c r="L923" s="246"/>
      <c r="M923" s="256">
        <f t="shared" si="533"/>
        <v>0</v>
      </c>
      <c r="N923" s="256">
        <f t="shared" si="527"/>
        <v>0</v>
      </c>
      <c r="O923" s="256">
        <f t="shared" si="528"/>
        <v>0</v>
      </c>
      <c r="P923" s="256">
        <f t="shared" si="529"/>
        <v>0</v>
      </c>
      <c r="Q923" s="256">
        <f t="shared" si="530"/>
        <v>0</v>
      </c>
      <c r="R923" s="256">
        <f t="shared" si="531"/>
        <v>0</v>
      </c>
      <c r="S923" s="282">
        <f t="shared" si="532"/>
        <v>0</v>
      </c>
      <c r="T923" s="227"/>
      <c r="U923" s="227"/>
      <c r="V923" s="227"/>
    </row>
    <row r="924" spans="2:22" outlineLevel="1" x14ac:dyDescent="0.2">
      <c r="B924" s="283"/>
      <c r="C924" s="280"/>
      <c r="D924" s="246"/>
      <c r="E924" s="246"/>
      <c r="F924" s="246"/>
      <c r="G924" s="246"/>
      <c r="H924" s="246"/>
      <c r="I924" s="246"/>
      <c r="J924" s="246"/>
      <c r="K924" s="246"/>
      <c r="L924" s="246"/>
      <c r="M924" s="246"/>
      <c r="N924" s="246"/>
      <c r="O924" s="246"/>
      <c r="P924" s="246"/>
      <c r="Q924" s="246"/>
      <c r="R924" s="246"/>
      <c r="S924" s="284"/>
      <c r="T924" s="227"/>
      <c r="U924" s="227"/>
      <c r="V924" s="227"/>
    </row>
    <row r="925" spans="2:22" outlineLevel="1" x14ac:dyDescent="0.2">
      <c r="B925" s="285" t="s">
        <v>16</v>
      </c>
      <c r="C925" s="280"/>
      <c r="D925" s="246"/>
      <c r="E925" s="246"/>
      <c r="F925" s="246"/>
      <c r="G925" s="246"/>
      <c r="H925" s="246"/>
      <c r="I925" s="246"/>
      <c r="J925" s="246"/>
      <c r="K925" s="246"/>
      <c r="L925" s="246"/>
      <c r="M925" s="246"/>
      <c r="N925" s="246"/>
      <c r="O925" s="246"/>
      <c r="P925" s="246"/>
      <c r="Q925" s="246"/>
      <c r="R925" s="246"/>
      <c r="S925" s="284"/>
      <c r="T925" s="227"/>
      <c r="U925" s="227"/>
      <c r="V925" s="227"/>
    </row>
    <row r="926" spans="2:22" outlineLevel="1" x14ac:dyDescent="0.2">
      <c r="B926" s="279">
        <f t="shared" ref="B926:B932" si="534">B917</f>
        <v>43921</v>
      </c>
      <c r="C926" s="280" t="s">
        <v>0</v>
      </c>
      <c r="D926" s="246"/>
      <c r="E926" s="246"/>
      <c r="F926" s="246"/>
      <c r="G926" s="246"/>
      <c r="H926" s="246"/>
      <c r="I926" s="256"/>
      <c r="J926" s="256"/>
      <c r="K926" s="246"/>
      <c r="L926" s="246"/>
      <c r="M926" s="256">
        <f t="shared" ref="M926:M932" si="535">L971</f>
        <v>0</v>
      </c>
      <c r="N926" s="256">
        <f t="shared" ref="N926:N932" si="536">M971</f>
        <v>0</v>
      </c>
      <c r="O926" s="256">
        <f t="shared" ref="O926:O932" si="537">N971</f>
        <v>0</v>
      </c>
      <c r="P926" s="256">
        <f t="shared" ref="P926:P932" si="538">O971</f>
        <v>0</v>
      </c>
      <c r="Q926" s="256">
        <f t="shared" ref="Q926:Q932" si="539">P971</f>
        <v>0</v>
      </c>
      <c r="R926" s="256">
        <f t="shared" ref="R926:R932" si="540">Q971</f>
        <v>0</v>
      </c>
      <c r="S926" s="282">
        <f t="shared" ref="S926:S932" si="541">R971</f>
        <v>0</v>
      </c>
      <c r="T926" s="227"/>
      <c r="U926" s="227"/>
      <c r="V926" s="227"/>
    </row>
    <row r="927" spans="2:22" outlineLevel="1" x14ac:dyDescent="0.2">
      <c r="B927" s="279">
        <f t="shared" si="534"/>
        <v>44286</v>
      </c>
      <c r="C927" s="280" t="s">
        <v>0</v>
      </c>
      <c r="D927" s="246"/>
      <c r="E927" s="246"/>
      <c r="F927" s="246"/>
      <c r="G927" s="246"/>
      <c r="H927" s="246"/>
      <c r="I927" s="256"/>
      <c r="J927" s="256"/>
      <c r="K927" s="246"/>
      <c r="L927" s="246"/>
      <c r="M927" s="256">
        <f t="shared" si="535"/>
        <v>0</v>
      </c>
      <c r="N927" s="256">
        <f t="shared" si="536"/>
        <v>0</v>
      </c>
      <c r="O927" s="256">
        <f t="shared" si="537"/>
        <v>0</v>
      </c>
      <c r="P927" s="256">
        <f t="shared" si="538"/>
        <v>0</v>
      </c>
      <c r="Q927" s="256">
        <f t="shared" si="539"/>
        <v>0</v>
      </c>
      <c r="R927" s="256">
        <f t="shared" si="540"/>
        <v>0</v>
      </c>
      <c r="S927" s="282">
        <f t="shared" si="541"/>
        <v>0</v>
      </c>
      <c r="T927" s="227"/>
      <c r="U927" s="227"/>
      <c r="V927" s="227"/>
    </row>
    <row r="928" spans="2:22" outlineLevel="1" x14ac:dyDescent="0.2">
      <c r="B928" s="279">
        <f t="shared" si="534"/>
        <v>44651</v>
      </c>
      <c r="C928" s="280" t="s">
        <v>0</v>
      </c>
      <c r="D928" s="246"/>
      <c r="E928" s="246"/>
      <c r="F928" s="246"/>
      <c r="G928" s="246"/>
      <c r="H928" s="246"/>
      <c r="I928" s="256"/>
      <c r="J928" s="256"/>
      <c r="K928" s="246"/>
      <c r="L928" s="246"/>
      <c r="M928" s="256">
        <f t="shared" si="535"/>
        <v>0</v>
      </c>
      <c r="N928" s="256">
        <f t="shared" si="536"/>
        <v>0</v>
      </c>
      <c r="O928" s="256">
        <f t="shared" si="537"/>
        <v>0</v>
      </c>
      <c r="P928" s="256">
        <f t="shared" si="538"/>
        <v>0</v>
      </c>
      <c r="Q928" s="256">
        <f t="shared" si="539"/>
        <v>0</v>
      </c>
      <c r="R928" s="256">
        <f t="shared" si="540"/>
        <v>0</v>
      </c>
      <c r="S928" s="282">
        <f t="shared" si="541"/>
        <v>0</v>
      </c>
      <c r="T928" s="227"/>
      <c r="U928" s="227"/>
      <c r="V928" s="227"/>
    </row>
    <row r="929" spans="2:22" outlineLevel="1" x14ac:dyDescent="0.2">
      <c r="B929" s="279">
        <f t="shared" si="534"/>
        <v>45016</v>
      </c>
      <c r="C929" s="280" t="s">
        <v>0</v>
      </c>
      <c r="D929" s="246"/>
      <c r="E929" s="246"/>
      <c r="F929" s="246"/>
      <c r="G929" s="246"/>
      <c r="H929" s="246"/>
      <c r="I929" s="256"/>
      <c r="J929" s="256"/>
      <c r="K929" s="246"/>
      <c r="L929" s="246"/>
      <c r="M929" s="256">
        <f t="shared" si="535"/>
        <v>0</v>
      </c>
      <c r="N929" s="256">
        <f t="shared" si="536"/>
        <v>0</v>
      </c>
      <c r="O929" s="256">
        <f t="shared" si="537"/>
        <v>0</v>
      </c>
      <c r="P929" s="256">
        <f t="shared" si="538"/>
        <v>0</v>
      </c>
      <c r="Q929" s="256">
        <f t="shared" si="539"/>
        <v>0</v>
      </c>
      <c r="R929" s="256">
        <f t="shared" si="540"/>
        <v>0</v>
      </c>
      <c r="S929" s="282">
        <f t="shared" si="541"/>
        <v>0</v>
      </c>
      <c r="T929" s="227"/>
      <c r="U929" s="227"/>
      <c r="V929" s="227"/>
    </row>
    <row r="930" spans="2:22" outlineLevel="1" x14ac:dyDescent="0.2">
      <c r="B930" s="279">
        <f t="shared" si="534"/>
        <v>45382</v>
      </c>
      <c r="C930" s="280" t="s">
        <v>0</v>
      </c>
      <c r="D930" s="246"/>
      <c r="E930" s="246"/>
      <c r="F930" s="246"/>
      <c r="G930" s="246"/>
      <c r="H930" s="246"/>
      <c r="I930" s="256"/>
      <c r="J930" s="256"/>
      <c r="K930" s="246"/>
      <c r="L930" s="246"/>
      <c r="M930" s="256">
        <f t="shared" si="535"/>
        <v>0</v>
      </c>
      <c r="N930" s="256">
        <f t="shared" si="536"/>
        <v>0</v>
      </c>
      <c r="O930" s="256">
        <f t="shared" si="537"/>
        <v>0</v>
      </c>
      <c r="P930" s="256">
        <f t="shared" si="538"/>
        <v>0</v>
      </c>
      <c r="Q930" s="256">
        <f t="shared" si="539"/>
        <v>0</v>
      </c>
      <c r="R930" s="256">
        <f t="shared" si="540"/>
        <v>0</v>
      </c>
      <c r="S930" s="282">
        <f t="shared" si="541"/>
        <v>0</v>
      </c>
      <c r="T930" s="227"/>
      <c r="U930" s="227"/>
      <c r="V930" s="227"/>
    </row>
    <row r="931" spans="2:22" outlineLevel="1" x14ac:dyDescent="0.2">
      <c r="B931" s="279">
        <f t="shared" si="534"/>
        <v>45747</v>
      </c>
      <c r="C931" s="280" t="s">
        <v>0</v>
      </c>
      <c r="D931" s="246"/>
      <c r="E931" s="246"/>
      <c r="F931" s="246"/>
      <c r="G931" s="246"/>
      <c r="H931" s="246"/>
      <c r="I931" s="256"/>
      <c r="J931" s="256"/>
      <c r="K931" s="246"/>
      <c r="L931" s="246"/>
      <c r="M931" s="256">
        <f t="shared" si="535"/>
        <v>0</v>
      </c>
      <c r="N931" s="256">
        <f t="shared" si="536"/>
        <v>0</v>
      </c>
      <c r="O931" s="256">
        <f t="shared" si="537"/>
        <v>0</v>
      </c>
      <c r="P931" s="256">
        <f t="shared" si="538"/>
        <v>0</v>
      </c>
      <c r="Q931" s="256">
        <f t="shared" si="539"/>
        <v>0</v>
      </c>
      <c r="R931" s="256">
        <f t="shared" si="540"/>
        <v>0</v>
      </c>
      <c r="S931" s="282">
        <f t="shared" si="541"/>
        <v>0</v>
      </c>
      <c r="T931" s="227"/>
      <c r="U931" s="227"/>
      <c r="V931" s="227"/>
    </row>
    <row r="932" spans="2:22" outlineLevel="1" x14ac:dyDescent="0.2">
      <c r="B932" s="279">
        <f t="shared" si="534"/>
        <v>46112</v>
      </c>
      <c r="C932" s="280" t="s">
        <v>0</v>
      </c>
      <c r="D932" s="246"/>
      <c r="E932" s="246"/>
      <c r="F932" s="246"/>
      <c r="G932" s="246"/>
      <c r="H932" s="246"/>
      <c r="I932" s="256"/>
      <c r="J932" s="256"/>
      <c r="K932" s="246"/>
      <c r="L932" s="246"/>
      <c r="M932" s="256">
        <f t="shared" si="535"/>
        <v>0</v>
      </c>
      <c r="N932" s="256">
        <f t="shared" si="536"/>
        <v>0</v>
      </c>
      <c r="O932" s="256">
        <f t="shared" si="537"/>
        <v>0</v>
      </c>
      <c r="P932" s="256">
        <f t="shared" si="538"/>
        <v>0</v>
      </c>
      <c r="Q932" s="256">
        <f t="shared" si="539"/>
        <v>0</v>
      </c>
      <c r="R932" s="256">
        <f t="shared" si="540"/>
        <v>0</v>
      </c>
      <c r="S932" s="282">
        <f t="shared" si="541"/>
        <v>0</v>
      </c>
      <c r="T932" s="227"/>
      <c r="U932" s="227"/>
      <c r="V932" s="227"/>
    </row>
    <row r="933" spans="2:22" outlineLevel="1" x14ac:dyDescent="0.2">
      <c r="B933" s="283"/>
      <c r="C933" s="280"/>
      <c r="D933" s="246"/>
      <c r="E933" s="246"/>
      <c r="F933" s="246"/>
      <c r="G933" s="246"/>
      <c r="H933" s="246"/>
      <c r="I933" s="246"/>
      <c r="J933" s="246"/>
      <c r="K933" s="246"/>
      <c r="L933" s="246"/>
      <c r="M933" s="246"/>
      <c r="N933" s="246"/>
      <c r="O933" s="246"/>
      <c r="P933" s="246"/>
      <c r="Q933" s="246"/>
      <c r="R933" s="246"/>
      <c r="S933" s="284"/>
      <c r="T933" s="227"/>
      <c r="U933" s="227"/>
      <c r="V933" s="227"/>
    </row>
    <row r="934" spans="2:22" outlineLevel="1" x14ac:dyDescent="0.2">
      <c r="B934" s="285" t="s">
        <v>15</v>
      </c>
      <c r="C934" s="280"/>
      <c r="D934" s="246"/>
      <c r="E934" s="246"/>
      <c r="F934" s="246"/>
      <c r="G934" s="246"/>
      <c r="H934" s="246"/>
      <c r="I934" s="246"/>
      <c r="J934" s="246"/>
      <c r="K934" s="246"/>
      <c r="L934" s="246"/>
      <c r="M934" s="246"/>
      <c r="N934" s="246"/>
      <c r="O934" s="246"/>
      <c r="P934" s="246"/>
      <c r="Q934" s="246"/>
      <c r="R934" s="246"/>
      <c r="S934" s="284"/>
      <c r="T934" s="227"/>
      <c r="U934" s="227"/>
      <c r="V934" s="227"/>
    </row>
    <row r="935" spans="2:22" outlineLevel="1" x14ac:dyDescent="0.2">
      <c r="B935" s="279">
        <f t="shared" ref="B935:B941" si="542">B926</f>
        <v>43921</v>
      </c>
      <c r="C935" s="280" t="s">
        <v>0</v>
      </c>
      <c r="D935" s="246"/>
      <c r="E935" s="246"/>
      <c r="F935" s="246"/>
      <c r="G935" s="246"/>
      <c r="H935" s="246"/>
      <c r="I935" s="256"/>
      <c r="J935" s="256"/>
      <c r="K935" s="246"/>
      <c r="L935" s="246"/>
      <c r="M935" s="256">
        <f>M926/MAX(M917,1)</f>
        <v>0</v>
      </c>
      <c r="N935" s="256">
        <f t="shared" ref="N935:S935" si="543">N926/MAX(N917,1)</f>
        <v>0</v>
      </c>
      <c r="O935" s="256">
        <f t="shared" si="543"/>
        <v>0</v>
      </c>
      <c r="P935" s="256">
        <f t="shared" si="543"/>
        <v>0</v>
      </c>
      <c r="Q935" s="256">
        <f t="shared" si="543"/>
        <v>0</v>
      </c>
      <c r="R935" s="256">
        <f t="shared" si="543"/>
        <v>0</v>
      </c>
      <c r="S935" s="282">
        <f t="shared" si="543"/>
        <v>0</v>
      </c>
      <c r="T935" s="227"/>
      <c r="U935" s="227"/>
      <c r="V935" s="227"/>
    </row>
    <row r="936" spans="2:22" outlineLevel="1" x14ac:dyDescent="0.2">
      <c r="B936" s="279">
        <f t="shared" si="542"/>
        <v>44286</v>
      </c>
      <c r="C936" s="280" t="s">
        <v>0</v>
      </c>
      <c r="D936" s="246"/>
      <c r="E936" s="246"/>
      <c r="F936" s="246"/>
      <c r="G936" s="246"/>
      <c r="H936" s="246"/>
      <c r="I936" s="256"/>
      <c r="J936" s="256"/>
      <c r="K936" s="246"/>
      <c r="L936" s="246"/>
      <c r="M936" s="256">
        <f t="shared" ref="M936:S936" si="544">M927/MAX(M918,1)</f>
        <v>0</v>
      </c>
      <c r="N936" s="256">
        <f t="shared" si="544"/>
        <v>0</v>
      </c>
      <c r="O936" s="256">
        <f t="shared" si="544"/>
        <v>0</v>
      </c>
      <c r="P936" s="256">
        <f t="shared" si="544"/>
        <v>0</v>
      </c>
      <c r="Q936" s="256">
        <f t="shared" si="544"/>
        <v>0</v>
      </c>
      <c r="R936" s="256">
        <f t="shared" si="544"/>
        <v>0</v>
      </c>
      <c r="S936" s="282">
        <f t="shared" si="544"/>
        <v>0</v>
      </c>
      <c r="T936" s="227"/>
      <c r="U936" s="227"/>
      <c r="V936" s="227"/>
    </row>
    <row r="937" spans="2:22" outlineLevel="1" x14ac:dyDescent="0.2">
      <c r="B937" s="279">
        <f t="shared" si="542"/>
        <v>44651</v>
      </c>
      <c r="C937" s="280" t="s">
        <v>0</v>
      </c>
      <c r="D937" s="246"/>
      <c r="E937" s="246"/>
      <c r="F937" s="246"/>
      <c r="G937" s="246"/>
      <c r="H937" s="246"/>
      <c r="I937" s="256"/>
      <c r="J937" s="256"/>
      <c r="K937" s="246"/>
      <c r="L937" s="246"/>
      <c r="M937" s="256">
        <f t="shared" ref="M937:S937" si="545">M928/MAX(M919,1)</f>
        <v>0</v>
      </c>
      <c r="N937" s="256">
        <f t="shared" si="545"/>
        <v>0</v>
      </c>
      <c r="O937" s="256">
        <f t="shared" si="545"/>
        <v>0</v>
      </c>
      <c r="P937" s="256">
        <f t="shared" si="545"/>
        <v>0</v>
      </c>
      <c r="Q937" s="256">
        <f t="shared" si="545"/>
        <v>0</v>
      </c>
      <c r="R937" s="256">
        <f t="shared" si="545"/>
        <v>0</v>
      </c>
      <c r="S937" s="282">
        <f t="shared" si="545"/>
        <v>0</v>
      </c>
      <c r="T937" s="227"/>
      <c r="U937" s="227"/>
      <c r="V937" s="227"/>
    </row>
    <row r="938" spans="2:22" outlineLevel="1" x14ac:dyDescent="0.2">
      <c r="B938" s="279">
        <f t="shared" si="542"/>
        <v>45016</v>
      </c>
      <c r="C938" s="280" t="s">
        <v>0</v>
      </c>
      <c r="D938" s="246"/>
      <c r="E938" s="246"/>
      <c r="F938" s="246"/>
      <c r="G938" s="246"/>
      <c r="H938" s="246"/>
      <c r="I938" s="256"/>
      <c r="J938" s="256"/>
      <c r="K938" s="246"/>
      <c r="L938" s="246"/>
      <c r="M938" s="256">
        <f t="shared" ref="M938:S938" si="546">M929/MAX(M920,1)</f>
        <v>0</v>
      </c>
      <c r="N938" s="256">
        <f t="shared" si="546"/>
        <v>0</v>
      </c>
      <c r="O938" s="256">
        <f t="shared" si="546"/>
        <v>0</v>
      </c>
      <c r="P938" s="256">
        <f t="shared" si="546"/>
        <v>0</v>
      </c>
      <c r="Q938" s="256">
        <f t="shared" si="546"/>
        <v>0</v>
      </c>
      <c r="R938" s="256">
        <f t="shared" si="546"/>
        <v>0</v>
      </c>
      <c r="S938" s="282">
        <f t="shared" si="546"/>
        <v>0</v>
      </c>
      <c r="T938" s="227"/>
      <c r="U938" s="227"/>
      <c r="V938" s="227"/>
    </row>
    <row r="939" spans="2:22" outlineLevel="1" x14ac:dyDescent="0.2">
      <c r="B939" s="279">
        <f t="shared" si="542"/>
        <v>45382</v>
      </c>
      <c r="C939" s="280" t="s">
        <v>0</v>
      </c>
      <c r="D939" s="246"/>
      <c r="E939" s="246"/>
      <c r="F939" s="246"/>
      <c r="G939" s="246"/>
      <c r="H939" s="246"/>
      <c r="I939" s="256"/>
      <c r="J939" s="256"/>
      <c r="K939" s="246"/>
      <c r="L939" s="246"/>
      <c r="M939" s="256">
        <f t="shared" ref="M939:S939" si="547">M930/MAX(M921,1)</f>
        <v>0</v>
      </c>
      <c r="N939" s="256">
        <f t="shared" si="547"/>
        <v>0</v>
      </c>
      <c r="O939" s="256">
        <f t="shared" si="547"/>
        <v>0</v>
      </c>
      <c r="P939" s="256">
        <f t="shared" si="547"/>
        <v>0</v>
      </c>
      <c r="Q939" s="256">
        <f t="shared" si="547"/>
        <v>0</v>
      </c>
      <c r="R939" s="256">
        <f t="shared" si="547"/>
        <v>0</v>
      </c>
      <c r="S939" s="282">
        <f t="shared" si="547"/>
        <v>0</v>
      </c>
      <c r="T939" s="227"/>
      <c r="U939" s="227"/>
      <c r="V939" s="227"/>
    </row>
    <row r="940" spans="2:22" outlineLevel="1" x14ac:dyDescent="0.2">
      <c r="B940" s="279">
        <f t="shared" si="542"/>
        <v>45747</v>
      </c>
      <c r="C940" s="280" t="s">
        <v>0</v>
      </c>
      <c r="D940" s="246"/>
      <c r="E940" s="246"/>
      <c r="F940" s="246"/>
      <c r="G940" s="246"/>
      <c r="H940" s="246"/>
      <c r="I940" s="256"/>
      <c r="J940" s="256"/>
      <c r="K940" s="246"/>
      <c r="L940" s="246"/>
      <c r="M940" s="256">
        <f t="shared" ref="M940:S940" si="548">M931/MAX(M922,1)</f>
        <v>0</v>
      </c>
      <c r="N940" s="256">
        <f t="shared" si="548"/>
        <v>0</v>
      </c>
      <c r="O940" s="256">
        <f t="shared" si="548"/>
        <v>0</v>
      </c>
      <c r="P940" s="256">
        <f t="shared" si="548"/>
        <v>0</v>
      </c>
      <c r="Q940" s="256">
        <f t="shared" si="548"/>
        <v>0</v>
      </c>
      <c r="R940" s="256">
        <f t="shared" si="548"/>
        <v>0</v>
      </c>
      <c r="S940" s="282">
        <f t="shared" si="548"/>
        <v>0</v>
      </c>
      <c r="T940" s="227"/>
      <c r="U940" s="227"/>
      <c r="V940" s="227"/>
    </row>
    <row r="941" spans="2:22" outlineLevel="1" x14ac:dyDescent="0.2">
      <c r="B941" s="279">
        <f t="shared" si="542"/>
        <v>46112</v>
      </c>
      <c r="C941" s="280" t="s">
        <v>0</v>
      </c>
      <c r="D941" s="246"/>
      <c r="E941" s="246"/>
      <c r="F941" s="246"/>
      <c r="G941" s="246"/>
      <c r="H941" s="246"/>
      <c r="I941" s="256"/>
      <c r="J941" s="256"/>
      <c r="K941" s="246"/>
      <c r="L941" s="246"/>
      <c r="M941" s="256">
        <f t="shared" ref="M941:S941" si="549">M932/MAX(M923,1)</f>
        <v>0</v>
      </c>
      <c r="N941" s="256">
        <f t="shared" si="549"/>
        <v>0</v>
      </c>
      <c r="O941" s="256">
        <f t="shared" si="549"/>
        <v>0</v>
      </c>
      <c r="P941" s="256">
        <f t="shared" si="549"/>
        <v>0</v>
      </c>
      <c r="Q941" s="256">
        <f t="shared" si="549"/>
        <v>0</v>
      </c>
      <c r="R941" s="256">
        <f t="shared" si="549"/>
        <v>0</v>
      </c>
      <c r="S941" s="282">
        <f t="shared" si="549"/>
        <v>0</v>
      </c>
      <c r="T941" s="227"/>
      <c r="U941" s="227"/>
      <c r="V941" s="227"/>
    </row>
    <row r="942" spans="2:22" outlineLevel="1" x14ac:dyDescent="0.2">
      <c r="B942" s="283"/>
      <c r="C942" s="280"/>
      <c r="D942" s="246"/>
      <c r="E942" s="246"/>
      <c r="F942" s="246"/>
      <c r="G942" s="246"/>
      <c r="H942" s="246"/>
      <c r="I942" s="246"/>
      <c r="J942" s="246"/>
      <c r="K942" s="246"/>
      <c r="L942" s="246"/>
      <c r="M942" s="246"/>
      <c r="N942" s="246"/>
      <c r="O942" s="246"/>
      <c r="P942" s="246"/>
      <c r="Q942" s="246"/>
      <c r="R942" s="246"/>
      <c r="S942" s="284"/>
      <c r="T942" s="227"/>
      <c r="U942" s="227"/>
      <c r="V942" s="227"/>
    </row>
    <row r="943" spans="2:22" outlineLevel="1" x14ac:dyDescent="0.2">
      <c r="B943" s="285" t="s">
        <v>14</v>
      </c>
      <c r="C943" s="280"/>
      <c r="D943" s="246"/>
      <c r="E943" s="246"/>
      <c r="F943" s="246"/>
      <c r="G943" s="246"/>
      <c r="H943" s="246"/>
      <c r="I943" s="246"/>
      <c r="J943" s="246"/>
      <c r="K943" s="246"/>
      <c r="L943" s="246"/>
      <c r="M943" s="246"/>
      <c r="N943" s="246"/>
      <c r="O943" s="246"/>
      <c r="P943" s="246"/>
      <c r="Q943" s="246"/>
      <c r="R943" s="246"/>
      <c r="S943" s="284"/>
      <c r="T943" s="227"/>
      <c r="U943" s="227"/>
      <c r="V943" s="227"/>
    </row>
    <row r="944" spans="2:22" outlineLevel="1" x14ac:dyDescent="0.2">
      <c r="B944" s="279">
        <f t="shared" ref="B944:B950" si="550">B935</f>
        <v>43921</v>
      </c>
      <c r="C944" s="280" t="s">
        <v>0</v>
      </c>
      <c r="D944" s="246"/>
      <c r="E944" s="246"/>
      <c r="F944" s="246"/>
      <c r="G944" s="246"/>
      <c r="H944" s="246"/>
      <c r="I944" s="256"/>
      <c r="J944" s="256"/>
      <c r="K944" s="246"/>
      <c r="L944" s="246"/>
      <c r="M944" s="256">
        <f>IF(M917&lt;=1,0,(M926-M962)*M$13)</f>
        <v>0</v>
      </c>
      <c r="N944" s="256">
        <f t="shared" ref="N944:S944" si="551">IF(N917&lt;=1,0,(N926-N962)*N$13)</f>
        <v>0</v>
      </c>
      <c r="O944" s="256">
        <f t="shared" si="551"/>
        <v>0</v>
      </c>
      <c r="P944" s="256">
        <f t="shared" si="551"/>
        <v>0</v>
      </c>
      <c r="Q944" s="256">
        <f t="shared" si="551"/>
        <v>0</v>
      </c>
      <c r="R944" s="256">
        <f t="shared" si="551"/>
        <v>0</v>
      </c>
      <c r="S944" s="282">
        <f t="shared" si="551"/>
        <v>0</v>
      </c>
      <c r="T944" s="227"/>
      <c r="U944" s="227"/>
      <c r="V944" s="227"/>
    </row>
    <row r="945" spans="2:22" outlineLevel="1" x14ac:dyDescent="0.2">
      <c r="B945" s="279">
        <f t="shared" si="550"/>
        <v>44286</v>
      </c>
      <c r="C945" s="280" t="s">
        <v>0</v>
      </c>
      <c r="D945" s="246"/>
      <c r="E945" s="246"/>
      <c r="F945" s="246"/>
      <c r="G945" s="246"/>
      <c r="H945" s="246"/>
      <c r="I945" s="256"/>
      <c r="J945" s="256"/>
      <c r="K945" s="246"/>
      <c r="L945" s="246"/>
      <c r="M945" s="256">
        <f t="shared" ref="M945:S945" si="552">IF(M918&lt;=1,0,(M927-M963)*M$13)</f>
        <v>0</v>
      </c>
      <c r="N945" s="256">
        <f t="shared" si="552"/>
        <v>0</v>
      </c>
      <c r="O945" s="256">
        <f t="shared" si="552"/>
        <v>0</v>
      </c>
      <c r="P945" s="256">
        <f t="shared" si="552"/>
        <v>0</v>
      </c>
      <c r="Q945" s="256">
        <f t="shared" si="552"/>
        <v>0</v>
      </c>
      <c r="R945" s="256">
        <f t="shared" si="552"/>
        <v>0</v>
      </c>
      <c r="S945" s="282">
        <f t="shared" si="552"/>
        <v>0</v>
      </c>
      <c r="T945" s="227"/>
      <c r="U945" s="227"/>
      <c r="V945" s="227"/>
    </row>
    <row r="946" spans="2:22" outlineLevel="1" x14ac:dyDescent="0.2">
      <c r="B946" s="279">
        <f t="shared" si="550"/>
        <v>44651</v>
      </c>
      <c r="C946" s="280" t="s">
        <v>0</v>
      </c>
      <c r="D946" s="246"/>
      <c r="E946" s="246"/>
      <c r="F946" s="246"/>
      <c r="G946" s="246"/>
      <c r="H946" s="246"/>
      <c r="I946" s="256"/>
      <c r="J946" s="256"/>
      <c r="K946" s="246"/>
      <c r="L946" s="246"/>
      <c r="M946" s="256">
        <f t="shared" ref="M946:S946" si="553">IF(M919&lt;=1,0,(M928-M964)*M$13)</f>
        <v>0</v>
      </c>
      <c r="N946" s="256">
        <f t="shared" si="553"/>
        <v>0</v>
      </c>
      <c r="O946" s="256">
        <f t="shared" si="553"/>
        <v>0</v>
      </c>
      <c r="P946" s="256">
        <f t="shared" si="553"/>
        <v>0</v>
      </c>
      <c r="Q946" s="256">
        <f t="shared" si="553"/>
        <v>0</v>
      </c>
      <c r="R946" s="256">
        <f t="shared" si="553"/>
        <v>0</v>
      </c>
      <c r="S946" s="282">
        <f t="shared" si="553"/>
        <v>0</v>
      </c>
      <c r="T946" s="227"/>
      <c r="U946" s="227"/>
      <c r="V946" s="227"/>
    </row>
    <row r="947" spans="2:22" outlineLevel="1" x14ac:dyDescent="0.2">
      <c r="B947" s="279">
        <f t="shared" si="550"/>
        <v>45016</v>
      </c>
      <c r="C947" s="280" t="s">
        <v>0</v>
      </c>
      <c r="D947" s="246"/>
      <c r="E947" s="246"/>
      <c r="F947" s="246"/>
      <c r="G947" s="246"/>
      <c r="H947" s="246"/>
      <c r="I947" s="256"/>
      <c r="J947" s="256"/>
      <c r="K947" s="246"/>
      <c r="L947" s="246"/>
      <c r="M947" s="256">
        <f t="shared" ref="M947:S947" si="554">IF(M920&lt;=1,0,(M929-M965)*M$13)</f>
        <v>0</v>
      </c>
      <c r="N947" s="256">
        <f t="shared" si="554"/>
        <v>0</v>
      </c>
      <c r="O947" s="256">
        <f t="shared" si="554"/>
        <v>0</v>
      </c>
      <c r="P947" s="256">
        <f t="shared" si="554"/>
        <v>0</v>
      </c>
      <c r="Q947" s="256">
        <f t="shared" si="554"/>
        <v>0</v>
      </c>
      <c r="R947" s="256">
        <f t="shared" si="554"/>
        <v>0</v>
      </c>
      <c r="S947" s="282">
        <f t="shared" si="554"/>
        <v>0</v>
      </c>
      <c r="T947" s="227"/>
      <c r="U947" s="227"/>
      <c r="V947" s="227"/>
    </row>
    <row r="948" spans="2:22" outlineLevel="1" x14ac:dyDescent="0.2">
      <c r="B948" s="279">
        <f t="shared" si="550"/>
        <v>45382</v>
      </c>
      <c r="C948" s="280" t="s">
        <v>0</v>
      </c>
      <c r="D948" s="246"/>
      <c r="E948" s="246"/>
      <c r="F948" s="246"/>
      <c r="G948" s="246"/>
      <c r="H948" s="246"/>
      <c r="I948" s="256"/>
      <c r="J948" s="256"/>
      <c r="K948" s="246"/>
      <c r="L948" s="246"/>
      <c r="M948" s="256">
        <f t="shared" ref="M948:S948" si="555">IF(M921&lt;=1,0,(M930-M966)*M$13)</f>
        <v>0</v>
      </c>
      <c r="N948" s="256">
        <f t="shared" si="555"/>
        <v>0</v>
      </c>
      <c r="O948" s="256">
        <f t="shared" si="555"/>
        <v>0</v>
      </c>
      <c r="P948" s="256">
        <f t="shared" si="555"/>
        <v>0</v>
      </c>
      <c r="Q948" s="256">
        <f t="shared" si="555"/>
        <v>0</v>
      </c>
      <c r="R948" s="256">
        <f t="shared" si="555"/>
        <v>0</v>
      </c>
      <c r="S948" s="282">
        <f t="shared" si="555"/>
        <v>0</v>
      </c>
      <c r="T948" s="227"/>
      <c r="U948" s="227"/>
      <c r="V948" s="227"/>
    </row>
    <row r="949" spans="2:22" outlineLevel="1" x14ac:dyDescent="0.2">
      <c r="B949" s="279">
        <f t="shared" si="550"/>
        <v>45747</v>
      </c>
      <c r="C949" s="280" t="s">
        <v>0</v>
      </c>
      <c r="D949" s="246"/>
      <c r="E949" s="246"/>
      <c r="F949" s="246"/>
      <c r="G949" s="246"/>
      <c r="H949" s="246"/>
      <c r="I949" s="256"/>
      <c r="J949" s="256"/>
      <c r="K949" s="246"/>
      <c r="L949" s="246"/>
      <c r="M949" s="256">
        <f t="shared" ref="M949:S949" si="556">IF(M922&lt;=1,0,(M931-M967)*M$13)</f>
        <v>0</v>
      </c>
      <c r="N949" s="256">
        <f t="shared" si="556"/>
        <v>0</v>
      </c>
      <c r="O949" s="256">
        <f t="shared" si="556"/>
        <v>0</v>
      </c>
      <c r="P949" s="256">
        <f t="shared" si="556"/>
        <v>0</v>
      </c>
      <c r="Q949" s="256">
        <f t="shared" si="556"/>
        <v>0</v>
      </c>
      <c r="R949" s="256">
        <f t="shared" si="556"/>
        <v>0</v>
      </c>
      <c r="S949" s="282">
        <f t="shared" si="556"/>
        <v>0</v>
      </c>
      <c r="T949" s="227"/>
      <c r="U949" s="227"/>
      <c r="V949" s="227"/>
    </row>
    <row r="950" spans="2:22" outlineLevel="1" x14ac:dyDescent="0.2">
      <c r="B950" s="279">
        <f t="shared" si="550"/>
        <v>46112</v>
      </c>
      <c r="C950" s="280" t="s">
        <v>0</v>
      </c>
      <c r="D950" s="246"/>
      <c r="E950" s="246"/>
      <c r="F950" s="246"/>
      <c r="G950" s="246"/>
      <c r="H950" s="246"/>
      <c r="I950" s="256"/>
      <c r="J950" s="256"/>
      <c r="K950" s="246"/>
      <c r="L950" s="246"/>
      <c r="M950" s="256">
        <f t="shared" ref="M950:S950" si="557">IF(M923&lt;=1,0,(M932-M968)*M$13)</f>
        <v>0</v>
      </c>
      <c r="N950" s="256">
        <f t="shared" si="557"/>
        <v>0</v>
      </c>
      <c r="O950" s="256">
        <f t="shared" si="557"/>
        <v>0</v>
      </c>
      <c r="P950" s="256">
        <f t="shared" si="557"/>
        <v>0</v>
      </c>
      <c r="Q950" s="256">
        <f t="shared" si="557"/>
        <v>0</v>
      </c>
      <c r="R950" s="256">
        <f t="shared" si="557"/>
        <v>0</v>
      </c>
      <c r="S950" s="282">
        <f t="shared" si="557"/>
        <v>0</v>
      </c>
      <c r="T950" s="227"/>
      <c r="U950" s="227"/>
      <c r="V950" s="227"/>
    </row>
    <row r="951" spans="2:22" outlineLevel="1" x14ac:dyDescent="0.2">
      <c r="B951" s="283"/>
      <c r="C951" s="280"/>
      <c r="D951" s="246"/>
      <c r="E951" s="246"/>
      <c r="F951" s="246"/>
      <c r="G951" s="246"/>
      <c r="H951" s="246"/>
      <c r="I951" s="246"/>
      <c r="J951" s="246"/>
      <c r="K951" s="246"/>
      <c r="L951" s="246"/>
      <c r="M951" s="246"/>
      <c r="N951" s="246"/>
      <c r="O951" s="246"/>
      <c r="P951" s="246"/>
      <c r="Q951" s="246"/>
      <c r="R951" s="246"/>
      <c r="S951" s="284"/>
      <c r="T951" s="227"/>
      <c r="U951" s="227"/>
      <c r="V951" s="227"/>
    </row>
    <row r="952" spans="2:22" outlineLevel="1" x14ac:dyDescent="0.2">
      <c r="B952" s="285" t="s">
        <v>144</v>
      </c>
      <c r="C952" s="280"/>
      <c r="D952" s="246"/>
      <c r="E952" s="246"/>
      <c r="F952" s="246"/>
      <c r="G952" s="246"/>
      <c r="H952" s="246"/>
      <c r="I952" s="246"/>
      <c r="J952" s="246"/>
      <c r="K952" s="246"/>
      <c r="L952" s="246"/>
      <c r="M952" s="246"/>
      <c r="N952" s="246"/>
      <c r="O952" s="246"/>
      <c r="P952" s="246"/>
      <c r="Q952" s="246"/>
      <c r="R952" s="246"/>
      <c r="S952" s="284"/>
      <c r="T952" s="227"/>
      <c r="U952" s="227"/>
      <c r="V952" s="227"/>
    </row>
    <row r="953" spans="2:22" outlineLevel="1" x14ac:dyDescent="0.2">
      <c r="B953" s="279">
        <f t="shared" ref="B953:B959" si="558">B944</f>
        <v>43921</v>
      </c>
      <c r="C953" s="280" t="s">
        <v>0</v>
      </c>
      <c r="D953" s="281">
        <f>INDEX($H$28:$S$28,MATCH(B953,$H$4:$S$4,0))</f>
        <v>0</v>
      </c>
      <c r="E953" s="256"/>
      <c r="F953" s="246"/>
      <c r="G953" s="246"/>
      <c r="H953" s="246"/>
      <c r="I953" s="256"/>
      <c r="J953" s="256"/>
      <c r="K953" s="246"/>
      <c r="L953" s="246"/>
      <c r="M953" s="256">
        <f t="shared" ref="M953:S959" si="559">($B953=M$4)*$D953</f>
        <v>0</v>
      </c>
      <c r="N953" s="256">
        <f t="shared" si="559"/>
        <v>0</v>
      </c>
      <c r="O953" s="256">
        <f t="shared" si="559"/>
        <v>0</v>
      </c>
      <c r="P953" s="256">
        <f t="shared" si="559"/>
        <v>0</v>
      </c>
      <c r="Q953" s="256">
        <f t="shared" si="559"/>
        <v>0</v>
      </c>
      <c r="R953" s="256">
        <f t="shared" si="559"/>
        <v>0</v>
      </c>
      <c r="S953" s="282">
        <f t="shared" si="559"/>
        <v>0</v>
      </c>
      <c r="T953" s="227"/>
      <c r="U953" s="227"/>
      <c r="V953" s="227"/>
    </row>
    <row r="954" spans="2:22" outlineLevel="1" x14ac:dyDescent="0.2">
      <c r="B954" s="279">
        <f t="shared" si="558"/>
        <v>44286</v>
      </c>
      <c r="C954" s="280" t="s">
        <v>0</v>
      </c>
      <c r="D954" s="281">
        <f t="shared" ref="D954:D959" si="560">INDEX($H$28:$S$28,MATCH(B954,$H$4:$S$4,0))</f>
        <v>0</v>
      </c>
      <c r="E954" s="256"/>
      <c r="F954" s="246"/>
      <c r="G954" s="246"/>
      <c r="H954" s="246"/>
      <c r="I954" s="256"/>
      <c r="J954" s="256"/>
      <c r="K954" s="246"/>
      <c r="L954" s="246"/>
      <c r="M954" s="256">
        <f t="shared" si="559"/>
        <v>0</v>
      </c>
      <c r="N954" s="256">
        <f t="shared" si="559"/>
        <v>0</v>
      </c>
      <c r="O954" s="256">
        <f t="shared" si="559"/>
        <v>0</v>
      </c>
      <c r="P954" s="256">
        <f t="shared" si="559"/>
        <v>0</v>
      </c>
      <c r="Q954" s="256">
        <f t="shared" si="559"/>
        <v>0</v>
      </c>
      <c r="R954" s="256">
        <f t="shared" si="559"/>
        <v>0</v>
      </c>
      <c r="S954" s="282">
        <f t="shared" si="559"/>
        <v>0</v>
      </c>
      <c r="T954" s="227"/>
      <c r="U954" s="227"/>
      <c r="V954" s="227"/>
    </row>
    <row r="955" spans="2:22" outlineLevel="1" x14ac:dyDescent="0.2">
      <c r="B955" s="279">
        <f t="shared" si="558"/>
        <v>44651</v>
      </c>
      <c r="C955" s="280" t="s">
        <v>0</v>
      </c>
      <c r="D955" s="281">
        <f t="shared" si="560"/>
        <v>0</v>
      </c>
      <c r="E955" s="256"/>
      <c r="F955" s="246"/>
      <c r="G955" s="246"/>
      <c r="H955" s="246"/>
      <c r="I955" s="256"/>
      <c r="J955" s="256"/>
      <c r="K955" s="246"/>
      <c r="L955" s="246"/>
      <c r="M955" s="256">
        <f t="shared" si="559"/>
        <v>0</v>
      </c>
      <c r="N955" s="256">
        <f t="shared" si="559"/>
        <v>0</v>
      </c>
      <c r="O955" s="256">
        <f t="shared" si="559"/>
        <v>0</v>
      </c>
      <c r="P955" s="256">
        <f t="shared" si="559"/>
        <v>0</v>
      </c>
      <c r="Q955" s="256">
        <f t="shared" si="559"/>
        <v>0</v>
      </c>
      <c r="R955" s="256">
        <f t="shared" si="559"/>
        <v>0</v>
      </c>
      <c r="S955" s="282">
        <f t="shared" si="559"/>
        <v>0</v>
      </c>
      <c r="T955" s="227"/>
      <c r="U955" s="227"/>
      <c r="V955" s="227"/>
    </row>
    <row r="956" spans="2:22" outlineLevel="1" x14ac:dyDescent="0.2">
      <c r="B956" s="279">
        <f t="shared" si="558"/>
        <v>45016</v>
      </c>
      <c r="C956" s="280" t="s">
        <v>0</v>
      </c>
      <c r="D956" s="281">
        <f t="shared" si="560"/>
        <v>0</v>
      </c>
      <c r="E956" s="256"/>
      <c r="F956" s="246"/>
      <c r="G956" s="246"/>
      <c r="H956" s="246"/>
      <c r="I956" s="256"/>
      <c r="J956" s="256"/>
      <c r="K956" s="246"/>
      <c r="L956" s="246"/>
      <c r="M956" s="256">
        <f t="shared" si="559"/>
        <v>0</v>
      </c>
      <c r="N956" s="256">
        <f t="shared" si="559"/>
        <v>0</v>
      </c>
      <c r="O956" s="256">
        <f t="shared" si="559"/>
        <v>0</v>
      </c>
      <c r="P956" s="256">
        <f t="shared" si="559"/>
        <v>0</v>
      </c>
      <c r="Q956" s="256">
        <f t="shared" si="559"/>
        <v>0</v>
      </c>
      <c r="R956" s="256">
        <f t="shared" si="559"/>
        <v>0</v>
      </c>
      <c r="S956" s="282">
        <f t="shared" si="559"/>
        <v>0</v>
      </c>
      <c r="T956" s="227"/>
      <c r="U956" s="227"/>
      <c r="V956" s="227"/>
    </row>
    <row r="957" spans="2:22" outlineLevel="1" x14ac:dyDescent="0.2">
      <c r="B957" s="279">
        <f t="shared" si="558"/>
        <v>45382</v>
      </c>
      <c r="C957" s="280" t="s">
        <v>0</v>
      </c>
      <c r="D957" s="281">
        <f t="shared" si="560"/>
        <v>0</v>
      </c>
      <c r="E957" s="256"/>
      <c r="F957" s="246"/>
      <c r="G957" s="246"/>
      <c r="H957" s="246"/>
      <c r="I957" s="256"/>
      <c r="J957" s="256"/>
      <c r="K957" s="246"/>
      <c r="L957" s="246"/>
      <c r="M957" s="256">
        <f t="shared" si="559"/>
        <v>0</v>
      </c>
      <c r="N957" s="256">
        <f t="shared" si="559"/>
        <v>0</v>
      </c>
      <c r="O957" s="256">
        <f t="shared" si="559"/>
        <v>0</v>
      </c>
      <c r="P957" s="256">
        <f t="shared" si="559"/>
        <v>0</v>
      </c>
      <c r="Q957" s="256">
        <f t="shared" si="559"/>
        <v>0</v>
      </c>
      <c r="R957" s="256">
        <f t="shared" si="559"/>
        <v>0</v>
      </c>
      <c r="S957" s="282">
        <f t="shared" si="559"/>
        <v>0</v>
      </c>
      <c r="T957" s="227"/>
      <c r="U957" s="227"/>
      <c r="V957" s="227"/>
    </row>
    <row r="958" spans="2:22" outlineLevel="1" x14ac:dyDescent="0.2">
      <c r="B958" s="279">
        <f t="shared" si="558"/>
        <v>45747</v>
      </c>
      <c r="C958" s="280" t="s">
        <v>0</v>
      </c>
      <c r="D958" s="281">
        <f t="shared" si="560"/>
        <v>0</v>
      </c>
      <c r="E958" s="256"/>
      <c r="F958" s="246"/>
      <c r="G958" s="246"/>
      <c r="H958" s="246"/>
      <c r="I958" s="256"/>
      <c r="J958" s="256"/>
      <c r="K958" s="246"/>
      <c r="L958" s="246"/>
      <c r="M958" s="256">
        <f t="shared" si="559"/>
        <v>0</v>
      </c>
      <c r="N958" s="256">
        <f t="shared" si="559"/>
        <v>0</v>
      </c>
      <c r="O958" s="256">
        <f t="shared" si="559"/>
        <v>0</v>
      </c>
      <c r="P958" s="256">
        <f t="shared" si="559"/>
        <v>0</v>
      </c>
      <c r="Q958" s="256">
        <f t="shared" si="559"/>
        <v>0</v>
      </c>
      <c r="R958" s="256">
        <f t="shared" si="559"/>
        <v>0</v>
      </c>
      <c r="S958" s="282">
        <f t="shared" si="559"/>
        <v>0</v>
      </c>
      <c r="T958" s="227"/>
      <c r="U958" s="227"/>
      <c r="V958" s="227"/>
    </row>
    <row r="959" spans="2:22" outlineLevel="1" x14ac:dyDescent="0.2">
      <c r="B959" s="279">
        <f t="shared" si="558"/>
        <v>46112</v>
      </c>
      <c r="C959" s="280" t="s">
        <v>0</v>
      </c>
      <c r="D959" s="281">
        <f t="shared" si="560"/>
        <v>0</v>
      </c>
      <c r="E959" s="256"/>
      <c r="F959" s="246"/>
      <c r="G959" s="246"/>
      <c r="H959" s="246"/>
      <c r="I959" s="256"/>
      <c r="J959" s="256"/>
      <c r="K959" s="246"/>
      <c r="L959" s="246"/>
      <c r="M959" s="256">
        <f t="shared" si="559"/>
        <v>0</v>
      </c>
      <c r="N959" s="256">
        <f t="shared" si="559"/>
        <v>0</v>
      </c>
      <c r="O959" s="256">
        <f t="shared" si="559"/>
        <v>0</v>
      </c>
      <c r="P959" s="256">
        <f t="shared" si="559"/>
        <v>0</v>
      </c>
      <c r="Q959" s="256">
        <f t="shared" si="559"/>
        <v>0</v>
      </c>
      <c r="R959" s="256">
        <f t="shared" si="559"/>
        <v>0</v>
      </c>
      <c r="S959" s="282">
        <f t="shared" si="559"/>
        <v>0</v>
      </c>
      <c r="T959" s="227"/>
      <c r="U959" s="227"/>
      <c r="V959" s="227"/>
    </row>
    <row r="960" spans="2:22" outlineLevel="1" x14ac:dyDescent="0.2">
      <c r="B960" s="283"/>
      <c r="C960" s="280"/>
      <c r="D960" s="246"/>
      <c r="E960" s="246"/>
      <c r="F960" s="246"/>
      <c r="G960" s="246"/>
      <c r="H960" s="246"/>
      <c r="I960" s="246"/>
      <c r="J960" s="246"/>
      <c r="K960" s="246"/>
      <c r="L960" s="246"/>
      <c r="M960" s="246"/>
      <c r="N960" s="246"/>
      <c r="O960" s="246"/>
      <c r="P960" s="246"/>
      <c r="Q960" s="246"/>
      <c r="R960" s="246"/>
      <c r="S960" s="284"/>
      <c r="T960" s="227"/>
      <c r="U960" s="227"/>
      <c r="V960" s="227"/>
    </row>
    <row r="961" spans="2:22" outlineLevel="1" x14ac:dyDescent="0.2">
      <c r="B961" s="285" t="s">
        <v>12</v>
      </c>
      <c r="C961" s="280"/>
      <c r="D961" s="246"/>
      <c r="E961" s="246"/>
      <c r="F961" s="246"/>
      <c r="G961" s="246"/>
      <c r="H961" s="246"/>
      <c r="I961" s="246"/>
      <c r="J961" s="246"/>
      <c r="K961" s="246"/>
      <c r="L961" s="246"/>
      <c r="M961" s="246"/>
      <c r="N961" s="246"/>
      <c r="O961" s="246"/>
      <c r="P961" s="246"/>
      <c r="Q961" s="246"/>
      <c r="R961" s="246"/>
      <c r="S961" s="284"/>
      <c r="T961" s="227"/>
      <c r="U961" s="227"/>
      <c r="V961" s="227"/>
    </row>
    <row r="962" spans="2:22" outlineLevel="1" x14ac:dyDescent="0.2">
      <c r="B962" s="279">
        <f t="shared" ref="B962:B968" si="561">B953</f>
        <v>43921</v>
      </c>
      <c r="C962" s="280" t="s">
        <v>0</v>
      </c>
      <c r="D962" s="246"/>
      <c r="E962" s="246"/>
      <c r="F962" s="246"/>
      <c r="G962" s="246"/>
      <c r="H962" s="246"/>
      <c r="I962" s="256"/>
      <c r="J962" s="256"/>
      <c r="K962" s="246"/>
      <c r="L962" s="246"/>
      <c r="M962" s="256">
        <v>0</v>
      </c>
      <c r="N962" s="256">
        <v>0</v>
      </c>
      <c r="O962" s="256">
        <v>0</v>
      </c>
      <c r="P962" s="256">
        <v>0</v>
      </c>
      <c r="Q962" s="256">
        <v>0</v>
      </c>
      <c r="R962" s="256">
        <v>0</v>
      </c>
      <c r="S962" s="282">
        <v>0</v>
      </c>
      <c r="T962" s="227"/>
      <c r="U962" s="227"/>
      <c r="V962" s="227"/>
    </row>
    <row r="963" spans="2:22" outlineLevel="1" x14ac:dyDescent="0.2">
      <c r="B963" s="279">
        <f t="shared" si="561"/>
        <v>44286</v>
      </c>
      <c r="C963" s="280" t="s">
        <v>0</v>
      </c>
      <c r="D963" s="246"/>
      <c r="E963" s="246"/>
      <c r="F963" s="246"/>
      <c r="G963" s="246"/>
      <c r="H963" s="246"/>
      <c r="I963" s="256"/>
      <c r="J963" s="256"/>
      <c r="K963" s="246"/>
      <c r="L963" s="246"/>
      <c r="M963" s="256">
        <v>0</v>
      </c>
      <c r="N963" s="256">
        <v>0</v>
      </c>
      <c r="O963" s="256">
        <v>0</v>
      </c>
      <c r="P963" s="256">
        <v>0</v>
      </c>
      <c r="Q963" s="256">
        <v>0</v>
      </c>
      <c r="R963" s="256">
        <v>0</v>
      </c>
      <c r="S963" s="282">
        <v>0</v>
      </c>
      <c r="T963" s="227"/>
      <c r="U963" s="227"/>
      <c r="V963" s="227"/>
    </row>
    <row r="964" spans="2:22" outlineLevel="1" x14ac:dyDescent="0.2">
      <c r="B964" s="279">
        <f t="shared" si="561"/>
        <v>44651</v>
      </c>
      <c r="C964" s="280" t="s">
        <v>0</v>
      </c>
      <c r="D964" s="246"/>
      <c r="E964" s="246"/>
      <c r="F964" s="246"/>
      <c r="G964" s="246"/>
      <c r="H964" s="246"/>
      <c r="I964" s="256"/>
      <c r="J964" s="256"/>
      <c r="K964" s="246"/>
      <c r="L964" s="246"/>
      <c r="M964" s="256">
        <v>0</v>
      </c>
      <c r="N964" s="256">
        <v>0</v>
      </c>
      <c r="O964" s="256">
        <v>0</v>
      </c>
      <c r="P964" s="256">
        <v>0</v>
      </c>
      <c r="Q964" s="256">
        <v>0</v>
      </c>
      <c r="R964" s="256">
        <v>0</v>
      </c>
      <c r="S964" s="282">
        <v>0</v>
      </c>
      <c r="T964" s="227"/>
      <c r="U964" s="227"/>
      <c r="V964" s="227"/>
    </row>
    <row r="965" spans="2:22" outlineLevel="1" x14ac:dyDescent="0.2">
      <c r="B965" s="279">
        <f t="shared" si="561"/>
        <v>45016</v>
      </c>
      <c r="C965" s="280" t="s">
        <v>0</v>
      </c>
      <c r="D965" s="246"/>
      <c r="E965" s="246"/>
      <c r="F965" s="246"/>
      <c r="G965" s="246"/>
      <c r="H965" s="246"/>
      <c r="I965" s="256"/>
      <c r="J965" s="256"/>
      <c r="K965" s="246"/>
      <c r="L965" s="246"/>
      <c r="M965" s="256">
        <v>0</v>
      </c>
      <c r="N965" s="256">
        <v>0</v>
      </c>
      <c r="O965" s="256">
        <v>0</v>
      </c>
      <c r="P965" s="256">
        <v>0</v>
      </c>
      <c r="Q965" s="256">
        <v>0</v>
      </c>
      <c r="R965" s="256">
        <v>0</v>
      </c>
      <c r="S965" s="282">
        <v>0</v>
      </c>
      <c r="T965" s="227"/>
      <c r="U965" s="227"/>
      <c r="V965" s="227"/>
    </row>
    <row r="966" spans="2:22" outlineLevel="1" x14ac:dyDescent="0.2">
      <c r="B966" s="279">
        <f t="shared" si="561"/>
        <v>45382</v>
      </c>
      <c r="C966" s="280" t="s">
        <v>0</v>
      </c>
      <c r="D966" s="246"/>
      <c r="E966" s="246"/>
      <c r="F966" s="246"/>
      <c r="G966" s="246"/>
      <c r="H966" s="246"/>
      <c r="I966" s="256"/>
      <c r="J966" s="256"/>
      <c r="K966" s="246"/>
      <c r="L966" s="246"/>
      <c r="M966" s="256">
        <v>0</v>
      </c>
      <c r="N966" s="256">
        <v>0</v>
      </c>
      <c r="O966" s="256">
        <v>0</v>
      </c>
      <c r="P966" s="256">
        <v>0</v>
      </c>
      <c r="Q966" s="256">
        <v>0</v>
      </c>
      <c r="R966" s="256">
        <v>0</v>
      </c>
      <c r="S966" s="282">
        <v>0</v>
      </c>
      <c r="T966" s="227"/>
      <c r="U966" s="227"/>
      <c r="V966" s="227"/>
    </row>
    <row r="967" spans="2:22" outlineLevel="1" x14ac:dyDescent="0.2">
      <c r="B967" s="279">
        <f t="shared" si="561"/>
        <v>45747</v>
      </c>
      <c r="C967" s="280" t="s">
        <v>0</v>
      </c>
      <c r="D967" s="246"/>
      <c r="E967" s="246"/>
      <c r="F967" s="246"/>
      <c r="G967" s="246"/>
      <c r="H967" s="246"/>
      <c r="I967" s="256"/>
      <c r="J967" s="256"/>
      <c r="K967" s="246"/>
      <c r="L967" s="246"/>
      <c r="M967" s="256">
        <v>0</v>
      </c>
      <c r="N967" s="256">
        <v>0</v>
      </c>
      <c r="O967" s="256">
        <v>0</v>
      </c>
      <c r="P967" s="256">
        <v>0</v>
      </c>
      <c r="Q967" s="256">
        <v>0</v>
      </c>
      <c r="R967" s="256">
        <v>0</v>
      </c>
      <c r="S967" s="282">
        <v>0</v>
      </c>
      <c r="T967" s="227"/>
      <c r="U967" s="227"/>
      <c r="V967" s="227"/>
    </row>
    <row r="968" spans="2:22" outlineLevel="1" x14ac:dyDescent="0.2">
      <c r="B968" s="279">
        <f t="shared" si="561"/>
        <v>46112</v>
      </c>
      <c r="C968" s="280" t="s">
        <v>0</v>
      </c>
      <c r="D968" s="246"/>
      <c r="E968" s="246"/>
      <c r="F968" s="246"/>
      <c r="G968" s="246"/>
      <c r="H968" s="246"/>
      <c r="I968" s="256"/>
      <c r="J968" s="256"/>
      <c r="K968" s="246"/>
      <c r="L968" s="246"/>
      <c r="M968" s="256">
        <v>0</v>
      </c>
      <c r="N968" s="256">
        <v>0</v>
      </c>
      <c r="O968" s="256">
        <v>0</v>
      </c>
      <c r="P968" s="256">
        <v>0</v>
      </c>
      <c r="Q968" s="256">
        <v>0</v>
      </c>
      <c r="R968" s="256">
        <v>0</v>
      </c>
      <c r="S968" s="282">
        <v>0</v>
      </c>
      <c r="T968" s="227"/>
      <c r="U968" s="227"/>
      <c r="V968" s="227"/>
    </row>
    <row r="969" spans="2:22" outlineLevel="1" x14ac:dyDescent="0.2">
      <c r="B969" s="283"/>
      <c r="C969" s="280"/>
      <c r="D969" s="246"/>
      <c r="E969" s="246"/>
      <c r="F969" s="246"/>
      <c r="G969" s="246"/>
      <c r="H969" s="246"/>
      <c r="I969" s="246"/>
      <c r="J969" s="246"/>
      <c r="K969" s="246"/>
      <c r="L969" s="246"/>
      <c r="M969" s="246"/>
      <c r="N969" s="246"/>
      <c r="O969" s="246"/>
      <c r="P969" s="246"/>
      <c r="Q969" s="246"/>
      <c r="R969" s="246"/>
      <c r="S969" s="284"/>
      <c r="T969" s="227"/>
      <c r="U969" s="227"/>
      <c r="V969" s="227"/>
    </row>
    <row r="970" spans="2:22" outlineLevel="1" x14ac:dyDescent="0.2">
      <c r="B970" s="285" t="s">
        <v>11</v>
      </c>
      <c r="C970" s="280"/>
      <c r="D970" s="246"/>
      <c r="E970" s="246"/>
      <c r="F970" s="246"/>
      <c r="G970" s="246"/>
      <c r="H970" s="246"/>
      <c r="I970" s="246"/>
      <c r="J970" s="246"/>
      <c r="K970" s="246"/>
      <c r="L970" s="246"/>
      <c r="M970" s="246"/>
      <c r="N970" s="246"/>
      <c r="O970" s="246"/>
      <c r="P970" s="246"/>
      <c r="Q970" s="246"/>
      <c r="R970" s="246"/>
      <c r="S970" s="284"/>
      <c r="T970" s="227"/>
      <c r="U970" s="227"/>
      <c r="V970" s="227"/>
    </row>
    <row r="971" spans="2:22" outlineLevel="1" x14ac:dyDescent="0.2">
      <c r="B971" s="279">
        <f t="shared" ref="B971:B977" si="562">B962</f>
        <v>43921</v>
      </c>
      <c r="C971" s="280" t="s">
        <v>0</v>
      </c>
      <c r="D971" s="246"/>
      <c r="E971" s="246"/>
      <c r="F971" s="246"/>
      <c r="G971" s="246"/>
      <c r="H971" s="246"/>
      <c r="I971" s="256"/>
      <c r="J971" s="256"/>
      <c r="K971" s="246"/>
      <c r="L971" s="246"/>
      <c r="M971" s="256">
        <f>M926-M935+M944+M953-M962</f>
        <v>0</v>
      </c>
      <c r="N971" s="256">
        <f t="shared" ref="N971:S971" si="563">N926-N935+N944+N953-N962</f>
        <v>0</v>
      </c>
      <c r="O971" s="256">
        <f t="shared" si="563"/>
        <v>0</v>
      </c>
      <c r="P971" s="256">
        <f t="shared" si="563"/>
        <v>0</v>
      </c>
      <c r="Q971" s="256">
        <f t="shared" si="563"/>
        <v>0</v>
      </c>
      <c r="R971" s="256">
        <f t="shared" si="563"/>
        <v>0</v>
      </c>
      <c r="S971" s="282">
        <f t="shared" si="563"/>
        <v>0</v>
      </c>
      <c r="T971" s="227"/>
      <c r="U971" s="227"/>
      <c r="V971" s="227"/>
    </row>
    <row r="972" spans="2:22" outlineLevel="1" x14ac:dyDescent="0.2">
      <c r="B972" s="279">
        <f t="shared" si="562"/>
        <v>44286</v>
      </c>
      <c r="C972" s="280" t="s">
        <v>0</v>
      </c>
      <c r="D972" s="246"/>
      <c r="E972" s="246"/>
      <c r="F972" s="246"/>
      <c r="G972" s="246"/>
      <c r="H972" s="246"/>
      <c r="I972" s="256"/>
      <c r="J972" s="256"/>
      <c r="K972" s="246"/>
      <c r="L972" s="246"/>
      <c r="M972" s="256">
        <f t="shared" ref="M972:S972" si="564">M927-M936+M945+M954-M963</f>
        <v>0</v>
      </c>
      <c r="N972" s="256">
        <f t="shared" si="564"/>
        <v>0</v>
      </c>
      <c r="O972" s="256">
        <f t="shared" si="564"/>
        <v>0</v>
      </c>
      <c r="P972" s="256">
        <f t="shared" si="564"/>
        <v>0</v>
      </c>
      <c r="Q972" s="256">
        <f t="shared" si="564"/>
        <v>0</v>
      </c>
      <c r="R972" s="256">
        <f t="shared" si="564"/>
        <v>0</v>
      </c>
      <c r="S972" s="282">
        <f t="shared" si="564"/>
        <v>0</v>
      </c>
      <c r="T972" s="227"/>
      <c r="U972" s="227"/>
      <c r="V972" s="227"/>
    </row>
    <row r="973" spans="2:22" outlineLevel="1" x14ac:dyDescent="0.2">
      <c r="B973" s="279">
        <f t="shared" si="562"/>
        <v>44651</v>
      </c>
      <c r="C973" s="280" t="s">
        <v>0</v>
      </c>
      <c r="D973" s="246"/>
      <c r="E973" s="246"/>
      <c r="F973" s="246"/>
      <c r="G973" s="246"/>
      <c r="H973" s="246"/>
      <c r="I973" s="256"/>
      <c r="J973" s="256"/>
      <c r="K973" s="246"/>
      <c r="L973" s="246"/>
      <c r="M973" s="256">
        <f t="shared" ref="M973:S973" si="565">M928-M937+M946+M955-M964</f>
        <v>0</v>
      </c>
      <c r="N973" s="256">
        <f t="shared" si="565"/>
        <v>0</v>
      </c>
      <c r="O973" s="256">
        <f t="shared" si="565"/>
        <v>0</v>
      </c>
      <c r="P973" s="256">
        <f t="shared" si="565"/>
        <v>0</v>
      </c>
      <c r="Q973" s="256">
        <f t="shared" si="565"/>
        <v>0</v>
      </c>
      <c r="R973" s="256">
        <f t="shared" si="565"/>
        <v>0</v>
      </c>
      <c r="S973" s="282">
        <f t="shared" si="565"/>
        <v>0</v>
      </c>
      <c r="T973" s="227"/>
      <c r="U973" s="227"/>
      <c r="V973" s="227"/>
    </row>
    <row r="974" spans="2:22" outlineLevel="1" x14ac:dyDescent="0.2">
      <c r="B974" s="279">
        <f t="shared" si="562"/>
        <v>45016</v>
      </c>
      <c r="C974" s="280" t="s">
        <v>0</v>
      </c>
      <c r="D974" s="246"/>
      <c r="E974" s="246"/>
      <c r="F974" s="246"/>
      <c r="G974" s="246"/>
      <c r="H974" s="246"/>
      <c r="I974" s="256"/>
      <c r="J974" s="256"/>
      <c r="K974" s="246"/>
      <c r="L974" s="246"/>
      <c r="M974" s="256">
        <f t="shared" ref="M974:S974" si="566">M929-M938+M947+M956-M965</f>
        <v>0</v>
      </c>
      <c r="N974" s="256">
        <f t="shared" si="566"/>
        <v>0</v>
      </c>
      <c r="O974" s="256">
        <f t="shared" si="566"/>
        <v>0</v>
      </c>
      <c r="P974" s="256">
        <f t="shared" si="566"/>
        <v>0</v>
      </c>
      <c r="Q974" s="256">
        <f t="shared" si="566"/>
        <v>0</v>
      </c>
      <c r="R974" s="256">
        <f t="shared" si="566"/>
        <v>0</v>
      </c>
      <c r="S974" s="282">
        <f t="shared" si="566"/>
        <v>0</v>
      </c>
      <c r="T974" s="227"/>
      <c r="U974" s="227"/>
      <c r="V974" s="227"/>
    </row>
    <row r="975" spans="2:22" outlineLevel="1" x14ac:dyDescent="0.2">
      <c r="B975" s="279">
        <f t="shared" si="562"/>
        <v>45382</v>
      </c>
      <c r="C975" s="280" t="s">
        <v>0</v>
      </c>
      <c r="D975" s="246"/>
      <c r="E975" s="246"/>
      <c r="F975" s="246"/>
      <c r="G975" s="246"/>
      <c r="H975" s="246"/>
      <c r="I975" s="256"/>
      <c r="J975" s="256"/>
      <c r="K975" s="246"/>
      <c r="L975" s="246"/>
      <c r="M975" s="256">
        <f t="shared" ref="M975:S975" si="567">M930-M939+M948+M957-M966</f>
        <v>0</v>
      </c>
      <c r="N975" s="256">
        <f t="shared" si="567"/>
        <v>0</v>
      </c>
      <c r="O975" s="256">
        <f t="shared" si="567"/>
        <v>0</v>
      </c>
      <c r="P975" s="256">
        <f t="shared" si="567"/>
        <v>0</v>
      </c>
      <c r="Q975" s="256">
        <f t="shared" si="567"/>
        <v>0</v>
      </c>
      <c r="R975" s="256">
        <f t="shared" si="567"/>
        <v>0</v>
      </c>
      <c r="S975" s="282">
        <f t="shared" si="567"/>
        <v>0</v>
      </c>
      <c r="T975" s="227"/>
      <c r="U975" s="227"/>
      <c r="V975" s="227"/>
    </row>
    <row r="976" spans="2:22" outlineLevel="1" x14ac:dyDescent="0.2">
      <c r="B976" s="279">
        <f t="shared" si="562"/>
        <v>45747</v>
      </c>
      <c r="C976" s="280" t="s">
        <v>0</v>
      </c>
      <c r="D976" s="246"/>
      <c r="E976" s="246"/>
      <c r="F976" s="246"/>
      <c r="G976" s="246"/>
      <c r="H976" s="246"/>
      <c r="I976" s="256"/>
      <c r="J976" s="256"/>
      <c r="K976" s="246"/>
      <c r="L976" s="246"/>
      <c r="M976" s="256">
        <f t="shared" ref="M976:S976" si="568">M931-M940+M949+M958-M967</f>
        <v>0</v>
      </c>
      <c r="N976" s="256">
        <f t="shared" si="568"/>
        <v>0</v>
      </c>
      <c r="O976" s="256">
        <f t="shared" si="568"/>
        <v>0</v>
      </c>
      <c r="P976" s="256">
        <f t="shared" si="568"/>
        <v>0</v>
      </c>
      <c r="Q976" s="256">
        <f t="shared" si="568"/>
        <v>0</v>
      </c>
      <c r="R976" s="256">
        <f t="shared" si="568"/>
        <v>0</v>
      </c>
      <c r="S976" s="282">
        <f t="shared" si="568"/>
        <v>0</v>
      </c>
      <c r="T976" s="227"/>
      <c r="U976" s="227"/>
      <c r="V976" s="227"/>
    </row>
    <row r="977" spans="2:22" outlineLevel="1" x14ac:dyDescent="0.2">
      <c r="B977" s="286">
        <f t="shared" si="562"/>
        <v>46112</v>
      </c>
      <c r="C977" s="287" t="s">
        <v>0</v>
      </c>
      <c r="D977" s="288"/>
      <c r="E977" s="288"/>
      <c r="F977" s="288"/>
      <c r="G977" s="288"/>
      <c r="H977" s="288"/>
      <c r="I977" s="289"/>
      <c r="J977" s="289"/>
      <c r="K977" s="288"/>
      <c r="L977" s="288"/>
      <c r="M977" s="289">
        <f t="shared" ref="M977:S977" si="569">M932-M941+M950+M959-M968</f>
        <v>0</v>
      </c>
      <c r="N977" s="289">
        <f t="shared" si="569"/>
        <v>0</v>
      </c>
      <c r="O977" s="289">
        <f t="shared" si="569"/>
        <v>0</v>
      </c>
      <c r="P977" s="289">
        <f t="shared" si="569"/>
        <v>0</v>
      </c>
      <c r="Q977" s="289">
        <f t="shared" si="569"/>
        <v>0</v>
      </c>
      <c r="R977" s="289">
        <f t="shared" si="569"/>
        <v>0</v>
      </c>
      <c r="S977" s="290">
        <f t="shared" si="569"/>
        <v>0</v>
      </c>
      <c r="T977" s="227"/>
      <c r="U977" s="227"/>
      <c r="V977" s="227"/>
    </row>
    <row r="978" spans="2:22" outlineLevel="1" x14ac:dyDescent="0.2">
      <c r="B978" s="227"/>
      <c r="C978" s="254"/>
      <c r="D978" s="227"/>
      <c r="E978" s="227"/>
      <c r="F978" s="227"/>
      <c r="G978" s="227"/>
      <c r="H978" s="227"/>
      <c r="I978" s="227"/>
      <c r="J978" s="227"/>
      <c r="K978" s="227"/>
      <c r="L978" s="227"/>
      <c r="M978" s="227"/>
      <c r="N978" s="227"/>
      <c r="O978" s="227"/>
      <c r="P978" s="227"/>
      <c r="Q978" s="227"/>
      <c r="R978" s="227"/>
      <c r="S978" s="227"/>
      <c r="T978" s="227"/>
      <c r="U978" s="227"/>
      <c r="V978" s="227"/>
    </row>
    <row r="979" spans="2:22" x14ac:dyDescent="0.2">
      <c r="B979" s="268" t="s">
        <v>404</v>
      </c>
      <c r="C979" s="244" t="s">
        <v>10</v>
      </c>
      <c r="D979" s="269" t="s">
        <v>9</v>
      </c>
      <c r="E979" s="244" t="s">
        <v>173</v>
      </c>
      <c r="H979" s="227"/>
      <c r="I979" s="227"/>
      <c r="J979" s="227"/>
      <c r="K979" s="227"/>
      <c r="L979" s="227"/>
      <c r="M979" s="227"/>
      <c r="N979" s="227"/>
      <c r="O979" s="227"/>
      <c r="P979" s="227"/>
      <c r="Q979" s="227"/>
      <c r="R979" s="227"/>
      <c r="S979" s="227"/>
      <c r="T979" s="227"/>
      <c r="U979" s="227"/>
    </row>
    <row r="980" spans="2:22" x14ac:dyDescent="0.2">
      <c r="K980" s="248"/>
      <c r="L980" s="248"/>
      <c r="M980" s="247"/>
      <c r="N980" s="247"/>
      <c r="O980" s="247"/>
      <c r="P980" s="247"/>
      <c r="Q980" s="247"/>
      <c r="R980" s="247"/>
      <c r="S980" s="247"/>
      <c r="T980" s="227"/>
      <c r="U980" s="227"/>
    </row>
    <row r="981" spans="2:22" x14ac:dyDescent="0.2">
      <c r="B981" s="272" t="str">
        <f>Assets!B618</f>
        <v>IT</v>
      </c>
      <c r="C981" s="254"/>
      <c r="D981" s="227"/>
      <c r="E981" s="227"/>
      <c r="F981" s="227"/>
      <c r="G981" s="227"/>
      <c r="H981" s="227"/>
      <c r="I981" s="246"/>
      <c r="J981" s="227"/>
      <c r="K981" s="227"/>
      <c r="L981" s="227"/>
      <c r="M981" s="227"/>
      <c r="N981" s="227"/>
      <c r="O981" s="227"/>
      <c r="P981" s="227"/>
      <c r="Q981" s="227"/>
      <c r="R981" s="227"/>
      <c r="S981" s="227"/>
      <c r="T981" s="227"/>
      <c r="U981" s="227"/>
      <c r="V981" s="227"/>
    </row>
    <row r="982" spans="2:22" x14ac:dyDescent="0.2">
      <c r="B982" s="273"/>
      <c r="C982" s="254"/>
      <c r="D982" s="227"/>
      <c r="E982" s="227"/>
      <c r="F982" s="227"/>
      <c r="G982" s="227"/>
      <c r="H982" s="227"/>
      <c r="I982" s="246"/>
      <c r="J982" s="227"/>
      <c r="K982" s="227"/>
      <c r="L982" s="227"/>
      <c r="M982" s="227"/>
      <c r="N982" s="227"/>
      <c r="O982" s="227"/>
      <c r="P982" s="227"/>
      <c r="Q982" s="227"/>
      <c r="R982" s="227"/>
      <c r="S982" s="227"/>
      <c r="T982" s="227"/>
      <c r="U982" s="227"/>
      <c r="V982" s="227"/>
    </row>
    <row r="983" spans="2:22" x14ac:dyDescent="0.2">
      <c r="B983" s="227" t="s">
        <v>20</v>
      </c>
      <c r="C983" s="254" t="s">
        <v>5</v>
      </c>
      <c r="D983" s="227"/>
      <c r="E983" s="229" t="s">
        <v>271</v>
      </c>
      <c r="F983" s="227"/>
      <c r="G983" s="247"/>
      <c r="H983" s="253"/>
      <c r="I983" s="253"/>
      <c r="J983" s="253"/>
      <c r="K983" s="253"/>
      <c r="L983" s="253"/>
      <c r="M983" s="253">
        <f t="shared" ref="M983:S983" si="570">IF(M985=0,0,M984/M985)</f>
        <v>0</v>
      </c>
      <c r="N983" s="253">
        <f t="shared" si="570"/>
        <v>15</v>
      </c>
      <c r="O983" s="253">
        <f t="shared" si="570"/>
        <v>14</v>
      </c>
      <c r="P983" s="253">
        <f t="shared" si="570"/>
        <v>13</v>
      </c>
      <c r="Q983" s="253">
        <f t="shared" si="570"/>
        <v>12</v>
      </c>
      <c r="R983" s="253">
        <f t="shared" si="570"/>
        <v>11.35582567825808</v>
      </c>
      <c r="S983" s="253">
        <f t="shared" si="570"/>
        <v>10.66361613886597</v>
      </c>
      <c r="T983" s="227"/>
      <c r="U983" s="227"/>
      <c r="V983" s="227"/>
    </row>
    <row r="984" spans="2:22" x14ac:dyDescent="0.2">
      <c r="B984" s="227" t="s">
        <v>16</v>
      </c>
      <c r="C984" s="254" t="s">
        <v>0</v>
      </c>
      <c r="D984" s="227"/>
      <c r="E984" s="229" t="s">
        <v>264</v>
      </c>
      <c r="F984" s="227"/>
      <c r="G984" s="227"/>
      <c r="H984" s="227"/>
      <c r="I984" s="256"/>
      <c r="J984" s="227"/>
      <c r="K984" s="227"/>
      <c r="L984" s="227"/>
      <c r="M984" s="247">
        <f t="shared" ref="M984:S984" si="571">SUM(M1003:M1009)</f>
        <v>0</v>
      </c>
      <c r="N984" s="247">
        <f t="shared" si="571"/>
        <v>1572901.8771693718</v>
      </c>
      <c r="O984" s="247">
        <f t="shared" si="571"/>
        <v>1497926.8876909649</v>
      </c>
      <c r="P984" s="247">
        <f t="shared" si="571"/>
        <v>1420890.6477525723</v>
      </c>
      <c r="Q984" s="247">
        <f t="shared" si="571"/>
        <v>1340009.180111272</v>
      </c>
      <c r="R984" s="247">
        <f t="shared" si="571"/>
        <v>1422262.3661056252</v>
      </c>
      <c r="S984" s="247">
        <f t="shared" si="571"/>
        <v>1461815.4332911144</v>
      </c>
      <c r="T984" s="227"/>
      <c r="U984" s="227"/>
      <c r="V984" s="227"/>
    </row>
    <row r="985" spans="2:22" x14ac:dyDescent="0.2">
      <c r="B985" s="227" t="s">
        <v>15</v>
      </c>
      <c r="C985" s="254" t="s">
        <v>0</v>
      </c>
      <c r="D985" s="227"/>
      <c r="E985" s="229" t="s">
        <v>265</v>
      </c>
      <c r="F985" s="227"/>
      <c r="G985" s="227"/>
      <c r="H985" s="227"/>
      <c r="I985" s="256"/>
      <c r="J985" s="227"/>
      <c r="K985" s="227"/>
      <c r="L985" s="227"/>
      <c r="M985" s="247">
        <f t="shared" ref="M985:S985" si="572">SUM(M1012:M1018)</f>
        <v>0</v>
      </c>
      <c r="N985" s="247">
        <f t="shared" si="572"/>
        <v>104860.12514462479</v>
      </c>
      <c r="O985" s="247">
        <f t="shared" si="572"/>
        <v>106994.77769221178</v>
      </c>
      <c r="P985" s="247">
        <f t="shared" si="572"/>
        <v>109299.28059635172</v>
      </c>
      <c r="Q985" s="247">
        <f t="shared" si="572"/>
        <v>111667.43167593934</v>
      </c>
      <c r="R985" s="247">
        <f t="shared" si="572"/>
        <v>125245.17427461885</v>
      </c>
      <c r="S985" s="247">
        <f t="shared" si="572"/>
        <v>137084.40122513377</v>
      </c>
      <c r="T985" s="227"/>
      <c r="U985" s="227"/>
      <c r="V985" s="227"/>
    </row>
    <row r="986" spans="2:22" x14ac:dyDescent="0.2">
      <c r="B986" s="227" t="s">
        <v>14</v>
      </c>
      <c r="C986" s="254" t="s">
        <v>0</v>
      </c>
      <c r="D986" s="227"/>
      <c r="E986" s="229" t="s">
        <v>266</v>
      </c>
      <c r="F986" s="227"/>
      <c r="G986" s="227"/>
      <c r="H986" s="227"/>
      <c r="I986" s="256"/>
      <c r="J986" s="227"/>
      <c r="K986" s="227"/>
      <c r="L986" s="227"/>
      <c r="M986" s="247">
        <f t="shared" ref="M986:S986" si="573">SUM(M1021:M1027)</f>
        <v>0</v>
      </c>
      <c r="N986" s="247">
        <f t="shared" si="573"/>
        <v>29885.135666217917</v>
      </c>
      <c r="O986" s="247">
        <f t="shared" si="573"/>
        <v>29958.537753819324</v>
      </c>
      <c r="P986" s="247">
        <f t="shared" si="573"/>
        <v>28417.812955051471</v>
      </c>
      <c r="Q986" s="247">
        <f t="shared" si="573"/>
        <v>26800.183602225465</v>
      </c>
      <c r="R986" s="247">
        <f t="shared" si="573"/>
        <v>28445.247322112533</v>
      </c>
      <c r="S986" s="247">
        <f t="shared" si="573"/>
        <v>29236.308665822315</v>
      </c>
      <c r="T986" s="227"/>
      <c r="U986" s="227"/>
      <c r="V986" s="227"/>
    </row>
    <row r="987" spans="2:22" x14ac:dyDescent="0.2">
      <c r="B987" s="227" t="s">
        <v>144</v>
      </c>
      <c r="C987" s="254" t="s">
        <v>0</v>
      </c>
      <c r="D987" s="227"/>
      <c r="E987" s="229" t="s">
        <v>268</v>
      </c>
      <c r="F987" s="227"/>
      <c r="G987" s="227"/>
      <c r="H987" s="227"/>
      <c r="I987" s="256"/>
      <c r="J987" s="227"/>
      <c r="K987" s="227"/>
      <c r="L987" s="227"/>
      <c r="M987" s="247">
        <f t="shared" ref="M987:S987" si="574">SUM(M1030:M1036)</f>
        <v>1572901.8771693718</v>
      </c>
      <c r="N987" s="247">
        <f t="shared" si="574"/>
        <v>0</v>
      </c>
      <c r="O987" s="247">
        <f t="shared" si="574"/>
        <v>0</v>
      </c>
      <c r="P987" s="247">
        <f t="shared" si="574"/>
        <v>0</v>
      </c>
      <c r="Q987" s="247">
        <f t="shared" si="574"/>
        <v>167120.43406806709</v>
      </c>
      <c r="R987" s="247">
        <f t="shared" si="574"/>
        <v>136352.99413799553</v>
      </c>
      <c r="S987" s="247">
        <f t="shared" si="574"/>
        <v>0</v>
      </c>
      <c r="T987" s="227"/>
      <c r="U987" s="227"/>
      <c r="V987" s="227"/>
    </row>
    <row r="988" spans="2:22" x14ac:dyDescent="0.2">
      <c r="B988" s="227" t="s">
        <v>12</v>
      </c>
      <c r="C988" s="254" t="s">
        <v>0</v>
      </c>
      <c r="D988" s="227"/>
      <c r="E988" s="229" t="s">
        <v>270</v>
      </c>
      <c r="F988" s="227"/>
      <c r="G988" s="227"/>
      <c r="H988" s="227"/>
      <c r="I988" s="256"/>
      <c r="J988" s="227"/>
      <c r="K988" s="227"/>
      <c r="L988" s="227"/>
      <c r="M988" s="247">
        <f t="shared" ref="M988:S988" si="575">SUM(M1039:M1045)</f>
        <v>0</v>
      </c>
      <c r="N988" s="247">
        <f t="shared" si="575"/>
        <v>0</v>
      </c>
      <c r="O988" s="247">
        <f t="shared" si="575"/>
        <v>0</v>
      </c>
      <c r="P988" s="247">
        <f t="shared" si="575"/>
        <v>0</v>
      </c>
      <c r="Q988" s="247">
        <f t="shared" si="575"/>
        <v>0</v>
      </c>
      <c r="R988" s="247">
        <f t="shared" si="575"/>
        <v>0</v>
      </c>
      <c r="S988" s="247">
        <f t="shared" si="575"/>
        <v>0</v>
      </c>
      <c r="T988" s="227"/>
      <c r="U988" s="227"/>
      <c r="V988" s="227"/>
    </row>
    <row r="989" spans="2:22" s="233" customFormat="1" x14ac:dyDescent="0.2">
      <c r="B989" s="258" t="s">
        <v>11</v>
      </c>
      <c r="C989" s="263" t="s">
        <v>0</v>
      </c>
      <c r="D989" s="258"/>
      <c r="E989" s="233" t="s">
        <v>269</v>
      </c>
      <c r="F989" s="258"/>
      <c r="G989" s="258"/>
      <c r="H989" s="258"/>
      <c r="I989" s="274"/>
      <c r="J989" s="258"/>
      <c r="K989" s="258"/>
      <c r="L989" s="258"/>
      <c r="M989" s="261">
        <f t="shared" ref="M989:S989" si="576">SUM(M1048:M1054)</f>
        <v>1572901.8771693718</v>
      </c>
      <c r="N989" s="261">
        <f t="shared" si="576"/>
        <v>1497926.8876909649</v>
      </c>
      <c r="O989" s="261">
        <f t="shared" si="576"/>
        <v>1420890.6477525723</v>
      </c>
      <c r="P989" s="261">
        <f t="shared" si="576"/>
        <v>1340009.180111272</v>
      </c>
      <c r="Q989" s="261">
        <f t="shared" si="576"/>
        <v>1422262.3661056252</v>
      </c>
      <c r="R989" s="261">
        <f t="shared" si="576"/>
        <v>1461815.4332911144</v>
      </c>
      <c r="S989" s="261">
        <f t="shared" si="576"/>
        <v>1353967.3407318029</v>
      </c>
      <c r="T989" s="258"/>
      <c r="U989" s="258"/>
      <c r="V989" s="258"/>
    </row>
    <row r="990" spans="2:22" x14ac:dyDescent="0.2">
      <c r="B990" s="227"/>
      <c r="C990" s="254"/>
      <c r="D990" s="227"/>
      <c r="E990" s="227"/>
      <c r="F990" s="227"/>
      <c r="G990" s="227"/>
      <c r="H990" s="227"/>
      <c r="I990" s="246"/>
      <c r="J990" s="227"/>
      <c r="K990" s="227"/>
      <c r="L990" s="227"/>
      <c r="M990" s="227"/>
      <c r="N990" s="227"/>
      <c r="O990" s="227"/>
      <c r="P990" s="227"/>
      <c r="Q990" s="227"/>
      <c r="R990" s="227"/>
      <c r="S990" s="227"/>
      <c r="T990" s="227"/>
      <c r="U990" s="227"/>
      <c r="V990" s="227"/>
    </row>
    <row r="991" spans="2:22" x14ac:dyDescent="0.2">
      <c r="B991" s="232" t="s">
        <v>164</v>
      </c>
      <c r="C991" s="239" t="s">
        <v>89</v>
      </c>
      <c r="D991" s="264">
        <f>SUM(H991:S991)</f>
        <v>0</v>
      </c>
      <c r="E991" s="265"/>
      <c r="F991" s="227"/>
      <c r="G991" s="227"/>
      <c r="H991" s="227"/>
      <c r="I991" s="246"/>
      <c r="J991" s="227"/>
      <c r="K991" s="227"/>
      <c r="L991" s="227"/>
      <c r="M991" s="266">
        <f t="shared" ref="M991:S991" si="577">IF(ABS(M984-M985+M986+M987-M988-M989)&lt;0.001,0,1)</f>
        <v>0</v>
      </c>
      <c r="N991" s="266">
        <f t="shared" si="577"/>
        <v>0</v>
      </c>
      <c r="O991" s="266">
        <f t="shared" si="577"/>
        <v>0</v>
      </c>
      <c r="P991" s="266">
        <f t="shared" si="577"/>
        <v>0</v>
      </c>
      <c r="Q991" s="266">
        <f t="shared" si="577"/>
        <v>0</v>
      </c>
      <c r="R991" s="266">
        <f t="shared" si="577"/>
        <v>0</v>
      </c>
      <c r="S991" s="266">
        <f t="shared" si="577"/>
        <v>0</v>
      </c>
      <c r="T991" s="227"/>
      <c r="U991" s="227"/>
      <c r="V991" s="227"/>
    </row>
    <row r="992" spans="2:22" x14ac:dyDescent="0.2">
      <c r="B992" s="230"/>
      <c r="C992" s="254"/>
      <c r="D992" s="227"/>
      <c r="E992" s="227"/>
      <c r="F992" s="227"/>
      <c r="G992" s="227"/>
      <c r="H992" s="227"/>
      <c r="I992" s="227"/>
      <c r="J992" s="227"/>
      <c r="K992" s="227"/>
      <c r="L992" s="227"/>
      <c r="M992" s="227"/>
      <c r="N992" s="227"/>
      <c r="O992" s="227"/>
      <c r="P992" s="227"/>
      <c r="Q992" s="227"/>
      <c r="R992" s="227"/>
      <c r="S992" s="227"/>
      <c r="T992" s="227"/>
      <c r="U992" s="227"/>
      <c r="V992" s="227"/>
    </row>
    <row r="993" spans="2:22" outlineLevel="1" x14ac:dyDescent="0.2">
      <c r="B993" s="275" t="s">
        <v>17</v>
      </c>
      <c r="C993" s="276"/>
      <c r="D993" s="277"/>
      <c r="E993" s="277"/>
      <c r="F993" s="277"/>
      <c r="G993" s="277"/>
      <c r="H993" s="277"/>
      <c r="I993" s="277"/>
      <c r="J993" s="277"/>
      <c r="K993" s="277"/>
      <c r="L993" s="277"/>
      <c r="M993" s="277"/>
      <c r="N993" s="277"/>
      <c r="O993" s="277"/>
      <c r="P993" s="277"/>
      <c r="Q993" s="277"/>
      <c r="R993" s="277"/>
      <c r="S993" s="278"/>
      <c r="T993" s="227"/>
      <c r="U993" s="227"/>
      <c r="V993" s="227"/>
    </row>
    <row r="994" spans="2:22" outlineLevel="1" x14ac:dyDescent="0.2">
      <c r="B994" s="279">
        <f>B917</f>
        <v>43921</v>
      </c>
      <c r="C994" s="280" t="s">
        <v>5</v>
      </c>
      <c r="D994" s="281">
        <f>INDEX(Assets!$D$618:$D$619,MATCH(RAB!$B$981,Assets!$B$618:$B$619,0))</f>
        <v>15</v>
      </c>
      <c r="E994" s="256"/>
      <c r="F994" s="246"/>
      <c r="G994" s="246"/>
      <c r="H994" s="246"/>
      <c r="I994" s="256"/>
      <c r="J994" s="256"/>
      <c r="K994" s="246"/>
      <c r="L994" s="246"/>
      <c r="M994" s="256">
        <f>IF(M$4=EOMONTH($B994,12),$D994,MAX(L994-1,0))</f>
        <v>0</v>
      </c>
      <c r="N994" s="256">
        <f t="shared" ref="N994:N1000" si="578">IF(N$4=EOMONTH($B994,12),$D994,MAX(M994-1,0))</f>
        <v>15</v>
      </c>
      <c r="O994" s="256">
        <f t="shared" ref="O994:O1000" si="579">IF(O$4=EOMONTH($B994,12),$D994,MAX(N994-1,0))</f>
        <v>14</v>
      </c>
      <c r="P994" s="256">
        <f t="shared" ref="P994:P1000" si="580">IF(P$4=EOMONTH($B994,12),$D994,MAX(O994-1,0))</f>
        <v>13</v>
      </c>
      <c r="Q994" s="256">
        <f t="shared" ref="Q994:Q1000" si="581">IF(Q$4=EOMONTH($B994,12),$D994,MAX(P994-1,0))</f>
        <v>12</v>
      </c>
      <c r="R994" s="256">
        <f t="shared" ref="R994:R1000" si="582">IF(R$4=EOMONTH($B994,12),$D994,MAX(Q994-1,0))</f>
        <v>11</v>
      </c>
      <c r="S994" s="282">
        <f t="shared" ref="S994:S1000" si="583">IF(S$4=EOMONTH($B994,12),$D994,MAX(R994-1,0))</f>
        <v>10</v>
      </c>
      <c r="T994" s="227"/>
      <c r="U994" s="227"/>
      <c r="V994" s="227"/>
    </row>
    <row r="995" spans="2:22" outlineLevel="1" x14ac:dyDescent="0.2">
      <c r="B995" s="279">
        <f t="shared" ref="B995:B1000" si="584">B918</f>
        <v>44286</v>
      </c>
      <c r="C995" s="280" t="s">
        <v>5</v>
      </c>
      <c r="D995" s="281">
        <f>INDEX(Assets!$D$618:$D$619,MATCH(RAB!$B$981,Assets!$B$618:$B$619,0))</f>
        <v>15</v>
      </c>
      <c r="E995" s="256"/>
      <c r="F995" s="246"/>
      <c r="G995" s="246"/>
      <c r="H995" s="246"/>
      <c r="I995" s="256"/>
      <c r="J995" s="256"/>
      <c r="K995" s="246"/>
      <c r="L995" s="246"/>
      <c r="M995" s="256">
        <f t="shared" ref="M995:M1000" si="585">IF(M$4=EOMONTH($B995,12),$D995,MAX(L995-1,0))</f>
        <v>0</v>
      </c>
      <c r="N995" s="256">
        <f t="shared" si="578"/>
        <v>0</v>
      </c>
      <c r="O995" s="256">
        <f t="shared" si="579"/>
        <v>15</v>
      </c>
      <c r="P995" s="256">
        <f t="shared" si="580"/>
        <v>14</v>
      </c>
      <c r="Q995" s="256">
        <f t="shared" si="581"/>
        <v>13</v>
      </c>
      <c r="R995" s="256">
        <f t="shared" si="582"/>
        <v>12</v>
      </c>
      <c r="S995" s="282">
        <f t="shared" si="583"/>
        <v>11</v>
      </c>
      <c r="T995" s="227"/>
      <c r="U995" s="227"/>
      <c r="V995" s="227"/>
    </row>
    <row r="996" spans="2:22" outlineLevel="1" x14ac:dyDescent="0.2">
      <c r="B996" s="279">
        <f t="shared" si="584"/>
        <v>44651</v>
      </c>
      <c r="C996" s="280" t="s">
        <v>5</v>
      </c>
      <c r="D996" s="281">
        <f>INDEX(Assets!$D$618:$D$619,MATCH(RAB!$B$981,Assets!$B$618:$B$619,0))</f>
        <v>15</v>
      </c>
      <c r="E996" s="256"/>
      <c r="F996" s="246"/>
      <c r="G996" s="246"/>
      <c r="H996" s="246"/>
      <c r="I996" s="256"/>
      <c r="J996" s="256"/>
      <c r="K996" s="246"/>
      <c r="L996" s="246"/>
      <c r="M996" s="256">
        <f t="shared" si="585"/>
        <v>0</v>
      </c>
      <c r="N996" s="256">
        <f t="shared" si="578"/>
        <v>0</v>
      </c>
      <c r="O996" s="256">
        <f t="shared" si="579"/>
        <v>0</v>
      </c>
      <c r="P996" s="256">
        <f t="shared" si="580"/>
        <v>15</v>
      </c>
      <c r="Q996" s="256">
        <f t="shared" si="581"/>
        <v>14</v>
      </c>
      <c r="R996" s="256">
        <f t="shared" si="582"/>
        <v>13</v>
      </c>
      <c r="S996" s="282">
        <f t="shared" si="583"/>
        <v>12</v>
      </c>
      <c r="T996" s="227"/>
      <c r="U996" s="227"/>
      <c r="V996" s="227"/>
    </row>
    <row r="997" spans="2:22" outlineLevel="1" x14ac:dyDescent="0.2">
      <c r="B997" s="279">
        <f t="shared" si="584"/>
        <v>45016</v>
      </c>
      <c r="C997" s="280" t="s">
        <v>5</v>
      </c>
      <c r="D997" s="281">
        <f>INDEX(Assets!$D$618:$D$619,MATCH(RAB!$B$981,Assets!$B$618:$B$619,0))</f>
        <v>15</v>
      </c>
      <c r="E997" s="256"/>
      <c r="F997" s="246"/>
      <c r="G997" s="246"/>
      <c r="H997" s="246"/>
      <c r="I997" s="256"/>
      <c r="J997" s="256"/>
      <c r="K997" s="246"/>
      <c r="L997" s="246"/>
      <c r="M997" s="256">
        <f t="shared" si="585"/>
        <v>0</v>
      </c>
      <c r="N997" s="256">
        <f t="shared" si="578"/>
        <v>0</v>
      </c>
      <c r="O997" s="256">
        <f t="shared" si="579"/>
        <v>0</v>
      </c>
      <c r="P997" s="256">
        <f t="shared" si="580"/>
        <v>0</v>
      </c>
      <c r="Q997" s="256">
        <f t="shared" si="581"/>
        <v>15</v>
      </c>
      <c r="R997" s="256">
        <f t="shared" si="582"/>
        <v>14</v>
      </c>
      <c r="S997" s="282">
        <f t="shared" si="583"/>
        <v>13</v>
      </c>
      <c r="T997" s="227"/>
      <c r="U997" s="227"/>
      <c r="V997" s="227"/>
    </row>
    <row r="998" spans="2:22" outlineLevel="1" x14ac:dyDescent="0.2">
      <c r="B998" s="279">
        <f t="shared" si="584"/>
        <v>45382</v>
      </c>
      <c r="C998" s="280" t="s">
        <v>5</v>
      </c>
      <c r="D998" s="281">
        <f>INDEX(Assets!$D$618:$D$619,MATCH(RAB!$B$981,Assets!$B$618:$B$619,0))</f>
        <v>15</v>
      </c>
      <c r="E998" s="256"/>
      <c r="F998" s="246"/>
      <c r="G998" s="246"/>
      <c r="H998" s="246"/>
      <c r="I998" s="256"/>
      <c r="J998" s="256"/>
      <c r="K998" s="246"/>
      <c r="L998" s="246"/>
      <c r="M998" s="256">
        <f t="shared" si="585"/>
        <v>0</v>
      </c>
      <c r="N998" s="256">
        <f t="shared" si="578"/>
        <v>0</v>
      </c>
      <c r="O998" s="256">
        <f t="shared" si="579"/>
        <v>0</v>
      </c>
      <c r="P998" s="256">
        <f t="shared" si="580"/>
        <v>0</v>
      </c>
      <c r="Q998" s="256">
        <f t="shared" si="581"/>
        <v>0</v>
      </c>
      <c r="R998" s="256">
        <f t="shared" si="582"/>
        <v>15</v>
      </c>
      <c r="S998" s="282">
        <f t="shared" si="583"/>
        <v>14</v>
      </c>
      <c r="T998" s="227"/>
      <c r="U998" s="227"/>
      <c r="V998" s="227"/>
    </row>
    <row r="999" spans="2:22" outlineLevel="1" x14ac:dyDescent="0.2">
      <c r="B999" s="279">
        <f t="shared" si="584"/>
        <v>45747</v>
      </c>
      <c r="C999" s="280" t="s">
        <v>5</v>
      </c>
      <c r="D999" s="281">
        <f>INDEX(Assets!$D$618:$D$619,MATCH(RAB!$B$981,Assets!$B$618:$B$619,0))</f>
        <v>15</v>
      </c>
      <c r="E999" s="256"/>
      <c r="F999" s="246"/>
      <c r="G999" s="246"/>
      <c r="H999" s="246"/>
      <c r="I999" s="256"/>
      <c r="J999" s="256"/>
      <c r="K999" s="246"/>
      <c r="L999" s="246"/>
      <c r="M999" s="256">
        <f t="shared" si="585"/>
        <v>0</v>
      </c>
      <c r="N999" s="256">
        <f t="shared" si="578"/>
        <v>0</v>
      </c>
      <c r="O999" s="256">
        <f t="shared" si="579"/>
        <v>0</v>
      </c>
      <c r="P999" s="256">
        <f t="shared" si="580"/>
        <v>0</v>
      </c>
      <c r="Q999" s="256">
        <f t="shared" si="581"/>
        <v>0</v>
      </c>
      <c r="R999" s="256">
        <f t="shared" si="582"/>
        <v>0</v>
      </c>
      <c r="S999" s="282">
        <f t="shared" si="583"/>
        <v>15</v>
      </c>
      <c r="T999" s="227"/>
      <c r="U999" s="227"/>
      <c r="V999" s="227"/>
    </row>
    <row r="1000" spans="2:22" outlineLevel="1" x14ac:dyDescent="0.2">
      <c r="B1000" s="279">
        <f t="shared" si="584"/>
        <v>46112</v>
      </c>
      <c r="C1000" s="280" t="s">
        <v>5</v>
      </c>
      <c r="D1000" s="281">
        <f>INDEX(Assets!$D$618:$D$619,MATCH(RAB!$B$981,Assets!$B$618:$B$619,0))</f>
        <v>15</v>
      </c>
      <c r="E1000" s="256"/>
      <c r="F1000" s="246"/>
      <c r="G1000" s="246"/>
      <c r="H1000" s="246"/>
      <c r="I1000" s="256"/>
      <c r="J1000" s="256"/>
      <c r="K1000" s="246"/>
      <c r="L1000" s="246"/>
      <c r="M1000" s="256">
        <f t="shared" si="585"/>
        <v>0</v>
      </c>
      <c r="N1000" s="256">
        <f t="shared" si="578"/>
        <v>0</v>
      </c>
      <c r="O1000" s="256">
        <f t="shared" si="579"/>
        <v>0</v>
      </c>
      <c r="P1000" s="256">
        <f t="shared" si="580"/>
        <v>0</v>
      </c>
      <c r="Q1000" s="256">
        <f t="shared" si="581"/>
        <v>0</v>
      </c>
      <c r="R1000" s="256">
        <f t="shared" si="582"/>
        <v>0</v>
      </c>
      <c r="S1000" s="282">
        <f t="shared" si="583"/>
        <v>0</v>
      </c>
      <c r="T1000" s="227"/>
      <c r="U1000" s="227"/>
      <c r="V1000" s="227"/>
    </row>
    <row r="1001" spans="2:22" outlineLevel="1" x14ac:dyDescent="0.2">
      <c r="B1001" s="283"/>
      <c r="C1001" s="280"/>
      <c r="D1001" s="246"/>
      <c r="E1001" s="246"/>
      <c r="F1001" s="246"/>
      <c r="G1001" s="246"/>
      <c r="H1001" s="246"/>
      <c r="I1001" s="246"/>
      <c r="J1001" s="246"/>
      <c r="K1001" s="246"/>
      <c r="L1001" s="246"/>
      <c r="M1001" s="246"/>
      <c r="N1001" s="246"/>
      <c r="O1001" s="246"/>
      <c r="P1001" s="246"/>
      <c r="Q1001" s="246"/>
      <c r="R1001" s="246"/>
      <c r="S1001" s="284"/>
      <c r="T1001" s="227"/>
      <c r="U1001" s="227"/>
      <c r="V1001" s="227"/>
    </row>
    <row r="1002" spans="2:22" outlineLevel="1" x14ac:dyDescent="0.2">
      <c r="B1002" s="285" t="s">
        <v>16</v>
      </c>
      <c r="C1002" s="280"/>
      <c r="D1002" s="246"/>
      <c r="E1002" s="246"/>
      <c r="F1002" s="246"/>
      <c r="G1002" s="246"/>
      <c r="H1002" s="246"/>
      <c r="I1002" s="246"/>
      <c r="J1002" s="246"/>
      <c r="K1002" s="246"/>
      <c r="L1002" s="246"/>
      <c r="M1002" s="246"/>
      <c r="N1002" s="246"/>
      <c r="O1002" s="246"/>
      <c r="P1002" s="246"/>
      <c r="Q1002" s="246"/>
      <c r="R1002" s="246"/>
      <c r="S1002" s="284"/>
      <c r="T1002" s="227"/>
      <c r="U1002" s="227"/>
      <c r="V1002" s="227"/>
    </row>
    <row r="1003" spans="2:22" outlineLevel="1" x14ac:dyDescent="0.2">
      <c r="B1003" s="279">
        <f t="shared" ref="B1003:B1009" si="586">B994</f>
        <v>43921</v>
      </c>
      <c r="C1003" s="280" t="s">
        <v>0</v>
      </c>
      <c r="D1003" s="246"/>
      <c r="E1003" s="246"/>
      <c r="F1003" s="246"/>
      <c r="G1003" s="246"/>
      <c r="H1003" s="246"/>
      <c r="I1003" s="256"/>
      <c r="J1003" s="256"/>
      <c r="K1003" s="246"/>
      <c r="L1003" s="246"/>
      <c r="M1003" s="256">
        <f t="shared" ref="M1003:M1009" si="587">L1048</f>
        <v>0</v>
      </c>
      <c r="N1003" s="256">
        <f t="shared" ref="N1003:N1009" si="588">M1048</f>
        <v>1572901.8771693718</v>
      </c>
      <c r="O1003" s="256">
        <f t="shared" ref="O1003:O1009" si="589">N1048</f>
        <v>1497926.8876909649</v>
      </c>
      <c r="P1003" s="256">
        <f t="shared" ref="P1003:P1009" si="590">O1048</f>
        <v>1420890.6477525723</v>
      </c>
      <c r="Q1003" s="256">
        <f t="shared" ref="Q1003:Q1009" si="591">P1048</f>
        <v>1340009.180111272</v>
      </c>
      <c r="R1003" s="256">
        <f t="shared" ref="R1003:R1009" si="592">Q1048</f>
        <v>1255141.9320375582</v>
      </c>
      <c r="S1003" s="282">
        <f t="shared" ref="S1003:S1009" si="593">R1048</f>
        <v>1166140.9586748949</v>
      </c>
      <c r="T1003" s="227"/>
      <c r="U1003" s="227"/>
      <c r="V1003" s="227"/>
    </row>
    <row r="1004" spans="2:22" outlineLevel="1" x14ac:dyDescent="0.2">
      <c r="B1004" s="279">
        <f t="shared" si="586"/>
        <v>44286</v>
      </c>
      <c r="C1004" s="280" t="s">
        <v>0</v>
      </c>
      <c r="D1004" s="246"/>
      <c r="E1004" s="246"/>
      <c r="F1004" s="246"/>
      <c r="G1004" s="246"/>
      <c r="H1004" s="246"/>
      <c r="I1004" s="256"/>
      <c r="J1004" s="256"/>
      <c r="K1004" s="246"/>
      <c r="L1004" s="246"/>
      <c r="M1004" s="256">
        <f t="shared" si="587"/>
        <v>0</v>
      </c>
      <c r="N1004" s="256">
        <f t="shared" si="588"/>
        <v>0</v>
      </c>
      <c r="O1004" s="256">
        <f t="shared" si="589"/>
        <v>0</v>
      </c>
      <c r="P1004" s="256">
        <f t="shared" si="590"/>
        <v>0</v>
      </c>
      <c r="Q1004" s="256">
        <f t="shared" si="591"/>
        <v>0</v>
      </c>
      <c r="R1004" s="256">
        <f t="shared" si="592"/>
        <v>0</v>
      </c>
      <c r="S1004" s="282">
        <f t="shared" si="593"/>
        <v>0</v>
      </c>
      <c r="T1004" s="227"/>
      <c r="U1004" s="227"/>
      <c r="V1004" s="227"/>
    </row>
    <row r="1005" spans="2:22" outlineLevel="1" x14ac:dyDescent="0.2">
      <c r="B1005" s="279">
        <f t="shared" si="586"/>
        <v>44651</v>
      </c>
      <c r="C1005" s="280" t="s">
        <v>0</v>
      </c>
      <c r="D1005" s="246"/>
      <c r="E1005" s="246"/>
      <c r="F1005" s="246"/>
      <c r="G1005" s="246"/>
      <c r="H1005" s="246"/>
      <c r="I1005" s="256"/>
      <c r="J1005" s="256"/>
      <c r="K1005" s="246"/>
      <c r="L1005" s="246"/>
      <c r="M1005" s="256">
        <f t="shared" si="587"/>
        <v>0</v>
      </c>
      <c r="N1005" s="256">
        <f t="shared" si="588"/>
        <v>0</v>
      </c>
      <c r="O1005" s="256">
        <f t="shared" si="589"/>
        <v>0</v>
      </c>
      <c r="P1005" s="256">
        <f t="shared" si="590"/>
        <v>0</v>
      </c>
      <c r="Q1005" s="256">
        <f t="shared" si="591"/>
        <v>0</v>
      </c>
      <c r="R1005" s="256">
        <f t="shared" si="592"/>
        <v>0</v>
      </c>
      <c r="S1005" s="282">
        <f t="shared" si="593"/>
        <v>0</v>
      </c>
      <c r="T1005" s="227"/>
      <c r="U1005" s="227"/>
      <c r="V1005" s="227"/>
    </row>
    <row r="1006" spans="2:22" outlineLevel="1" x14ac:dyDescent="0.2">
      <c r="B1006" s="279">
        <f t="shared" si="586"/>
        <v>45016</v>
      </c>
      <c r="C1006" s="280" t="s">
        <v>0</v>
      </c>
      <c r="D1006" s="246"/>
      <c r="E1006" s="246"/>
      <c r="F1006" s="246"/>
      <c r="G1006" s="246"/>
      <c r="H1006" s="246"/>
      <c r="I1006" s="256"/>
      <c r="J1006" s="256"/>
      <c r="K1006" s="246"/>
      <c r="L1006" s="246"/>
      <c r="M1006" s="256">
        <f t="shared" si="587"/>
        <v>0</v>
      </c>
      <c r="N1006" s="256">
        <f t="shared" si="588"/>
        <v>0</v>
      </c>
      <c r="O1006" s="256">
        <f t="shared" si="589"/>
        <v>0</v>
      </c>
      <c r="P1006" s="256">
        <f t="shared" si="590"/>
        <v>0</v>
      </c>
      <c r="Q1006" s="256">
        <f t="shared" si="591"/>
        <v>0</v>
      </c>
      <c r="R1006" s="256">
        <f t="shared" si="592"/>
        <v>0</v>
      </c>
      <c r="S1006" s="282">
        <f t="shared" si="593"/>
        <v>0</v>
      </c>
      <c r="T1006" s="227"/>
      <c r="U1006" s="227"/>
      <c r="V1006" s="227"/>
    </row>
    <row r="1007" spans="2:22" outlineLevel="1" x14ac:dyDescent="0.2">
      <c r="B1007" s="279">
        <f t="shared" si="586"/>
        <v>45382</v>
      </c>
      <c r="C1007" s="280" t="s">
        <v>0</v>
      </c>
      <c r="D1007" s="246"/>
      <c r="E1007" s="246"/>
      <c r="F1007" s="246"/>
      <c r="G1007" s="246"/>
      <c r="H1007" s="246"/>
      <c r="I1007" s="256"/>
      <c r="J1007" s="256"/>
      <c r="K1007" s="246"/>
      <c r="L1007" s="246"/>
      <c r="M1007" s="256">
        <f t="shared" si="587"/>
        <v>0</v>
      </c>
      <c r="N1007" s="256">
        <f t="shared" si="588"/>
        <v>0</v>
      </c>
      <c r="O1007" s="256">
        <f t="shared" si="589"/>
        <v>0</v>
      </c>
      <c r="P1007" s="256">
        <f t="shared" si="590"/>
        <v>0</v>
      </c>
      <c r="Q1007" s="256">
        <f t="shared" si="591"/>
        <v>0</v>
      </c>
      <c r="R1007" s="256">
        <f t="shared" si="592"/>
        <v>167120.43406806709</v>
      </c>
      <c r="S1007" s="282">
        <f t="shared" si="593"/>
        <v>159321.48047822397</v>
      </c>
      <c r="T1007" s="227"/>
      <c r="U1007" s="227"/>
      <c r="V1007" s="227"/>
    </row>
    <row r="1008" spans="2:22" outlineLevel="1" x14ac:dyDescent="0.2">
      <c r="B1008" s="279">
        <f t="shared" si="586"/>
        <v>45747</v>
      </c>
      <c r="C1008" s="280" t="s">
        <v>0</v>
      </c>
      <c r="D1008" s="246"/>
      <c r="E1008" s="246"/>
      <c r="F1008" s="246"/>
      <c r="G1008" s="246"/>
      <c r="H1008" s="246"/>
      <c r="I1008" s="256"/>
      <c r="J1008" s="256"/>
      <c r="K1008" s="246"/>
      <c r="L1008" s="246"/>
      <c r="M1008" s="256">
        <f t="shared" si="587"/>
        <v>0</v>
      </c>
      <c r="N1008" s="256">
        <f t="shared" si="588"/>
        <v>0</v>
      </c>
      <c r="O1008" s="256">
        <f t="shared" si="589"/>
        <v>0</v>
      </c>
      <c r="P1008" s="256">
        <f t="shared" si="590"/>
        <v>0</v>
      </c>
      <c r="Q1008" s="256">
        <f t="shared" si="591"/>
        <v>0</v>
      </c>
      <c r="R1008" s="256">
        <f t="shared" si="592"/>
        <v>0</v>
      </c>
      <c r="S1008" s="282">
        <f t="shared" si="593"/>
        <v>136352.99413799553</v>
      </c>
      <c r="T1008" s="227"/>
      <c r="U1008" s="227"/>
      <c r="V1008" s="227"/>
    </row>
    <row r="1009" spans="2:22" outlineLevel="1" x14ac:dyDescent="0.2">
      <c r="B1009" s="279">
        <f t="shared" si="586"/>
        <v>46112</v>
      </c>
      <c r="C1009" s="280" t="s">
        <v>0</v>
      </c>
      <c r="D1009" s="246"/>
      <c r="E1009" s="246"/>
      <c r="F1009" s="246"/>
      <c r="G1009" s="246"/>
      <c r="H1009" s="246"/>
      <c r="I1009" s="256"/>
      <c r="J1009" s="256"/>
      <c r="K1009" s="246"/>
      <c r="L1009" s="246"/>
      <c r="M1009" s="256">
        <f t="shared" si="587"/>
        <v>0</v>
      </c>
      <c r="N1009" s="256">
        <f t="shared" si="588"/>
        <v>0</v>
      </c>
      <c r="O1009" s="256">
        <f t="shared" si="589"/>
        <v>0</v>
      </c>
      <c r="P1009" s="256">
        <f t="shared" si="590"/>
        <v>0</v>
      </c>
      <c r="Q1009" s="256">
        <f t="shared" si="591"/>
        <v>0</v>
      </c>
      <c r="R1009" s="256">
        <f t="shared" si="592"/>
        <v>0</v>
      </c>
      <c r="S1009" s="282">
        <f t="shared" si="593"/>
        <v>0</v>
      </c>
      <c r="T1009" s="227"/>
      <c r="U1009" s="227"/>
      <c r="V1009" s="227"/>
    </row>
    <row r="1010" spans="2:22" outlineLevel="1" x14ac:dyDescent="0.2">
      <c r="B1010" s="283"/>
      <c r="C1010" s="280"/>
      <c r="D1010" s="246"/>
      <c r="E1010" s="246"/>
      <c r="F1010" s="246"/>
      <c r="G1010" s="246"/>
      <c r="H1010" s="246"/>
      <c r="I1010" s="246"/>
      <c r="J1010" s="246"/>
      <c r="K1010" s="246"/>
      <c r="L1010" s="246"/>
      <c r="M1010" s="246"/>
      <c r="N1010" s="246"/>
      <c r="O1010" s="246"/>
      <c r="P1010" s="246"/>
      <c r="Q1010" s="246"/>
      <c r="R1010" s="246"/>
      <c r="S1010" s="284"/>
      <c r="T1010" s="227"/>
      <c r="U1010" s="227"/>
      <c r="V1010" s="227"/>
    </row>
    <row r="1011" spans="2:22" outlineLevel="1" x14ac:dyDescent="0.2">
      <c r="B1011" s="285" t="s">
        <v>15</v>
      </c>
      <c r="C1011" s="280"/>
      <c r="D1011" s="246"/>
      <c r="E1011" s="246"/>
      <c r="F1011" s="246"/>
      <c r="G1011" s="246"/>
      <c r="H1011" s="246"/>
      <c r="I1011" s="246"/>
      <c r="J1011" s="246"/>
      <c r="K1011" s="246"/>
      <c r="L1011" s="246"/>
      <c r="M1011" s="246"/>
      <c r="N1011" s="246"/>
      <c r="O1011" s="246"/>
      <c r="P1011" s="246"/>
      <c r="Q1011" s="246"/>
      <c r="R1011" s="246"/>
      <c r="S1011" s="284"/>
      <c r="T1011" s="227"/>
      <c r="U1011" s="227"/>
      <c r="V1011" s="227"/>
    </row>
    <row r="1012" spans="2:22" outlineLevel="1" x14ac:dyDescent="0.2">
      <c r="B1012" s="279">
        <f t="shared" ref="B1012:B1018" si="594">B1003</f>
        <v>43921</v>
      </c>
      <c r="C1012" s="280" t="s">
        <v>0</v>
      </c>
      <c r="D1012" s="246"/>
      <c r="E1012" s="246"/>
      <c r="F1012" s="246"/>
      <c r="G1012" s="246"/>
      <c r="H1012" s="246"/>
      <c r="I1012" s="256"/>
      <c r="J1012" s="256"/>
      <c r="K1012" s="246"/>
      <c r="L1012" s="246"/>
      <c r="M1012" s="256">
        <f>M1003/MAX(M994,1)</f>
        <v>0</v>
      </c>
      <c r="N1012" s="256">
        <f t="shared" ref="N1012:S1012" si="595">N1003/MAX(N994,1)</f>
        <v>104860.12514462479</v>
      </c>
      <c r="O1012" s="256">
        <f t="shared" si="595"/>
        <v>106994.77769221178</v>
      </c>
      <c r="P1012" s="256">
        <f t="shared" si="595"/>
        <v>109299.28059635172</v>
      </c>
      <c r="Q1012" s="256">
        <f t="shared" si="595"/>
        <v>111667.43167593934</v>
      </c>
      <c r="R1012" s="256">
        <f t="shared" si="595"/>
        <v>114103.81200341438</v>
      </c>
      <c r="S1012" s="282">
        <f t="shared" si="595"/>
        <v>116614.09586748949</v>
      </c>
      <c r="T1012" s="227"/>
      <c r="U1012" s="227"/>
      <c r="V1012" s="227"/>
    </row>
    <row r="1013" spans="2:22" outlineLevel="1" x14ac:dyDescent="0.2">
      <c r="B1013" s="279">
        <f t="shared" si="594"/>
        <v>44286</v>
      </c>
      <c r="C1013" s="280" t="s">
        <v>0</v>
      </c>
      <c r="D1013" s="246"/>
      <c r="E1013" s="246"/>
      <c r="F1013" s="246"/>
      <c r="G1013" s="246"/>
      <c r="H1013" s="246"/>
      <c r="I1013" s="256"/>
      <c r="J1013" s="256"/>
      <c r="K1013" s="246"/>
      <c r="L1013" s="246"/>
      <c r="M1013" s="256">
        <f t="shared" ref="M1013:S1013" si="596">M1004/MAX(M995,1)</f>
        <v>0</v>
      </c>
      <c r="N1013" s="256">
        <f t="shared" si="596"/>
        <v>0</v>
      </c>
      <c r="O1013" s="256">
        <f t="shared" si="596"/>
        <v>0</v>
      </c>
      <c r="P1013" s="256">
        <f t="shared" si="596"/>
        <v>0</v>
      </c>
      <c r="Q1013" s="256">
        <f t="shared" si="596"/>
        <v>0</v>
      </c>
      <c r="R1013" s="256">
        <f t="shared" si="596"/>
        <v>0</v>
      </c>
      <c r="S1013" s="282">
        <f t="shared" si="596"/>
        <v>0</v>
      </c>
      <c r="T1013" s="227"/>
      <c r="U1013" s="227"/>
      <c r="V1013" s="227"/>
    </row>
    <row r="1014" spans="2:22" outlineLevel="1" x14ac:dyDescent="0.2">
      <c r="B1014" s="279">
        <f t="shared" si="594"/>
        <v>44651</v>
      </c>
      <c r="C1014" s="280" t="s">
        <v>0</v>
      </c>
      <c r="D1014" s="246"/>
      <c r="E1014" s="246"/>
      <c r="F1014" s="246"/>
      <c r="G1014" s="246"/>
      <c r="H1014" s="246"/>
      <c r="I1014" s="256"/>
      <c r="J1014" s="256"/>
      <c r="K1014" s="246"/>
      <c r="L1014" s="246"/>
      <c r="M1014" s="256">
        <f t="shared" ref="M1014:S1014" si="597">M1005/MAX(M996,1)</f>
        <v>0</v>
      </c>
      <c r="N1014" s="256">
        <f t="shared" si="597"/>
        <v>0</v>
      </c>
      <c r="O1014" s="256">
        <f t="shared" si="597"/>
        <v>0</v>
      </c>
      <c r="P1014" s="256">
        <f t="shared" si="597"/>
        <v>0</v>
      </c>
      <c r="Q1014" s="256">
        <f t="shared" si="597"/>
        <v>0</v>
      </c>
      <c r="R1014" s="256">
        <f t="shared" si="597"/>
        <v>0</v>
      </c>
      <c r="S1014" s="282">
        <f t="shared" si="597"/>
        <v>0</v>
      </c>
      <c r="T1014" s="227"/>
      <c r="U1014" s="227"/>
      <c r="V1014" s="227"/>
    </row>
    <row r="1015" spans="2:22" outlineLevel="1" x14ac:dyDescent="0.2">
      <c r="B1015" s="279">
        <f t="shared" si="594"/>
        <v>45016</v>
      </c>
      <c r="C1015" s="280" t="s">
        <v>0</v>
      </c>
      <c r="D1015" s="246"/>
      <c r="E1015" s="246"/>
      <c r="F1015" s="246"/>
      <c r="G1015" s="246"/>
      <c r="H1015" s="246"/>
      <c r="I1015" s="256"/>
      <c r="J1015" s="256"/>
      <c r="K1015" s="246"/>
      <c r="L1015" s="246"/>
      <c r="M1015" s="256">
        <f t="shared" ref="M1015:S1015" si="598">M1006/MAX(M997,1)</f>
        <v>0</v>
      </c>
      <c r="N1015" s="256">
        <f t="shared" si="598"/>
        <v>0</v>
      </c>
      <c r="O1015" s="256">
        <f t="shared" si="598"/>
        <v>0</v>
      </c>
      <c r="P1015" s="256">
        <f t="shared" si="598"/>
        <v>0</v>
      </c>
      <c r="Q1015" s="256">
        <f t="shared" si="598"/>
        <v>0</v>
      </c>
      <c r="R1015" s="256">
        <f t="shared" si="598"/>
        <v>0</v>
      </c>
      <c r="S1015" s="282">
        <f t="shared" si="598"/>
        <v>0</v>
      </c>
      <c r="T1015" s="227"/>
      <c r="U1015" s="227"/>
      <c r="V1015" s="227"/>
    </row>
    <row r="1016" spans="2:22" outlineLevel="1" x14ac:dyDescent="0.2">
      <c r="B1016" s="279">
        <f t="shared" si="594"/>
        <v>45382</v>
      </c>
      <c r="C1016" s="280" t="s">
        <v>0</v>
      </c>
      <c r="D1016" s="246"/>
      <c r="E1016" s="246"/>
      <c r="F1016" s="246"/>
      <c r="G1016" s="246"/>
      <c r="H1016" s="246"/>
      <c r="I1016" s="256"/>
      <c r="J1016" s="256"/>
      <c r="K1016" s="246"/>
      <c r="L1016" s="246"/>
      <c r="M1016" s="256">
        <f t="shared" ref="M1016:S1016" si="599">M1007/MAX(M998,1)</f>
        <v>0</v>
      </c>
      <c r="N1016" s="256">
        <f t="shared" si="599"/>
        <v>0</v>
      </c>
      <c r="O1016" s="256">
        <f t="shared" si="599"/>
        <v>0</v>
      </c>
      <c r="P1016" s="256">
        <f t="shared" si="599"/>
        <v>0</v>
      </c>
      <c r="Q1016" s="256">
        <f t="shared" si="599"/>
        <v>0</v>
      </c>
      <c r="R1016" s="256">
        <f t="shared" si="599"/>
        <v>11141.362271204473</v>
      </c>
      <c r="S1016" s="282">
        <f t="shared" si="599"/>
        <v>11380.105748444568</v>
      </c>
      <c r="T1016" s="227"/>
      <c r="U1016" s="227"/>
      <c r="V1016" s="227"/>
    </row>
    <row r="1017" spans="2:22" outlineLevel="1" x14ac:dyDescent="0.2">
      <c r="B1017" s="279">
        <f t="shared" si="594"/>
        <v>45747</v>
      </c>
      <c r="C1017" s="280" t="s">
        <v>0</v>
      </c>
      <c r="D1017" s="246"/>
      <c r="E1017" s="246"/>
      <c r="F1017" s="246"/>
      <c r="G1017" s="246"/>
      <c r="H1017" s="246"/>
      <c r="I1017" s="256"/>
      <c r="J1017" s="256"/>
      <c r="K1017" s="246"/>
      <c r="L1017" s="246"/>
      <c r="M1017" s="256">
        <f t="shared" ref="M1017:S1017" si="600">M1008/MAX(M999,1)</f>
        <v>0</v>
      </c>
      <c r="N1017" s="256">
        <f t="shared" si="600"/>
        <v>0</v>
      </c>
      <c r="O1017" s="256">
        <f t="shared" si="600"/>
        <v>0</v>
      </c>
      <c r="P1017" s="256">
        <f t="shared" si="600"/>
        <v>0</v>
      </c>
      <c r="Q1017" s="256">
        <f t="shared" si="600"/>
        <v>0</v>
      </c>
      <c r="R1017" s="256">
        <f t="shared" si="600"/>
        <v>0</v>
      </c>
      <c r="S1017" s="282">
        <f t="shared" si="600"/>
        <v>9090.1996091997025</v>
      </c>
      <c r="T1017" s="227"/>
      <c r="U1017" s="227"/>
      <c r="V1017" s="227"/>
    </row>
    <row r="1018" spans="2:22" outlineLevel="1" x14ac:dyDescent="0.2">
      <c r="B1018" s="279">
        <f t="shared" si="594"/>
        <v>46112</v>
      </c>
      <c r="C1018" s="280" t="s">
        <v>0</v>
      </c>
      <c r="D1018" s="246"/>
      <c r="E1018" s="246"/>
      <c r="F1018" s="246"/>
      <c r="G1018" s="246"/>
      <c r="H1018" s="246"/>
      <c r="I1018" s="256"/>
      <c r="J1018" s="256"/>
      <c r="K1018" s="246"/>
      <c r="L1018" s="246"/>
      <c r="M1018" s="256">
        <f t="shared" ref="M1018:S1018" si="601">M1009/MAX(M1000,1)</f>
        <v>0</v>
      </c>
      <c r="N1018" s="256">
        <f t="shared" si="601"/>
        <v>0</v>
      </c>
      <c r="O1018" s="256">
        <f t="shared" si="601"/>
        <v>0</v>
      </c>
      <c r="P1018" s="256">
        <f t="shared" si="601"/>
        <v>0</v>
      </c>
      <c r="Q1018" s="256">
        <f t="shared" si="601"/>
        <v>0</v>
      </c>
      <c r="R1018" s="256">
        <f t="shared" si="601"/>
        <v>0</v>
      </c>
      <c r="S1018" s="282">
        <f t="shared" si="601"/>
        <v>0</v>
      </c>
      <c r="T1018" s="227"/>
      <c r="U1018" s="227"/>
      <c r="V1018" s="227"/>
    </row>
    <row r="1019" spans="2:22" outlineLevel="1" x14ac:dyDescent="0.2">
      <c r="B1019" s="283"/>
      <c r="C1019" s="280"/>
      <c r="D1019" s="246"/>
      <c r="E1019" s="246"/>
      <c r="F1019" s="246"/>
      <c r="G1019" s="246"/>
      <c r="H1019" s="246"/>
      <c r="I1019" s="246"/>
      <c r="J1019" s="246"/>
      <c r="K1019" s="246"/>
      <c r="L1019" s="246"/>
      <c r="M1019" s="246"/>
      <c r="N1019" s="246"/>
      <c r="O1019" s="246"/>
      <c r="P1019" s="246"/>
      <c r="Q1019" s="246"/>
      <c r="R1019" s="246"/>
      <c r="S1019" s="284"/>
      <c r="T1019" s="227"/>
      <c r="U1019" s="227"/>
      <c r="V1019" s="227"/>
    </row>
    <row r="1020" spans="2:22" outlineLevel="1" x14ac:dyDescent="0.2">
      <c r="B1020" s="285" t="s">
        <v>14</v>
      </c>
      <c r="C1020" s="280"/>
      <c r="D1020" s="246"/>
      <c r="E1020" s="246"/>
      <c r="F1020" s="246"/>
      <c r="G1020" s="246"/>
      <c r="H1020" s="246"/>
      <c r="I1020" s="246"/>
      <c r="J1020" s="246"/>
      <c r="K1020" s="246"/>
      <c r="L1020" s="246"/>
      <c r="M1020" s="246"/>
      <c r="N1020" s="246"/>
      <c r="O1020" s="246"/>
      <c r="P1020" s="246"/>
      <c r="Q1020" s="246"/>
      <c r="R1020" s="246"/>
      <c r="S1020" s="284"/>
      <c r="T1020" s="227"/>
      <c r="U1020" s="227"/>
      <c r="V1020" s="227"/>
    </row>
    <row r="1021" spans="2:22" outlineLevel="1" x14ac:dyDescent="0.2">
      <c r="B1021" s="279">
        <f t="shared" ref="B1021:B1027" si="602">B1012</f>
        <v>43921</v>
      </c>
      <c r="C1021" s="280" t="s">
        <v>0</v>
      </c>
      <c r="D1021" s="246"/>
      <c r="E1021" s="246"/>
      <c r="F1021" s="246"/>
      <c r="G1021" s="246"/>
      <c r="H1021" s="246"/>
      <c r="I1021" s="256"/>
      <c r="J1021" s="256"/>
      <c r="K1021" s="246"/>
      <c r="L1021" s="246"/>
      <c r="M1021" s="256">
        <f>IF(M994&lt;=1,0,(M1003-M1039)*M$13)</f>
        <v>0</v>
      </c>
      <c r="N1021" s="256">
        <f t="shared" ref="N1021:S1021" si="603">IF(N994&lt;=1,0,(N1003-N1039)*N$13)</f>
        <v>29885.135666217917</v>
      </c>
      <c r="O1021" s="256">
        <f t="shared" si="603"/>
        <v>29958.537753819324</v>
      </c>
      <c r="P1021" s="256">
        <f t="shared" si="603"/>
        <v>28417.812955051471</v>
      </c>
      <c r="Q1021" s="256">
        <f t="shared" si="603"/>
        <v>26800.183602225465</v>
      </c>
      <c r="R1021" s="256">
        <f t="shared" si="603"/>
        <v>25102.838640751186</v>
      </c>
      <c r="S1021" s="282">
        <f t="shared" si="603"/>
        <v>23322.819173497919</v>
      </c>
      <c r="T1021" s="227"/>
      <c r="U1021" s="227"/>
      <c r="V1021" s="227"/>
    </row>
    <row r="1022" spans="2:22" outlineLevel="1" x14ac:dyDescent="0.2">
      <c r="B1022" s="279">
        <f t="shared" si="602"/>
        <v>44286</v>
      </c>
      <c r="C1022" s="280" t="s">
        <v>0</v>
      </c>
      <c r="D1022" s="246"/>
      <c r="E1022" s="246"/>
      <c r="F1022" s="246"/>
      <c r="G1022" s="246"/>
      <c r="H1022" s="246"/>
      <c r="I1022" s="256"/>
      <c r="J1022" s="256"/>
      <c r="K1022" s="246"/>
      <c r="L1022" s="246"/>
      <c r="M1022" s="256">
        <f t="shared" ref="M1022:S1022" si="604">IF(M995&lt;=1,0,(M1004-M1040)*M$13)</f>
        <v>0</v>
      </c>
      <c r="N1022" s="256">
        <f t="shared" si="604"/>
        <v>0</v>
      </c>
      <c r="O1022" s="256">
        <f t="shared" si="604"/>
        <v>0</v>
      </c>
      <c r="P1022" s="256">
        <f t="shared" si="604"/>
        <v>0</v>
      </c>
      <c r="Q1022" s="256">
        <f t="shared" si="604"/>
        <v>0</v>
      </c>
      <c r="R1022" s="256">
        <f t="shared" si="604"/>
        <v>0</v>
      </c>
      <c r="S1022" s="282">
        <f t="shared" si="604"/>
        <v>0</v>
      </c>
      <c r="T1022" s="227"/>
      <c r="U1022" s="227"/>
      <c r="V1022" s="227"/>
    </row>
    <row r="1023" spans="2:22" outlineLevel="1" x14ac:dyDescent="0.2">
      <c r="B1023" s="279">
        <f t="shared" si="602"/>
        <v>44651</v>
      </c>
      <c r="C1023" s="280" t="s">
        <v>0</v>
      </c>
      <c r="D1023" s="246"/>
      <c r="E1023" s="246"/>
      <c r="F1023" s="246"/>
      <c r="G1023" s="246"/>
      <c r="H1023" s="246"/>
      <c r="I1023" s="256"/>
      <c r="J1023" s="256"/>
      <c r="K1023" s="246"/>
      <c r="L1023" s="246"/>
      <c r="M1023" s="256">
        <f t="shared" ref="M1023:S1023" si="605">IF(M996&lt;=1,0,(M1005-M1041)*M$13)</f>
        <v>0</v>
      </c>
      <c r="N1023" s="256">
        <f t="shared" si="605"/>
        <v>0</v>
      </c>
      <c r="O1023" s="256">
        <f t="shared" si="605"/>
        <v>0</v>
      </c>
      <c r="P1023" s="256">
        <f t="shared" si="605"/>
        <v>0</v>
      </c>
      <c r="Q1023" s="256">
        <f t="shared" si="605"/>
        <v>0</v>
      </c>
      <c r="R1023" s="256">
        <f t="shared" si="605"/>
        <v>0</v>
      </c>
      <c r="S1023" s="282">
        <f t="shared" si="605"/>
        <v>0</v>
      </c>
      <c r="T1023" s="227"/>
      <c r="U1023" s="227"/>
      <c r="V1023" s="227"/>
    </row>
    <row r="1024" spans="2:22" outlineLevel="1" x14ac:dyDescent="0.2">
      <c r="B1024" s="279">
        <f t="shared" si="602"/>
        <v>45016</v>
      </c>
      <c r="C1024" s="280" t="s">
        <v>0</v>
      </c>
      <c r="D1024" s="246"/>
      <c r="E1024" s="246"/>
      <c r="F1024" s="246"/>
      <c r="G1024" s="246"/>
      <c r="H1024" s="246"/>
      <c r="I1024" s="256"/>
      <c r="J1024" s="256"/>
      <c r="K1024" s="246"/>
      <c r="L1024" s="246"/>
      <c r="M1024" s="256">
        <f t="shared" ref="M1024:S1024" si="606">IF(M997&lt;=1,0,(M1006-M1042)*M$13)</f>
        <v>0</v>
      </c>
      <c r="N1024" s="256">
        <f t="shared" si="606"/>
        <v>0</v>
      </c>
      <c r="O1024" s="256">
        <f t="shared" si="606"/>
        <v>0</v>
      </c>
      <c r="P1024" s="256">
        <f t="shared" si="606"/>
        <v>0</v>
      </c>
      <c r="Q1024" s="256">
        <f t="shared" si="606"/>
        <v>0</v>
      </c>
      <c r="R1024" s="256">
        <f t="shared" si="606"/>
        <v>0</v>
      </c>
      <c r="S1024" s="282">
        <f t="shared" si="606"/>
        <v>0</v>
      </c>
      <c r="T1024" s="227"/>
      <c r="U1024" s="227"/>
      <c r="V1024" s="227"/>
    </row>
    <row r="1025" spans="2:22" outlineLevel="1" x14ac:dyDescent="0.2">
      <c r="B1025" s="279">
        <f t="shared" si="602"/>
        <v>45382</v>
      </c>
      <c r="C1025" s="280" t="s">
        <v>0</v>
      </c>
      <c r="D1025" s="246"/>
      <c r="E1025" s="246"/>
      <c r="F1025" s="246"/>
      <c r="G1025" s="246"/>
      <c r="H1025" s="246"/>
      <c r="I1025" s="256"/>
      <c r="J1025" s="256"/>
      <c r="K1025" s="246"/>
      <c r="L1025" s="246"/>
      <c r="M1025" s="256">
        <f t="shared" ref="M1025:S1025" si="607">IF(M998&lt;=1,0,(M1007-M1043)*M$13)</f>
        <v>0</v>
      </c>
      <c r="N1025" s="256">
        <f t="shared" si="607"/>
        <v>0</v>
      </c>
      <c r="O1025" s="256">
        <f t="shared" si="607"/>
        <v>0</v>
      </c>
      <c r="P1025" s="256">
        <f t="shared" si="607"/>
        <v>0</v>
      </c>
      <c r="Q1025" s="256">
        <f t="shared" si="607"/>
        <v>0</v>
      </c>
      <c r="R1025" s="256">
        <f t="shared" si="607"/>
        <v>3342.4086813613449</v>
      </c>
      <c r="S1025" s="282">
        <f t="shared" si="607"/>
        <v>3186.4296095644822</v>
      </c>
      <c r="T1025" s="227"/>
      <c r="U1025" s="227"/>
      <c r="V1025" s="227"/>
    </row>
    <row r="1026" spans="2:22" outlineLevel="1" x14ac:dyDescent="0.2">
      <c r="B1026" s="279">
        <f t="shared" si="602"/>
        <v>45747</v>
      </c>
      <c r="C1026" s="280" t="s">
        <v>0</v>
      </c>
      <c r="D1026" s="246"/>
      <c r="E1026" s="246"/>
      <c r="F1026" s="246"/>
      <c r="G1026" s="246"/>
      <c r="H1026" s="246"/>
      <c r="I1026" s="256"/>
      <c r="J1026" s="256"/>
      <c r="K1026" s="246"/>
      <c r="L1026" s="246"/>
      <c r="M1026" s="256">
        <f t="shared" ref="M1026:S1026" si="608">IF(M999&lt;=1,0,(M1008-M1044)*M$13)</f>
        <v>0</v>
      </c>
      <c r="N1026" s="256">
        <f t="shared" si="608"/>
        <v>0</v>
      </c>
      <c r="O1026" s="256">
        <f t="shared" si="608"/>
        <v>0</v>
      </c>
      <c r="P1026" s="256">
        <f t="shared" si="608"/>
        <v>0</v>
      </c>
      <c r="Q1026" s="256">
        <f t="shared" si="608"/>
        <v>0</v>
      </c>
      <c r="R1026" s="256">
        <f t="shared" si="608"/>
        <v>0</v>
      </c>
      <c r="S1026" s="282">
        <f t="shared" si="608"/>
        <v>2727.0598827599129</v>
      </c>
      <c r="T1026" s="227"/>
      <c r="U1026" s="227"/>
      <c r="V1026" s="227"/>
    </row>
    <row r="1027" spans="2:22" outlineLevel="1" x14ac:dyDescent="0.2">
      <c r="B1027" s="279">
        <f t="shared" si="602"/>
        <v>46112</v>
      </c>
      <c r="C1027" s="280" t="s">
        <v>0</v>
      </c>
      <c r="D1027" s="246"/>
      <c r="E1027" s="246"/>
      <c r="F1027" s="246"/>
      <c r="G1027" s="246"/>
      <c r="H1027" s="246"/>
      <c r="I1027" s="256"/>
      <c r="J1027" s="256"/>
      <c r="K1027" s="246"/>
      <c r="L1027" s="246"/>
      <c r="M1027" s="256">
        <f t="shared" ref="M1027:S1027" si="609">IF(M1000&lt;=1,0,(M1009-M1045)*M$13)</f>
        <v>0</v>
      </c>
      <c r="N1027" s="256">
        <f t="shared" si="609"/>
        <v>0</v>
      </c>
      <c r="O1027" s="256">
        <f t="shared" si="609"/>
        <v>0</v>
      </c>
      <c r="P1027" s="256">
        <f t="shared" si="609"/>
        <v>0</v>
      </c>
      <c r="Q1027" s="256">
        <f t="shared" si="609"/>
        <v>0</v>
      </c>
      <c r="R1027" s="256">
        <f t="shared" si="609"/>
        <v>0</v>
      </c>
      <c r="S1027" s="282">
        <f t="shared" si="609"/>
        <v>0</v>
      </c>
      <c r="T1027" s="227"/>
      <c r="U1027" s="227"/>
      <c r="V1027" s="227"/>
    </row>
    <row r="1028" spans="2:22" outlineLevel="1" x14ac:dyDescent="0.2">
      <c r="B1028" s="283"/>
      <c r="C1028" s="280"/>
      <c r="D1028" s="246"/>
      <c r="E1028" s="246"/>
      <c r="F1028" s="246"/>
      <c r="G1028" s="246"/>
      <c r="H1028" s="246"/>
      <c r="I1028" s="246"/>
      <c r="J1028" s="246"/>
      <c r="K1028" s="246"/>
      <c r="L1028" s="246"/>
      <c r="M1028" s="246"/>
      <c r="N1028" s="246"/>
      <c r="O1028" s="246"/>
      <c r="P1028" s="246"/>
      <c r="Q1028" s="246"/>
      <c r="R1028" s="246"/>
      <c r="S1028" s="284"/>
      <c r="T1028" s="227"/>
      <c r="U1028" s="227"/>
      <c r="V1028" s="227"/>
    </row>
    <row r="1029" spans="2:22" outlineLevel="1" x14ac:dyDescent="0.2">
      <c r="B1029" s="285" t="s">
        <v>144</v>
      </c>
      <c r="C1029" s="280"/>
      <c r="D1029" s="246"/>
      <c r="E1029" s="246"/>
      <c r="F1029" s="246"/>
      <c r="G1029" s="246"/>
      <c r="H1029" s="246"/>
      <c r="I1029" s="246"/>
      <c r="J1029" s="246"/>
      <c r="K1029" s="246"/>
      <c r="L1029" s="246"/>
      <c r="M1029" s="246"/>
      <c r="N1029" s="246"/>
      <c r="O1029" s="246"/>
      <c r="P1029" s="246"/>
      <c r="Q1029" s="246"/>
      <c r="R1029" s="246"/>
      <c r="S1029" s="284"/>
      <c r="T1029" s="227"/>
      <c r="U1029" s="227"/>
      <c r="V1029" s="227"/>
    </row>
    <row r="1030" spans="2:22" outlineLevel="1" x14ac:dyDescent="0.2">
      <c r="B1030" s="279">
        <f t="shared" ref="B1030:B1036" si="610">B1021</f>
        <v>43921</v>
      </c>
      <c r="C1030" s="280" t="s">
        <v>0</v>
      </c>
      <c r="D1030" s="281">
        <f>INDEX(Assets!$M$588:$S$588,MATCH(RAB!B1030,Assets!$M$4:$S$4,0))</f>
        <v>1572901.8771693718</v>
      </c>
      <c r="E1030" s="256"/>
      <c r="F1030" s="246"/>
      <c r="G1030" s="246"/>
      <c r="H1030" s="246"/>
      <c r="I1030" s="256"/>
      <c r="J1030" s="256"/>
      <c r="K1030" s="246"/>
      <c r="L1030" s="246"/>
      <c r="M1030" s="256">
        <f t="shared" ref="M1030:S1036" si="611">($B1030=M$4)*$D1030</f>
        <v>1572901.8771693718</v>
      </c>
      <c r="N1030" s="256">
        <f t="shared" si="611"/>
        <v>0</v>
      </c>
      <c r="O1030" s="256">
        <f t="shared" si="611"/>
        <v>0</v>
      </c>
      <c r="P1030" s="256">
        <f t="shared" si="611"/>
        <v>0</v>
      </c>
      <c r="Q1030" s="256">
        <f t="shared" si="611"/>
        <v>0</v>
      </c>
      <c r="R1030" s="256">
        <f t="shared" si="611"/>
        <v>0</v>
      </c>
      <c r="S1030" s="282">
        <f t="shared" si="611"/>
        <v>0</v>
      </c>
      <c r="T1030" s="227"/>
      <c r="U1030" s="227"/>
      <c r="V1030" s="227"/>
    </row>
    <row r="1031" spans="2:22" outlineLevel="1" x14ac:dyDescent="0.2">
      <c r="B1031" s="279">
        <f t="shared" si="610"/>
        <v>44286</v>
      </c>
      <c r="C1031" s="280" t="s">
        <v>0</v>
      </c>
      <c r="D1031" s="281">
        <f>INDEX(Assets!$M$588:$S$588,MATCH(RAB!B1031,Assets!$M$4:$S$4,0))</f>
        <v>0</v>
      </c>
      <c r="E1031" s="256"/>
      <c r="F1031" s="246"/>
      <c r="G1031" s="246"/>
      <c r="H1031" s="246"/>
      <c r="I1031" s="256"/>
      <c r="J1031" s="256"/>
      <c r="K1031" s="246"/>
      <c r="L1031" s="246"/>
      <c r="M1031" s="256">
        <f t="shared" si="611"/>
        <v>0</v>
      </c>
      <c r="N1031" s="256">
        <f t="shared" si="611"/>
        <v>0</v>
      </c>
      <c r="O1031" s="256">
        <f t="shared" si="611"/>
        <v>0</v>
      </c>
      <c r="P1031" s="256">
        <f t="shared" si="611"/>
        <v>0</v>
      </c>
      <c r="Q1031" s="256">
        <f t="shared" si="611"/>
        <v>0</v>
      </c>
      <c r="R1031" s="256">
        <f t="shared" si="611"/>
        <v>0</v>
      </c>
      <c r="S1031" s="282">
        <f t="shared" si="611"/>
        <v>0</v>
      </c>
      <c r="T1031" s="227"/>
      <c r="U1031" s="227"/>
      <c r="V1031" s="227"/>
    </row>
    <row r="1032" spans="2:22" outlineLevel="1" x14ac:dyDescent="0.2">
      <c r="B1032" s="279">
        <f t="shared" si="610"/>
        <v>44651</v>
      </c>
      <c r="C1032" s="280" t="s">
        <v>0</v>
      </c>
      <c r="D1032" s="281">
        <f>INDEX(Assets!$M$588:$S$588,MATCH(RAB!B1032,Assets!$M$4:$S$4,0))</f>
        <v>0</v>
      </c>
      <c r="E1032" s="256"/>
      <c r="F1032" s="246"/>
      <c r="G1032" s="246"/>
      <c r="H1032" s="246"/>
      <c r="I1032" s="256"/>
      <c r="J1032" s="256"/>
      <c r="K1032" s="246"/>
      <c r="L1032" s="246"/>
      <c r="M1032" s="256">
        <f t="shared" si="611"/>
        <v>0</v>
      </c>
      <c r="N1032" s="256">
        <f t="shared" si="611"/>
        <v>0</v>
      </c>
      <c r="O1032" s="256">
        <f t="shared" si="611"/>
        <v>0</v>
      </c>
      <c r="P1032" s="256">
        <f t="shared" si="611"/>
        <v>0</v>
      </c>
      <c r="Q1032" s="256">
        <f t="shared" si="611"/>
        <v>0</v>
      </c>
      <c r="R1032" s="256">
        <f t="shared" si="611"/>
        <v>0</v>
      </c>
      <c r="S1032" s="282">
        <f t="shared" si="611"/>
        <v>0</v>
      </c>
      <c r="T1032" s="227"/>
      <c r="U1032" s="227"/>
      <c r="V1032" s="227"/>
    </row>
    <row r="1033" spans="2:22" outlineLevel="1" x14ac:dyDescent="0.2">
      <c r="B1033" s="279">
        <f t="shared" si="610"/>
        <v>45016</v>
      </c>
      <c r="C1033" s="280" t="s">
        <v>0</v>
      </c>
      <c r="D1033" s="281">
        <f>INDEX(Assets!$M$588:$S$588,MATCH(RAB!B1033,Assets!$M$4:$S$4,0))</f>
        <v>0</v>
      </c>
      <c r="E1033" s="256"/>
      <c r="F1033" s="246"/>
      <c r="G1033" s="246"/>
      <c r="H1033" s="246"/>
      <c r="I1033" s="256"/>
      <c r="J1033" s="256"/>
      <c r="K1033" s="246"/>
      <c r="L1033" s="246"/>
      <c r="M1033" s="256">
        <f t="shared" si="611"/>
        <v>0</v>
      </c>
      <c r="N1033" s="256">
        <f t="shared" si="611"/>
        <v>0</v>
      </c>
      <c r="O1033" s="256">
        <f t="shared" si="611"/>
        <v>0</v>
      </c>
      <c r="P1033" s="256">
        <f t="shared" si="611"/>
        <v>0</v>
      </c>
      <c r="Q1033" s="256">
        <f t="shared" si="611"/>
        <v>0</v>
      </c>
      <c r="R1033" s="256">
        <f t="shared" si="611"/>
        <v>0</v>
      </c>
      <c r="S1033" s="282">
        <f t="shared" si="611"/>
        <v>0</v>
      </c>
      <c r="T1033" s="227"/>
      <c r="U1033" s="227"/>
      <c r="V1033" s="227"/>
    </row>
    <row r="1034" spans="2:22" outlineLevel="1" x14ac:dyDescent="0.2">
      <c r="B1034" s="279">
        <f t="shared" si="610"/>
        <v>45382</v>
      </c>
      <c r="C1034" s="280" t="s">
        <v>0</v>
      </c>
      <c r="D1034" s="281">
        <f>INDEX(Assets!$M$588:$S$588,MATCH(RAB!B1034,Assets!$M$4:$S$4,0))</f>
        <v>167120.43406806709</v>
      </c>
      <c r="E1034" s="256"/>
      <c r="F1034" s="246"/>
      <c r="G1034" s="246"/>
      <c r="H1034" s="246"/>
      <c r="I1034" s="256"/>
      <c r="J1034" s="256"/>
      <c r="K1034" s="246"/>
      <c r="L1034" s="246"/>
      <c r="M1034" s="256">
        <f t="shared" si="611"/>
        <v>0</v>
      </c>
      <c r="N1034" s="256">
        <f t="shared" si="611"/>
        <v>0</v>
      </c>
      <c r="O1034" s="256">
        <f t="shared" si="611"/>
        <v>0</v>
      </c>
      <c r="P1034" s="256">
        <f t="shared" si="611"/>
        <v>0</v>
      </c>
      <c r="Q1034" s="256">
        <f t="shared" si="611"/>
        <v>167120.43406806709</v>
      </c>
      <c r="R1034" s="256">
        <f t="shared" si="611"/>
        <v>0</v>
      </c>
      <c r="S1034" s="282">
        <f t="shared" si="611"/>
        <v>0</v>
      </c>
      <c r="T1034" s="227"/>
      <c r="U1034" s="227"/>
      <c r="V1034" s="227"/>
    </row>
    <row r="1035" spans="2:22" outlineLevel="1" x14ac:dyDescent="0.2">
      <c r="B1035" s="279">
        <f t="shared" si="610"/>
        <v>45747</v>
      </c>
      <c r="C1035" s="280" t="s">
        <v>0</v>
      </c>
      <c r="D1035" s="281">
        <f>INDEX(Assets!$M$588:$S$588,MATCH(RAB!B1035,Assets!$M$4:$S$4,0))</f>
        <v>136352.99413799553</v>
      </c>
      <c r="E1035" s="256"/>
      <c r="F1035" s="246"/>
      <c r="G1035" s="246"/>
      <c r="H1035" s="246"/>
      <c r="I1035" s="256"/>
      <c r="J1035" s="256"/>
      <c r="K1035" s="246"/>
      <c r="L1035" s="246"/>
      <c r="M1035" s="256">
        <f t="shared" si="611"/>
        <v>0</v>
      </c>
      <c r="N1035" s="256">
        <f t="shared" si="611"/>
        <v>0</v>
      </c>
      <c r="O1035" s="256">
        <f t="shared" si="611"/>
        <v>0</v>
      </c>
      <c r="P1035" s="256">
        <f t="shared" si="611"/>
        <v>0</v>
      </c>
      <c r="Q1035" s="256">
        <f t="shared" si="611"/>
        <v>0</v>
      </c>
      <c r="R1035" s="256">
        <f t="shared" si="611"/>
        <v>136352.99413799553</v>
      </c>
      <c r="S1035" s="282">
        <f t="shared" si="611"/>
        <v>0</v>
      </c>
      <c r="T1035" s="227"/>
      <c r="U1035" s="227"/>
      <c r="V1035" s="227"/>
    </row>
    <row r="1036" spans="2:22" outlineLevel="1" x14ac:dyDescent="0.2">
      <c r="B1036" s="279">
        <f t="shared" si="610"/>
        <v>46112</v>
      </c>
      <c r="C1036" s="280" t="s">
        <v>0</v>
      </c>
      <c r="D1036" s="281">
        <f>INDEX(Assets!$M$588:$S$588,MATCH(RAB!B1036,Assets!$M$4:$S$4,0))</f>
        <v>0</v>
      </c>
      <c r="E1036" s="256"/>
      <c r="F1036" s="246"/>
      <c r="G1036" s="246"/>
      <c r="H1036" s="246"/>
      <c r="I1036" s="256"/>
      <c r="J1036" s="256"/>
      <c r="K1036" s="246"/>
      <c r="L1036" s="246"/>
      <c r="M1036" s="256">
        <f t="shared" si="611"/>
        <v>0</v>
      </c>
      <c r="N1036" s="256">
        <f t="shared" si="611"/>
        <v>0</v>
      </c>
      <c r="O1036" s="256">
        <f t="shared" si="611"/>
        <v>0</v>
      </c>
      <c r="P1036" s="256">
        <f t="shared" si="611"/>
        <v>0</v>
      </c>
      <c r="Q1036" s="256">
        <f t="shared" si="611"/>
        <v>0</v>
      </c>
      <c r="R1036" s="256">
        <f t="shared" si="611"/>
        <v>0</v>
      </c>
      <c r="S1036" s="282">
        <f t="shared" si="611"/>
        <v>0</v>
      </c>
      <c r="T1036" s="227"/>
      <c r="U1036" s="227"/>
      <c r="V1036" s="227"/>
    </row>
    <row r="1037" spans="2:22" outlineLevel="1" x14ac:dyDescent="0.2">
      <c r="B1037" s="283"/>
      <c r="C1037" s="280"/>
      <c r="D1037" s="246"/>
      <c r="E1037" s="246"/>
      <c r="F1037" s="246"/>
      <c r="G1037" s="246"/>
      <c r="H1037" s="246"/>
      <c r="I1037" s="246"/>
      <c r="J1037" s="246"/>
      <c r="K1037" s="246"/>
      <c r="L1037" s="246"/>
      <c r="M1037" s="246"/>
      <c r="N1037" s="246"/>
      <c r="O1037" s="246"/>
      <c r="P1037" s="246"/>
      <c r="Q1037" s="246"/>
      <c r="R1037" s="246"/>
      <c r="S1037" s="284"/>
      <c r="T1037" s="227"/>
      <c r="U1037" s="227"/>
      <c r="V1037" s="227"/>
    </row>
    <row r="1038" spans="2:22" outlineLevel="1" x14ac:dyDescent="0.2">
      <c r="B1038" s="285" t="s">
        <v>12</v>
      </c>
      <c r="C1038" s="280"/>
      <c r="D1038" s="246"/>
      <c r="E1038" s="246"/>
      <c r="F1038" s="246"/>
      <c r="G1038" s="246"/>
      <c r="H1038" s="246"/>
      <c r="I1038" s="246"/>
      <c r="J1038" s="246"/>
      <c r="K1038" s="246"/>
      <c r="L1038" s="246"/>
      <c r="M1038" s="246"/>
      <c r="N1038" s="246"/>
      <c r="O1038" s="246"/>
      <c r="P1038" s="246"/>
      <c r="Q1038" s="246"/>
      <c r="R1038" s="246"/>
      <c r="S1038" s="284"/>
      <c r="T1038" s="227"/>
      <c r="U1038" s="227"/>
      <c r="V1038" s="227"/>
    </row>
    <row r="1039" spans="2:22" outlineLevel="1" x14ac:dyDescent="0.2">
      <c r="B1039" s="279">
        <f t="shared" ref="B1039:B1045" si="612">B1030</f>
        <v>43921</v>
      </c>
      <c r="C1039" s="280" t="s">
        <v>0</v>
      </c>
      <c r="D1039" s="246"/>
      <c r="E1039" s="246"/>
      <c r="F1039" s="246"/>
      <c r="G1039" s="246"/>
      <c r="H1039" s="246"/>
      <c r="I1039" s="256"/>
      <c r="J1039" s="256"/>
      <c r="K1039" s="246"/>
      <c r="L1039" s="246"/>
      <c r="M1039" s="256">
        <v>0</v>
      </c>
      <c r="N1039" s="256">
        <v>0</v>
      </c>
      <c r="O1039" s="256">
        <v>0</v>
      </c>
      <c r="P1039" s="256">
        <v>0</v>
      </c>
      <c r="Q1039" s="256">
        <v>0</v>
      </c>
      <c r="R1039" s="256">
        <v>0</v>
      </c>
      <c r="S1039" s="282">
        <v>0</v>
      </c>
      <c r="T1039" s="227"/>
      <c r="U1039" s="227"/>
      <c r="V1039" s="227"/>
    </row>
    <row r="1040" spans="2:22" outlineLevel="1" x14ac:dyDescent="0.2">
      <c r="B1040" s="279">
        <f t="shared" si="612"/>
        <v>44286</v>
      </c>
      <c r="C1040" s="280" t="s">
        <v>0</v>
      </c>
      <c r="D1040" s="246"/>
      <c r="E1040" s="246"/>
      <c r="F1040" s="246"/>
      <c r="G1040" s="246"/>
      <c r="H1040" s="246"/>
      <c r="I1040" s="256"/>
      <c r="J1040" s="256"/>
      <c r="K1040" s="246"/>
      <c r="L1040" s="246"/>
      <c r="M1040" s="256">
        <v>0</v>
      </c>
      <c r="N1040" s="256">
        <v>0</v>
      </c>
      <c r="O1040" s="256">
        <v>0</v>
      </c>
      <c r="P1040" s="256">
        <v>0</v>
      </c>
      <c r="Q1040" s="256">
        <v>0</v>
      </c>
      <c r="R1040" s="256">
        <v>0</v>
      </c>
      <c r="S1040" s="282">
        <v>0</v>
      </c>
      <c r="T1040" s="227"/>
      <c r="U1040" s="227"/>
      <c r="V1040" s="227"/>
    </row>
    <row r="1041" spans="2:22" outlineLevel="1" x14ac:dyDescent="0.2">
      <c r="B1041" s="279">
        <f t="shared" si="612"/>
        <v>44651</v>
      </c>
      <c r="C1041" s="280" t="s">
        <v>0</v>
      </c>
      <c r="D1041" s="246"/>
      <c r="E1041" s="246"/>
      <c r="F1041" s="246"/>
      <c r="G1041" s="246"/>
      <c r="H1041" s="246"/>
      <c r="I1041" s="256"/>
      <c r="J1041" s="256"/>
      <c r="K1041" s="246"/>
      <c r="L1041" s="246"/>
      <c r="M1041" s="256">
        <v>0</v>
      </c>
      <c r="N1041" s="256">
        <v>0</v>
      </c>
      <c r="O1041" s="256">
        <v>0</v>
      </c>
      <c r="P1041" s="256">
        <v>0</v>
      </c>
      <c r="Q1041" s="256">
        <v>0</v>
      </c>
      <c r="R1041" s="256">
        <v>0</v>
      </c>
      <c r="S1041" s="282">
        <v>0</v>
      </c>
      <c r="T1041" s="227"/>
      <c r="U1041" s="227"/>
      <c r="V1041" s="227"/>
    </row>
    <row r="1042" spans="2:22" outlineLevel="1" x14ac:dyDescent="0.2">
      <c r="B1042" s="279">
        <f t="shared" si="612"/>
        <v>45016</v>
      </c>
      <c r="C1042" s="280" t="s">
        <v>0</v>
      </c>
      <c r="D1042" s="246"/>
      <c r="E1042" s="246"/>
      <c r="F1042" s="246"/>
      <c r="G1042" s="246"/>
      <c r="H1042" s="246"/>
      <c r="I1042" s="256"/>
      <c r="J1042" s="256"/>
      <c r="K1042" s="246"/>
      <c r="L1042" s="246"/>
      <c r="M1042" s="256">
        <v>0</v>
      </c>
      <c r="N1042" s="256">
        <v>0</v>
      </c>
      <c r="O1042" s="256">
        <v>0</v>
      </c>
      <c r="P1042" s="256">
        <v>0</v>
      </c>
      <c r="Q1042" s="256">
        <v>0</v>
      </c>
      <c r="R1042" s="256">
        <v>0</v>
      </c>
      <c r="S1042" s="282">
        <v>0</v>
      </c>
      <c r="T1042" s="227"/>
      <c r="U1042" s="227"/>
      <c r="V1042" s="227"/>
    </row>
    <row r="1043" spans="2:22" outlineLevel="1" x14ac:dyDescent="0.2">
      <c r="B1043" s="279">
        <f t="shared" si="612"/>
        <v>45382</v>
      </c>
      <c r="C1043" s="280" t="s">
        <v>0</v>
      </c>
      <c r="D1043" s="246"/>
      <c r="E1043" s="246"/>
      <c r="F1043" s="246"/>
      <c r="G1043" s="246"/>
      <c r="H1043" s="246"/>
      <c r="I1043" s="256"/>
      <c r="J1043" s="256"/>
      <c r="K1043" s="246"/>
      <c r="L1043" s="246"/>
      <c r="M1043" s="256">
        <v>0</v>
      </c>
      <c r="N1043" s="256">
        <v>0</v>
      </c>
      <c r="O1043" s="256">
        <v>0</v>
      </c>
      <c r="P1043" s="256">
        <v>0</v>
      </c>
      <c r="Q1043" s="256">
        <v>0</v>
      </c>
      <c r="R1043" s="256">
        <v>0</v>
      </c>
      <c r="S1043" s="282">
        <v>0</v>
      </c>
      <c r="T1043" s="227"/>
      <c r="U1043" s="227"/>
      <c r="V1043" s="227"/>
    </row>
    <row r="1044" spans="2:22" outlineLevel="1" x14ac:dyDescent="0.2">
      <c r="B1044" s="279">
        <f t="shared" si="612"/>
        <v>45747</v>
      </c>
      <c r="C1044" s="280" t="s">
        <v>0</v>
      </c>
      <c r="D1044" s="246"/>
      <c r="E1044" s="246"/>
      <c r="F1044" s="246"/>
      <c r="G1044" s="246"/>
      <c r="H1044" s="246"/>
      <c r="I1044" s="256"/>
      <c r="J1044" s="256"/>
      <c r="K1044" s="246"/>
      <c r="L1044" s="246"/>
      <c r="M1044" s="256">
        <v>0</v>
      </c>
      <c r="N1044" s="256">
        <v>0</v>
      </c>
      <c r="O1044" s="256">
        <v>0</v>
      </c>
      <c r="P1044" s="256">
        <v>0</v>
      </c>
      <c r="Q1044" s="256">
        <v>0</v>
      </c>
      <c r="R1044" s="256">
        <v>0</v>
      </c>
      <c r="S1044" s="282">
        <v>0</v>
      </c>
      <c r="T1044" s="227"/>
      <c r="U1044" s="227"/>
      <c r="V1044" s="227"/>
    </row>
    <row r="1045" spans="2:22" outlineLevel="1" x14ac:dyDescent="0.2">
      <c r="B1045" s="279">
        <f t="shared" si="612"/>
        <v>46112</v>
      </c>
      <c r="C1045" s="280" t="s">
        <v>0</v>
      </c>
      <c r="D1045" s="246"/>
      <c r="E1045" s="246"/>
      <c r="F1045" s="246"/>
      <c r="G1045" s="246"/>
      <c r="H1045" s="246"/>
      <c r="I1045" s="256"/>
      <c r="J1045" s="256"/>
      <c r="K1045" s="246"/>
      <c r="L1045" s="246"/>
      <c r="M1045" s="256">
        <v>0</v>
      </c>
      <c r="N1045" s="256">
        <v>0</v>
      </c>
      <c r="O1045" s="256">
        <v>0</v>
      </c>
      <c r="P1045" s="256">
        <v>0</v>
      </c>
      <c r="Q1045" s="256">
        <v>0</v>
      </c>
      <c r="R1045" s="256">
        <v>0</v>
      </c>
      <c r="S1045" s="282">
        <v>0</v>
      </c>
      <c r="T1045" s="227"/>
      <c r="U1045" s="227"/>
      <c r="V1045" s="227"/>
    </row>
    <row r="1046" spans="2:22" outlineLevel="1" x14ac:dyDescent="0.2">
      <c r="B1046" s="283"/>
      <c r="C1046" s="280"/>
      <c r="D1046" s="246"/>
      <c r="E1046" s="246"/>
      <c r="F1046" s="246"/>
      <c r="G1046" s="246"/>
      <c r="H1046" s="246"/>
      <c r="I1046" s="246"/>
      <c r="J1046" s="246"/>
      <c r="K1046" s="246"/>
      <c r="L1046" s="246"/>
      <c r="M1046" s="246"/>
      <c r="N1046" s="246"/>
      <c r="O1046" s="246"/>
      <c r="P1046" s="246"/>
      <c r="Q1046" s="246"/>
      <c r="R1046" s="246"/>
      <c r="S1046" s="284"/>
      <c r="T1046" s="227"/>
      <c r="U1046" s="227"/>
      <c r="V1046" s="227"/>
    </row>
    <row r="1047" spans="2:22" outlineLevel="1" x14ac:dyDescent="0.2">
      <c r="B1047" s="285" t="s">
        <v>11</v>
      </c>
      <c r="C1047" s="280"/>
      <c r="D1047" s="246"/>
      <c r="E1047" s="246"/>
      <c r="F1047" s="246"/>
      <c r="G1047" s="246"/>
      <c r="H1047" s="246"/>
      <c r="I1047" s="246"/>
      <c r="J1047" s="246"/>
      <c r="K1047" s="246"/>
      <c r="L1047" s="246"/>
      <c r="M1047" s="246"/>
      <c r="N1047" s="246"/>
      <c r="O1047" s="246"/>
      <c r="P1047" s="246"/>
      <c r="Q1047" s="246"/>
      <c r="R1047" s="246"/>
      <c r="S1047" s="284"/>
      <c r="T1047" s="227"/>
      <c r="U1047" s="227"/>
      <c r="V1047" s="227"/>
    </row>
    <row r="1048" spans="2:22" outlineLevel="1" x14ac:dyDescent="0.2">
      <c r="B1048" s="279">
        <f t="shared" ref="B1048:B1054" si="613">B1039</f>
        <v>43921</v>
      </c>
      <c r="C1048" s="280" t="s">
        <v>0</v>
      </c>
      <c r="D1048" s="246"/>
      <c r="E1048" s="246"/>
      <c r="F1048" s="246"/>
      <c r="G1048" s="246"/>
      <c r="H1048" s="246"/>
      <c r="I1048" s="256"/>
      <c r="J1048" s="256"/>
      <c r="K1048" s="246"/>
      <c r="L1048" s="246"/>
      <c r="M1048" s="256">
        <f>M1003-M1012+M1021+M1030-M1039</f>
        <v>1572901.8771693718</v>
      </c>
      <c r="N1048" s="256">
        <f t="shared" ref="N1048:S1048" si="614">N1003-N1012+N1021+N1030-N1039</f>
        <v>1497926.8876909649</v>
      </c>
      <c r="O1048" s="256">
        <f t="shared" si="614"/>
        <v>1420890.6477525723</v>
      </c>
      <c r="P1048" s="256">
        <f t="shared" si="614"/>
        <v>1340009.180111272</v>
      </c>
      <c r="Q1048" s="256">
        <f t="shared" si="614"/>
        <v>1255141.9320375582</v>
      </c>
      <c r="R1048" s="256">
        <f t="shared" si="614"/>
        <v>1166140.9586748949</v>
      </c>
      <c r="S1048" s="282">
        <f t="shared" si="614"/>
        <v>1072849.6819809033</v>
      </c>
      <c r="T1048" s="227"/>
      <c r="U1048" s="227"/>
      <c r="V1048" s="227"/>
    </row>
    <row r="1049" spans="2:22" outlineLevel="1" x14ac:dyDescent="0.2">
      <c r="B1049" s="279">
        <f t="shared" si="613"/>
        <v>44286</v>
      </c>
      <c r="C1049" s="280" t="s">
        <v>0</v>
      </c>
      <c r="D1049" s="246"/>
      <c r="E1049" s="246"/>
      <c r="F1049" s="246"/>
      <c r="G1049" s="246"/>
      <c r="H1049" s="246"/>
      <c r="I1049" s="256"/>
      <c r="J1049" s="256"/>
      <c r="K1049" s="246"/>
      <c r="L1049" s="246"/>
      <c r="M1049" s="256">
        <f t="shared" ref="M1049:S1049" si="615">M1004-M1013+M1022+M1031-M1040</f>
        <v>0</v>
      </c>
      <c r="N1049" s="256">
        <f t="shared" si="615"/>
        <v>0</v>
      </c>
      <c r="O1049" s="256">
        <f t="shared" si="615"/>
        <v>0</v>
      </c>
      <c r="P1049" s="256">
        <f t="shared" si="615"/>
        <v>0</v>
      </c>
      <c r="Q1049" s="256">
        <f t="shared" si="615"/>
        <v>0</v>
      </c>
      <c r="R1049" s="256">
        <f t="shared" si="615"/>
        <v>0</v>
      </c>
      <c r="S1049" s="282">
        <f t="shared" si="615"/>
        <v>0</v>
      </c>
      <c r="T1049" s="227"/>
      <c r="U1049" s="227"/>
      <c r="V1049" s="227"/>
    </row>
    <row r="1050" spans="2:22" outlineLevel="1" x14ac:dyDescent="0.2">
      <c r="B1050" s="279">
        <f t="shared" si="613"/>
        <v>44651</v>
      </c>
      <c r="C1050" s="280" t="s">
        <v>0</v>
      </c>
      <c r="D1050" s="246"/>
      <c r="E1050" s="246"/>
      <c r="F1050" s="246"/>
      <c r="G1050" s="246"/>
      <c r="H1050" s="246"/>
      <c r="I1050" s="256"/>
      <c r="J1050" s="256"/>
      <c r="K1050" s="246"/>
      <c r="L1050" s="246"/>
      <c r="M1050" s="256">
        <f t="shared" ref="M1050:S1050" si="616">M1005-M1014+M1023+M1032-M1041</f>
        <v>0</v>
      </c>
      <c r="N1050" s="256">
        <f t="shared" si="616"/>
        <v>0</v>
      </c>
      <c r="O1050" s="256">
        <f t="shared" si="616"/>
        <v>0</v>
      </c>
      <c r="P1050" s="256">
        <f t="shared" si="616"/>
        <v>0</v>
      </c>
      <c r="Q1050" s="256">
        <f t="shared" si="616"/>
        <v>0</v>
      </c>
      <c r="R1050" s="256">
        <f t="shared" si="616"/>
        <v>0</v>
      </c>
      <c r="S1050" s="282">
        <f t="shared" si="616"/>
        <v>0</v>
      </c>
      <c r="T1050" s="227"/>
      <c r="U1050" s="227"/>
      <c r="V1050" s="227"/>
    </row>
    <row r="1051" spans="2:22" outlineLevel="1" x14ac:dyDescent="0.2">
      <c r="B1051" s="279">
        <f t="shared" si="613"/>
        <v>45016</v>
      </c>
      <c r="C1051" s="280" t="s">
        <v>0</v>
      </c>
      <c r="D1051" s="246"/>
      <c r="E1051" s="246"/>
      <c r="F1051" s="246"/>
      <c r="G1051" s="246"/>
      <c r="H1051" s="246"/>
      <c r="I1051" s="256"/>
      <c r="J1051" s="256"/>
      <c r="K1051" s="246"/>
      <c r="L1051" s="246"/>
      <c r="M1051" s="256">
        <f t="shared" ref="M1051:S1051" si="617">M1006-M1015+M1024+M1033-M1042</f>
        <v>0</v>
      </c>
      <c r="N1051" s="256">
        <f t="shared" si="617"/>
        <v>0</v>
      </c>
      <c r="O1051" s="256">
        <f t="shared" si="617"/>
        <v>0</v>
      </c>
      <c r="P1051" s="256">
        <f t="shared" si="617"/>
        <v>0</v>
      </c>
      <c r="Q1051" s="256">
        <f t="shared" si="617"/>
        <v>0</v>
      </c>
      <c r="R1051" s="256">
        <f t="shared" si="617"/>
        <v>0</v>
      </c>
      <c r="S1051" s="282">
        <f t="shared" si="617"/>
        <v>0</v>
      </c>
      <c r="T1051" s="227"/>
      <c r="U1051" s="227"/>
      <c r="V1051" s="227"/>
    </row>
    <row r="1052" spans="2:22" outlineLevel="1" x14ac:dyDescent="0.2">
      <c r="B1052" s="279">
        <f t="shared" si="613"/>
        <v>45382</v>
      </c>
      <c r="C1052" s="280" t="s">
        <v>0</v>
      </c>
      <c r="D1052" s="246"/>
      <c r="E1052" s="246"/>
      <c r="F1052" s="246"/>
      <c r="G1052" s="246"/>
      <c r="H1052" s="246"/>
      <c r="I1052" s="256"/>
      <c r="J1052" s="256"/>
      <c r="K1052" s="246"/>
      <c r="L1052" s="246"/>
      <c r="M1052" s="256">
        <f t="shared" ref="M1052:S1052" si="618">M1007-M1016+M1025+M1034-M1043</f>
        <v>0</v>
      </c>
      <c r="N1052" s="256">
        <f t="shared" si="618"/>
        <v>0</v>
      </c>
      <c r="O1052" s="256">
        <f t="shared" si="618"/>
        <v>0</v>
      </c>
      <c r="P1052" s="256">
        <f t="shared" si="618"/>
        <v>0</v>
      </c>
      <c r="Q1052" s="256">
        <f t="shared" si="618"/>
        <v>167120.43406806709</v>
      </c>
      <c r="R1052" s="256">
        <f t="shared" si="618"/>
        <v>159321.48047822397</v>
      </c>
      <c r="S1052" s="282">
        <f t="shared" si="618"/>
        <v>151127.80433934389</v>
      </c>
      <c r="T1052" s="227"/>
      <c r="U1052" s="227"/>
      <c r="V1052" s="227"/>
    </row>
    <row r="1053" spans="2:22" outlineLevel="1" x14ac:dyDescent="0.2">
      <c r="B1053" s="279">
        <f t="shared" si="613"/>
        <v>45747</v>
      </c>
      <c r="C1053" s="280" t="s">
        <v>0</v>
      </c>
      <c r="D1053" s="246"/>
      <c r="E1053" s="246"/>
      <c r="F1053" s="246"/>
      <c r="G1053" s="246"/>
      <c r="H1053" s="246"/>
      <c r="I1053" s="256"/>
      <c r="J1053" s="256"/>
      <c r="K1053" s="246"/>
      <c r="L1053" s="246"/>
      <c r="M1053" s="256">
        <f t="shared" ref="M1053:S1053" si="619">M1008-M1017+M1026+M1035-M1044</f>
        <v>0</v>
      </c>
      <c r="N1053" s="256">
        <f t="shared" si="619"/>
        <v>0</v>
      </c>
      <c r="O1053" s="256">
        <f t="shared" si="619"/>
        <v>0</v>
      </c>
      <c r="P1053" s="256">
        <f t="shared" si="619"/>
        <v>0</v>
      </c>
      <c r="Q1053" s="256">
        <f t="shared" si="619"/>
        <v>0</v>
      </c>
      <c r="R1053" s="256">
        <f t="shared" si="619"/>
        <v>136352.99413799553</v>
      </c>
      <c r="S1053" s="282">
        <f t="shared" si="619"/>
        <v>129989.85441155575</v>
      </c>
      <c r="T1053" s="227"/>
      <c r="U1053" s="227"/>
      <c r="V1053" s="227"/>
    </row>
    <row r="1054" spans="2:22" outlineLevel="1" x14ac:dyDescent="0.2">
      <c r="B1054" s="286">
        <f t="shared" si="613"/>
        <v>46112</v>
      </c>
      <c r="C1054" s="287" t="s">
        <v>0</v>
      </c>
      <c r="D1054" s="288"/>
      <c r="E1054" s="288"/>
      <c r="F1054" s="288"/>
      <c r="G1054" s="288"/>
      <c r="H1054" s="288"/>
      <c r="I1054" s="289"/>
      <c r="J1054" s="289"/>
      <c r="K1054" s="288"/>
      <c r="L1054" s="288"/>
      <c r="M1054" s="289">
        <f t="shared" ref="M1054:S1054" si="620">M1009-M1018+M1027+M1036-M1045</f>
        <v>0</v>
      </c>
      <c r="N1054" s="289">
        <f t="shared" si="620"/>
        <v>0</v>
      </c>
      <c r="O1054" s="289">
        <f t="shared" si="620"/>
        <v>0</v>
      </c>
      <c r="P1054" s="289">
        <f t="shared" si="620"/>
        <v>0</v>
      </c>
      <c r="Q1054" s="289">
        <f t="shared" si="620"/>
        <v>0</v>
      </c>
      <c r="R1054" s="289">
        <f t="shared" si="620"/>
        <v>0</v>
      </c>
      <c r="S1054" s="290">
        <f t="shared" si="620"/>
        <v>0</v>
      </c>
      <c r="T1054" s="227"/>
      <c r="U1054" s="227"/>
      <c r="V1054" s="227"/>
    </row>
    <row r="1055" spans="2:22" outlineLevel="1" x14ac:dyDescent="0.2">
      <c r="B1055" s="227"/>
      <c r="C1055" s="254"/>
      <c r="D1055" s="227"/>
      <c r="E1055" s="227"/>
      <c r="F1055" s="227"/>
      <c r="G1055" s="227"/>
      <c r="H1055" s="227"/>
      <c r="I1055" s="227"/>
      <c r="J1055" s="227"/>
      <c r="K1055" s="227"/>
      <c r="L1055" s="227"/>
      <c r="M1055" s="227"/>
      <c r="N1055" s="227"/>
      <c r="O1055" s="227"/>
      <c r="P1055" s="227"/>
      <c r="Q1055" s="227"/>
      <c r="R1055" s="227"/>
      <c r="S1055" s="227"/>
      <c r="T1055" s="227"/>
      <c r="U1055" s="227"/>
      <c r="V1055" s="227"/>
    </row>
    <row r="1056" spans="2:22" x14ac:dyDescent="0.2">
      <c r="B1056" s="272" t="str">
        <f>Assets!B619</f>
        <v>Facilities</v>
      </c>
      <c r="C1056" s="254"/>
      <c r="D1056" s="227"/>
      <c r="E1056" s="227"/>
      <c r="F1056" s="227"/>
      <c r="G1056" s="227"/>
      <c r="H1056" s="227"/>
      <c r="I1056" s="246"/>
      <c r="J1056" s="227"/>
      <c r="K1056" s="227"/>
      <c r="L1056" s="227"/>
      <c r="M1056" s="227"/>
      <c r="N1056" s="227"/>
      <c r="O1056" s="227"/>
      <c r="P1056" s="227"/>
      <c r="Q1056" s="227"/>
      <c r="R1056" s="227"/>
      <c r="S1056" s="227"/>
      <c r="T1056" s="227"/>
      <c r="U1056" s="227"/>
      <c r="V1056" s="227"/>
    </row>
    <row r="1057" spans="2:22" x14ac:dyDescent="0.2">
      <c r="B1057" s="273"/>
      <c r="C1057" s="254"/>
      <c r="D1057" s="227"/>
      <c r="E1057" s="227"/>
      <c r="F1057" s="227"/>
      <c r="G1057" s="227"/>
      <c r="H1057" s="227"/>
      <c r="I1057" s="246"/>
      <c r="J1057" s="227"/>
      <c r="K1057" s="227"/>
      <c r="L1057" s="227"/>
      <c r="M1057" s="227"/>
      <c r="N1057" s="227"/>
      <c r="O1057" s="227"/>
      <c r="P1057" s="227"/>
      <c r="Q1057" s="227"/>
      <c r="R1057" s="227"/>
      <c r="S1057" s="227"/>
      <c r="T1057" s="227"/>
      <c r="U1057" s="227"/>
      <c r="V1057" s="227"/>
    </row>
    <row r="1058" spans="2:22" x14ac:dyDescent="0.2">
      <c r="B1058" s="227" t="s">
        <v>20</v>
      </c>
      <c r="C1058" s="254" t="s">
        <v>5</v>
      </c>
      <c r="D1058" s="227"/>
      <c r="E1058" s="229" t="s">
        <v>271</v>
      </c>
      <c r="F1058" s="227"/>
      <c r="G1058" s="247"/>
      <c r="H1058" s="253"/>
      <c r="I1058" s="253"/>
      <c r="J1058" s="253"/>
      <c r="K1058" s="253"/>
      <c r="L1058" s="253"/>
      <c r="M1058" s="253">
        <f t="shared" ref="M1058:S1058" si="621">IF(M1060=0,0,M1059/M1060)</f>
        <v>0</v>
      </c>
      <c r="N1058" s="253">
        <f t="shared" si="621"/>
        <v>15</v>
      </c>
      <c r="O1058" s="253">
        <f t="shared" si="621"/>
        <v>14.040869824786592</v>
      </c>
      <c r="P1058" s="253">
        <f t="shared" si="621"/>
        <v>13.267829289591281</v>
      </c>
      <c r="Q1058" s="253">
        <f t="shared" si="621"/>
        <v>12.430982703581906</v>
      </c>
      <c r="R1058" s="253">
        <f t="shared" si="621"/>
        <v>11.669836462504998</v>
      </c>
      <c r="S1058" s="253">
        <f t="shared" si="621"/>
        <v>10.669607207330346</v>
      </c>
      <c r="T1058" s="227"/>
      <c r="U1058" s="227"/>
      <c r="V1058" s="227"/>
    </row>
    <row r="1059" spans="2:22" x14ac:dyDescent="0.2">
      <c r="B1059" s="227" t="s">
        <v>16</v>
      </c>
      <c r="C1059" s="254" t="s">
        <v>0</v>
      </c>
      <c r="D1059" s="227"/>
      <c r="E1059" s="229" t="s">
        <v>264</v>
      </c>
      <c r="F1059" s="227"/>
      <c r="G1059" s="227"/>
      <c r="H1059" s="227"/>
      <c r="I1059" s="256"/>
      <c r="J1059" s="227"/>
      <c r="K1059" s="227"/>
      <c r="L1059" s="227"/>
      <c r="M1059" s="247">
        <f t="shared" ref="M1059:S1059" si="622">SUM(M1078:M1084)</f>
        <v>0</v>
      </c>
      <c r="N1059" s="247">
        <f t="shared" si="622"/>
        <v>3348425.1664176038</v>
      </c>
      <c r="O1059" s="247">
        <f t="shared" si="622"/>
        <v>3334402.3684307183</v>
      </c>
      <c r="P1059" s="247">
        <f t="shared" si="622"/>
        <v>3640409.3324287208</v>
      </c>
      <c r="Q1059" s="247">
        <f t="shared" si="622"/>
        <v>3705954.6487776819</v>
      </c>
      <c r="R1059" s="247">
        <f t="shared" si="622"/>
        <v>3809818.26572375</v>
      </c>
      <c r="S1059" s="247">
        <f t="shared" si="622"/>
        <v>3559547.4797662562</v>
      </c>
      <c r="T1059" s="227"/>
      <c r="U1059" s="227"/>
      <c r="V1059" s="227"/>
    </row>
    <row r="1060" spans="2:22" x14ac:dyDescent="0.2">
      <c r="B1060" s="227" t="s">
        <v>15</v>
      </c>
      <c r="C1060" s="254" t="s">
        <v>0</v>
      </c>
      <c r="D1060" s="227"/>
      <c r="E1060" s="229" t="s">
        <v>265</v>
      </c>
      <c r="F1060" s="227"/>
      <c r="G1060" s="227"/>
      <c r="H1060" s="227"/>
      <c r="I1060" s="256"/>
      <c r="J1060" s="227"/>
      <c r="K1060" s="227"/>
      <c r="L1060" s="227"/>
      <c r="M1060" s="247">
        <f t="shared" ref="M1060:S1060" si="623">SUM(M1087:M1093)</f>
        <v>0</v>
      </c>
      <c r="N1060" s="247">
        <f t="shared" si="623"/>
        <v>223228.34442784026</v>
      </c>
      <c r="O1060" s="247">
        <f t="shared" si="623"/>
        <v>237478.33361038929</v>
      </c>
      <c r="P1060" s="247">
        <f t="shared" si="623"/>
        <v>274378.66835418594</v>
      </c>
      <c r="Q1060" s="247">
        <f t="shared" si="623"/>
        <v>298122.42017759668</v>
      </c>
      <c r="R1060" s="247">
        <f t="shared" si="623"/>
        <v>326467.15127196827</v>
      </c>
      <c r="S1060" s="247">
        <f t="shared" si="623"/>
        <v>333615.60651649279</v>
      </c>
      <c r="T1060" s="227"/>
      <c r="U1060" s="227"/>
      <c r="V1060" s="227"/>
    </row>
    <row r="1061" spans="2:22" x14ac:dyDescent="0.2">
      <c r="B1061" s="227" t="s">
        <v>14</v>
      </c>
      <c r="C1061" s="254" t="s">
        <v>0</v>
      </c>
      <c r="D1061" s="227"/>
      <c r="E1061" s="229" t="s">
        <v>266</v>
      </c>
      <c r="F1061" s="227"/>
      <c r="G1061" s="227"/>
      <c r="H1061" s="227"/>
      <c r="I1061" s="256"/>
      <c r="J1061" s="227"/>
      <c r="K1061" s="227"/>
      <c r="L1061" s="227"/>
      <c r="M1061" s="247">
        <f t="shared" ref="M1061:S1061" si="624">SUM(M1096:M1102)</f>
        <v>0</v>
      </c>
      <c r="N1061" s="247">
        <f t="shared" si="624"/>
        <v>63620.078161934158</v>
      </c>
      <c r="O1061" s="247">
        <f t="shared" si="624"/>
        <v>66688.047368614425</v>
      </c>
      <c r="P1061" s="247">
        <f t="shared" si="624"/>
        <v>72808.186648574483</v>
      </c>
      <c r="Q1061" s="247">
        <f t="shared" si="624"/>
        <v>74119.092975553707</v>
      </c>
      <c r="R1061" s="247">
        <f t="shared" si="624"/>
        <v>76196.365314475057</v>
      </c>
      <c r="S1061" s="247">
        <f t="shared" si="624"/>
        <v>71190.94959532519</v>
      </c>
      <c r="T1061" s="227"/>
      <c r="U1061" s="227"/>
      <c r="V1061" s="227"/>
    </row>
    <row r="1062" spans="2:22" x14ac:dyDescent="0.2">
      <c r="B1062" s="227" t="s">
        <v>144</v>
      </c>
      <c r="C1062" s="254" t="s">
        <v>0</v>
      </c>
      <c r="D1062" s="227"/>
      <c r="E1062" s="229" t="s">
        <v>268</v>
      </c>
      <c r="F1062" s="227"/>
      <c r="G1062" s="227"/>
      <c r="H1062" s="227"/>
      <c r="I1062" s="256"/>
      <c r="J1062" s="227"/>
      <c r="K1062" s="227"/>
      <c r="L1062" s="227"/>
      <c r="M1062" s="247">
        <f t="shared" ref="M1062:S1062" si="625">SUM(M1105:M1111)</f>
        <v>3348425.1664176038</v>
      </c>
      <c r="N1062" s="247">
        <f t="shared" si="625"/>
        <v>145585.46827902034</v>
      </c>
      <c r="O1062" s="247">
        <f t="shared" si="625"/>
        <v>476797.25023977744</v>
      </c>
      <c r="P1062" s="247">
        <f t="shared" si="625"/>
        <v>267115.7980545726</v>
      </c>
      <c r="Q1062" s="247">
        <f t="shared" si="625"/>
        <v>327866.94414811058</v>
      </c>
      <c r="R1062" s="247">
        <f t="shared" si="625"/>
        <v>0</v>
      </c>
      <c r="S1062" s="247">
        <f t="shared" si="625"/>
        <v>0</v>
      </c>
      <c r="T1062" s="227"/>
      <c r="U1062" s="227"/>
      <c r="V1062" s="227"/>
    </row>
    <row r="1063" spans="2:22" x14ac:dyDescent="0.2">
      <c r="B1063" s="227" t="s">
        <v>12</v>
      </c>
      <c r="C1063" s="254" t="s">
        <v>0</v>
      </c>
      <c r="D1063" s="227"/>
      <c r="E1063" s="229" t="s">
        <v>270</v>
      </c>
      <c r="F1063" s="227"/>
      <c r="G1063" s="227"/>
      <c r="H1063" s="227"/>
      <c r="I1063" s="256"/>
      <c r="J1063" s="227"/>
      <c r="K1063" s="227"/>
      <c r="L1063" s="227"/>
      <c r="M1063" s="247">
        <f t="shared" ref="M1063:S1063" si="626">SUM(M1114:M1120)</f>
        <v>0</v>
      </c>
      <c r="N1063" s="247">
        <f t="shared" si="626"/>
        <v>0</v>
      </c>
      <c r="O1063" s="247">
        <f t="shared" si="626"/>
        <v>0</v>
      </c>
      <c r="P1063" s="247">
        <f t="shared" si="626"/>
        <v>0</v>
      </c>
      <c r="Q1063" s="247">
        <f t="shared" si="626"/>
        <v>0</v>
      </c>
      <c r="R1063" s="247">
        <f t="shared" si="626"/>
        <v>0</v>
      </c>
      <c r="S1063" s="247">
        <f t="shared" si="626"/>
        <v>0</v>
      </c>
      <c r="T1063" s="227"/>
      <c r="U1063" s="227"/>
      <c r="V1063" s="227"/>
    </row>
    <row r="1064" spans="2:22" s="233" customFormat="1" x14ac:dyDescent="0.2">
      <c r="B1064" s="258" t="s">
        <v>11</v>
      </c>
      <c r="C1064" s="263" t="s">
        <v>0</v>
      </c>
      <c r="D1064" s="258"/>
      <c r="E1064" s="233" t="s">
        <v>269</v>
      </c>
      <c r="F1064" s="258"/>
      <c r="G1064" s="258"/>
      <c r="H1064" s="258"/>
      <c r="I1064" s="274"/>
      <c r="J1064" s="258"/>
      <c r="K1064" s="258"/>
      <c r="L1064" s="258"/>
      <c r="M1064" s="261">
        <f t="shared" ref="M1064:S1064" si="627">SUM(M1123:M1129)</f>
        <v>3348425.1664176038</v>
      </c>
      <c r="N1064" s="261">
        <f t="shared" si="627"/>
        <v>3334402.3684307183</v>
      </c>
      <c r="O1064" s="261">
        <f t="shared" si="627"/>
        <v>3640409.3324287208</v>
      </c>
      <c r="P1064" s="261">
        <f t="shared" si="627"/>
        <v>3705954.6487776819</v>
      </c>
      <c r="Q1064" s="261">
        <f t="shared" si="627"/>
        <v>3809818.26572375</v>
      </c>
      <c r="R1064" s="261">
        <f t="shared" si="627"/>
        <v>3559547.4797662562</v>
      </c>
      <c r="S1064" s="261">
        <f t="shared" si="627"/>
        <v>3297122.8228450892</v>
      </c>
      <c r="T1064" s="258"/>
      <c r="U1064" s="258"/>
      <c r="V1064" s="258"/>
    </row>
    <row r="1065" spans="2:22" x14ac:dyDescent="0.2">
      <c r="B1065" s="227"/>
      <c r="C1065" s="254"/>
      <c r="D1065" s="227"/>
      <c r="E1065" s="227"/>
      <c r="F1065" s="227"/>
      <c r="G1065" s="227"/>
      <c r="H1065" s="227"/>
      <c r="I1065" s="246"/>
      <c r="J1065" s="227"/>
      <c r="K1065" s="227"/>
      <c r="L1065" s="227"/>
      <c r="M1065" s="227"/>
      <c r="N1065" s="227"/>
      <c r="O1065" s="227"/>
      <c r="P1065" s="227"/>
      <c r="Q1065" s="227"/>
      <c r="R1065" s="227"/>
      <c r="S1065" s="227"/>
      <c r="T1065" s="227"/>
      <c r="U1065" s="227"/>
      <c r="V1065" s="227"/>
    </row>
    <row r="1066" spans="2:22" x14ac:dyDescent="0.2">
      <c r="B1066" s="232" t="s">
        <v>165</v>
      </c>
      <c r="C1066" s="239" t="s">
        <v>89</v>
      </c>
      <c r="D1066" s="264">
        <f>SUM(H1066:S1066)</f>
        <v>0</v>
      </c>
      <c r="E1066" s="265"/>
      <c r="F1066" s="227"/>
      <c r="G1066" s="227"/>
      <c r="H1066" s="227"/>
      <c r="I1066" s="246"/>
      <c r="J1066" s="227"/>
      <c r="K1066" s="227"/>
      <c r="L1066" s="227"/>
      <c r="M1066" s="266">
        <f t="shared" ref="M1066:S1066" si="628">IF(ABS(M1059-M1060+M1061+M1062-M1063-M1064)&lt;0.001,0,1)</f>
        <v>0</v>
      </c>
      <c r="N1066" s="266">
        <f t="shared" si="628"/>
        <v>0</v>
      </c>
      <c r="O1066" s="266">
        <f t="shared" si="628"/>
        <v>0</v>
      </c>
      <c r="P1066" s="266">
        <f t="shared" si="628"/>
        <v>0</v>
      </c>
      <c r="Q1066" s="266">
        <f t="shared" si="628"/>
        <v>0</v>
      </c>
      <c r="R1066" s="266">
        <f t="shared" si="628"/>
        <v>0</v>
      </c>
      <c r="S1066" s="266">
        <f t="shared" si="628"/>
        <v>0</v>
      </c>
      <c r="T1066" s="227"/>
      <c r="U1066" s="227"/>
      <c r="V1066" s="227"/>
    </row>
    <row r="1067" spans="2:22" x14ac:dyDescent="0.2">
      <c r="B1067" s="230"/>
      <c r="C1067" s="254"/>
      <c r="D1067" s="227"/>
      <c r="E1067" s="227"/>
      <c r="F1067" s="227"/>
      <c r="G1067" s="227"/>
      <c r="H1067" s="227"/>
      <c r="I1067" s="227"/>
      <c r="J1067" s="227"/>
      <c r="K1067" s="227"/>
      <c r="L1067" s="227"/>
      <c r="M1067" s="227"/>
      <c r="N1067" s="227"/>
      <c r="O1067" s="227"/>
      <c r="P1067" s="227"/>
      <c r="Q1067" s="227"/>
      <c r="R1067" s="227"/>
      <c r="S1067" s="227"/>
      <c r="T1067" s="227"/>
      <c r="U1067" s="227"/>
      <c r="V1067" s="227"/>
    </row>
    <row r="1068" spans="2:22" outlineLevel="1" x14ac:dyDescent="0.2">
      <c r="B1068" s="275" t="s">
        <v>17</v>
      </c>
      <c r="C1068" s="276"/>
      <c r="D1068" s="277"/>
      <c r="E1068" s="277"/>
      <c r="F1068" s="277"/>
      <c r="G1068" s="277"/>
      <c r="H1068" s="277"/>
      <c r="I1068" s="277"/>
      <c r="J1068" s="277"/>
      <c r="K1068" s="277"/>
      <c r="L1068" s="277"/>
      <c r="M1068" s="277"/>
      <c r="N1068" s="277"/>
      <c r="O1068" s="277"/>
      <c r="P1068" s="277"/>
      <c r="Q1068" s="277"/>
      <c r="R1068" s="277"/>
      <c r="S1068" s="278"/>
      <c r="T1068" s="227"/>
      <c r="U1068" s="227"/>
      <c r="V1068" s="227"/>
    </row>
    <row r="1069" spans="2:22" outlineLevel="1" x14ac:dyDescent="0.2">
      <c r="B1069" s="279">
        <f t="shared" ref="B1069:B1075" si="629">B994</f>
        <v>43921</v>
      </c>
      <c r="C1069" s="280" t="s">
        <v>5</v>
      </c>
      <c r="D1069" s="281">
        <f>INDEX(Assets!$D$618:$D$619,MATCH(RAB!$B$1056,Assets!$B$618:$B$619,0))</f>
        <v>15</v>
      </c>
      <c r="E1069" s="256"/>
      <c r="F1069" s="246"/>
      <c r="G1069" s="246"/>
      <c r="H1069" s="246"/>
      <c r="I1069" s="256"/>
      <c r="J1069" s="256"/>
      <c r="K1069" s="246"/>
      <c r="L1069" s="246"/>
      <c r="M1069" s="256">
        <f>IF(M$4=EOMONTH($B1069,12),$D1069,MAX(L1069-1,0))</f>
        <v>0</v>
      </c>
      <c r="N1069" s="256">
        <f t="shared" ref="N1069:N1075" si="630">IF(N$4=EOMONTH($B1069,12),$D1069,MAX(M1069-1,0))</f>
        <v>15</v>
      </c>
      <c r="O1069" s="256">
        <f t="shared" ref="O1069:O1075" si="631">IF(O$4=EOMONTH($B1069,12),$D1069,MAX(N1069-1,0))</f>
        <v>14</v>
      </c>
      <c r="P1069" s="256">
        <f t="shared" ref="P1069:P1075" si="632">IF(P$4=EOMONTH($B1069,12),$D1069,MAX(O1069-1,0))</f>
        <v>13</v>
      </c>
      <c r="Q1069" s="256">
        <f t="shared" ref="Q1069:Q1075" si="633">IF(Q$4=EOMONTH($B1069,12),$D1069,MAX(P1069-1,0))</f>
        <v>12</v>
      </c>
      <c r="R1069" s="256">
        <f t="shared" ref="R1069:R1075" si="634">IF(R$4=EOMONTH($B1069,12),$D1069,MAX(Q1069-1,0))</f>
        <v>11</v>
      </c>
      <c r="S1069" s="282">
        <f t="shared" ref="S1069:S1075" si="635">IF(S$4=EOMONTH($B1069,12),$D1069,MAX(R1069-1,0))</f>
        <v>10</v>
      </c>
      <c r="T1069" s="227"/>
      <c r="U1069" s="227"/>
      <c r="V1069" s="227"/>
    </row>
    <row r="1070" spans="2:22" outlineLevel="1" x14ac:dyDescent="0.2">
      <c r="B1070" s="279">
        <f t="shared" si="629"/>
        <v>44286</v>
      </c>
      <c r="C1070" s="280" t="s">
        <v>5</v>
      </c>
      <c r="D1070" s="281">
        <f>INDEX(Assets!$D$618:$D$619,MATCH(RAB!$B$1056,Assets!$B$618:$B$619,0))</f>
        <v>15</v>
      </c>
      <c r="E1070" s="256"/>
      <c r="F1070" s="246"/>
      <c r="G1070" s="246"/>
      <c r="H1070" s="246"/>
      <c r="I1070" s="256"/>
      <c r="J1070" s="256"/>
      <c r="K1070" s="246"/>
      <c r="L1070" s="246"/>
      <c r="M1070" s="256">
        <f t="shared" ref="M1070:M1075" si="636">IF(M$4=EOMONTH($B1070,12),$D1070,MAX(L1070-1,0))</f>
        <v>0</v>
      </c>
      <c r="N1070" s="256">
        <f t="shared" si="630"/>
        <v>0</v>
      </c>
      <c r="O1070" s="256">
        <f t="shared" si="631"/>
        <v>15</v>
      </c>
      <c r="P1070" s="256">
        <f t="shared" si="632"/>
        <v>14</v>
      </c>
      <c r="Q1070" s="256">
        <f t="shared" si="633"/>
        <v>13</v>
      </c>
      <c r="R1070" s="256">
        <f t="shared" si="634"/>
        <v>12</v>
      </c>
      <c r="S1070" s="282">
        <f t="shared" si="635"/>
        <v>11</v>
      </c>
      <c r="T1070" s="227"/>
      <c r="U1070" s="227"/>
      <c r="V1070" s="227"/>
    </row>
    <row r="1071" spans="2:22" outlineLevel="1" x14ac:dyDescent="0.2">
      <c r="B1071" s="279">
        <f t="shared" si="629"/>
        <v>44651</v>
      </c>
      <c r="C1071" s="280" t="s">
        <v>5</v>
      </c>
      <c r="D1071" s="281">
        <f>INDEX(Assets!$D$618:$D$619,MATCH(RAB!$B$1056,Assets!$B$618:$B$619,0))</f>
        <v>15</v>
      </c>
      <c r="E1071" s="256"/>
      <c r="F1071" s="246"/>
      <c r="G1071" s="246"/>
      <c r="H1071" s="246"/>
      <c r="I1071" s="256"/>
      <c r="J1071" s="256"/>
      <c r="K1071" s="246"/>
      <c r="L1071" s="246"/>
      <c r="M1071" s="256">
        <f t="shared" si="636"/>
        <v>0</v>
      </c>
      <c r="N1071" s="256">
        <f t="shared" si="630"/>
        <v>0</v>
      </c>
      <c r="O1071" s="256">
        <f t="shared" si="631"/>
        <v>0</v>
      </c>
      <c r="P1071" s="256">
        <f t="shared" si="632"/>
        <v>15</v>
      </c>
      <c r="Q1071" s="256">
        <f t="shared" si="633"/>
        <v>14</v>
      </c>
      <c r="R1071" s="256">
        <f t="shared" si="634"/>
        <v>13</v>
      </c>
      <c r="S1071" s="282">
        <f t="shared" si="635"/>
        <v>12</v>
      </c>
      <c r="T1071" s="227"/>
      <c r="U1071" s="227"/>
      <c r="V1071" s="227"/>
    </row>
    <row r="1072" spans="2:22" outlineLevel="1" x14ac:dyDescent="0.2">
      <c r="B1072" s="279">
        <f t="shared" si="629"/>
        <v>45016</v>
      </c>
      <c r="C1072" s="280" t="s">
        <v>5</v>
      </c>
      <c r="D1072" s="281">
        <f>INDEX(Assets!$D$618:$D$619,MATCH(RAB!$B$1056,Assets!$B$618:$B$619,0))</f>
        <v>15</v>
      </c>
      <c r="E1072" s="256"/>
      <c r="F1072" s="246"/>
      <c r="G1072" s="246"/>
      <c r="H1072" s="246"/>
      <c r="I1072" s="256"/>
      <c r="J1072" s="256"/>
      <c r="K1072" s="246"/>
      <c r="L1072" s="246"/>
      <c r="M1072" s="256">
        <f t="shared" si="636"/>
        <v>0</v>
      </c>
      <c r="N1072" s="256">
        <f t="shared" si="630"/>
        <v>0</v>
      </c>
      <c r="O1072" s="256">
        <f t="shared" si="631"/>
        <v>0</v>
      </c>
      <c r="P1072" s="256">
        <f t="shared" si="632"/>
        <v>0</v>
      </c>
      <c r="Q1072" s="256">
        <f t="shared" si="633"/>
        <v>15</v>
      </c>
      <c r="R1072" s="256">
        <f t="shared" si="634"/>
        <v>14</v>
      </c>
      <c r="S1072" s="282">
        <f t="shared" si="635"/>
        <v>13</v>
      </c>
      <c r="T1072" s="227"/>
      <c r="U1072" s="227"/>
      <c r="V1072" s="227"/>
    </row>
    <row r="1073" spans="2:22" outlineLevel="1" x14ac:dyDescent="0.2">
      <c r="B1073" s="279">
        <f t="shared" si="629"/>
        <v>45382</v>
      </c>
      <c r="C1073" s="280" t="s">
        <v>5</v>
      </c>
      <c r="D1073" s="281">
        <f>INDEX(Assets!$D$618:$D$619,MATCH(RAB!$B$1056,Assets!$B$618:$B$619,0))</f>
        <v>15</v>
      </c>
      <c r="E1073" s="256"/>
      <c r="F1073" s="246"/>
      <c r="G1073" s="246"/>
      <c r="H1073" s="246"/>
      <c r="I1073" s="256"/>
      <c r="J1073" s="256"/>
      <c r="K1073" s="246"/>
      <c r="L1073" s="246"/>
      <c r="M1073" s="256">
        <f t="shared" si="636"/>
        <v>0</v>
      </c>
      <c r="N1073" s="256">
        <f t="shared" si="630"/>
        <v>0</v>
      </c>
      <c r="O1073" s="256">
        <f t="shared" si="631"/>
        <v>0</v>
      </c>
      <c r="P1073" s="256">
        <f t="shared" si="632"/>
        <v>0</v>
      </c>
      <c r="Q1073" s="256">
        <f t="shared" si="633"/>
        <v>0</v>
      </c>
      <c r="R1073" s="256">
        <f t="shared" si="634"/>
        <v>15</v>
      </c>
      <c r="S1073" s="282">
        <f t="shared" si="635"/>
        <v>14</v>
      </c>
      <c r="T1073" s="227"/>
      <c r="U1073" s="227"/>
      <c r="V1073" s="227"/>
    </row>
    <row r="1074" spans="2:22" outlineLevel="1" x14ac:dyDescent="0.2">
      <c r="B1074" s="279">
        <f t="shared" si="629"/>
        <v>45747</v>
      </c>
      <c r="C1074" s="280" t="s">
        <v>5</v>
      </c>
      <c r="D1074" s="281">
        <f>INDEX(Assets!$D$618:$D$619,MATCH(RAB!$B$1056,Assets!$B$618:$B$619,0))</f>
        <v>15</v>
      </c>
      <c r="E1074" s="256"/>
      <c r="F1074" s="246"/>
      <c r="G1074" s="246"/>
      <c r="H1074" s="246"/>
      <c r="I1074" s="256"/>
      <c r="J1074" s="256"/>
      <c r="K1074" s="246"/>
      <c r="L1074" s="246"/>
      <c r="M1074" s="256">
        <f t="shared" si="636"/>
        <v>0</v>
      </c>
      <c r="N1074" s="256">
        <f t="shared" si="630"/>
        <v>0</v>
      </c>
      <c r="O1074" s="256">
        <f t="shared" si="631"/>
        <v>0</v>
      </c>
      <c r="P1074" s="256">
        <f t="shared" si="632"/>
        <v>0</v>
      </c>
      <c r="Q1074" s="256">
        <f t="shared" si="633"/>
        <v>0</v>
      </c>
      <c r="R1074" s="256">
        <f t="shared" si="634"/>
        <v>0</v>
      </c>
      <c r="S1074" s="282">
        <f t="shared" si="635"/>
        <v>15</v>
      </c>
      <c r="T1074" s="227"/>
      <c r="U1074" s="227"/>
      <c r="V1074" s="227"/>
    </row>
    <row r="1075" spans="2:22" outlineLevel="1" x14ac:dyDescent="0.2">
      <c r="B1075" s="279">
        <f t="shared" si="629"/>
        <v>46112</v>
      </c>
      <c r="C1075" s="280" t="s">
        <v>5</v>
      </c>
      <c r="D1075" s="281">
        <f>INDEX(Assets!$D$618:$D$619,MATCH(RAB!$B$1056,Assets!$B$618:$B$619,0))</f>
        <v>15</v>
      </c>
      <c r="E1075" s="256"/>
      <c r="F1075" s="246"/>
      <c r="G1075" s="246"/>
      <c r="H1075" s="246"/>
      <c r="I1075" s="256"/>
      <c r="J1075" s="256"/>
      <c r="K1075" s="246"/>
      <c r="L1075" s="246"/>
      <c r="M1075" s="256">
        <f t="shared" si="636"/>
        <v>0</v>
      </c>
      <c r="N1075" s="256">
        <f t="shared" si="630"/>
        <v>0</v>
      </c>
      <c r="O1075" s="256">
        <f t="shared" si="631"/>
        <v>0</v>
      </c>
      <c r="P1075" s="256">
        <f t="shared" si="632"/>
        <v>0</v>
      </c>
      <c r="Q1075" s="256">
        <f t="shared" si="633"/>
        <v>0</v>
      </c>
      <c r="R1075" s="256">
        <f t="shared" si="634"/>
        <v>0</v>
      </c>
      <c r="S1075" s="282">
        <f t="shared" si="635"/>
        <v>0</v>
      </c>
      <c r="T1075" s="227"/>
      <c r="U1075" s="227"/>
      <c r="V1075" s="227"/>
    </row>
    <row r="1076" spans="2:22" outlineLevel="1" x14ac:dyDescent="0.2">
      <c r="B1076" s="283"/>
      <c r="C1076" s="280"/>
      <c r="D1076" s="246"/>
      <c r="E1076" s="246"/>
      <c r="F1076" s="246"/>
      <c r="G1076" s="246"/>
      <c r="H1076" s="246"/>
      <c r="I1076" s="246"/>
      <c r="J1076" s="246"/>
      <c r="K1076" s="246"/>
      <c r="L1076" s="246"/>
      <c r="M1076" s="246"/>
      <c r="N1076" s="246"/>
      <c r="O1076" s="246"/>
      <c r="P1076" s="246"/>
      <c r="Q1076" s="246"/>
      <c r="R1076" s="246"/>
      <c r="S1076" s="284"/>
      <c r="T1076" s="227"/>
      <c r="U1076" s="227"/>
      <c r="V1076" s="227"/>
    </row>
    <row r="1077" spans="2:22" outlineLevel="1" x14ac:dyDescent="0.2">
      <c r="B1077" s="285" t="s">
        <v>16</v>
      </c>
      <c r="C1077" s="280"/>
      <c r="D1077" s="246"/>
      <c r="E1077" s="246"/>
      <c r="F1077" s="246"/>
      <c r="G1077" s="246"/>
      <c r="H1077" s="246"/>
      <c r="I1077" s="246"/>
      <c r="J1077" s="246"/>
      <c r="K1077" s="246"/>
      <c r="L1077" s="246"/>
      <c r="M1077" s="246"/>
      <c r="N1077" s="246"/>
      <c r="O1077" s="246"/>
      <c r="P1077" s="246"/>
      <c r="Q1077" s="246"/>
      <c r="R1077" s="246"/>
      <c r="S1077" s="284"/>
      <c r="T1077" s="227"/>
      <c r="U1077" s="227"/>
      <c r="V1077" s="227"/>
    </row>
    <row r="1078" spans="2:22" outlineLevel="1" x14ac:dyDescent="0.2">
      <c r="B1078" s="279">
        <f t="shared" ref="B1078:B1084" si="637">B1069</f>
        <v>43921</v>
      </c>
      <c r="C1078" s="280" t="s">
        <v>0</v>
      </c>
      <c r="D1078" s="246"/>
      <c r="E1078" s="246"/>
      <c r="F1078" s="246"/>
      <c r="G1078" s="246"/>
      <c r="H1078" s="246"/>
      <c r="I1078" s="256"/>
      <c r="J1078" s="256"/>
      <c r="K1078" s="246"/>
      <c r="L1078" s="246"/>
      <c r="M1078" s="256">
        <f t="shared" ref="M1078:M1084" si="638">L1123</f>
        <v>0</v>
      </c>
      <c r="N1078" s="256">
        <f t="shared" ref="N1078:N1084" si="639">M1123</f>
        <v>3348425.1664176038</v>
      </c>
      <c r="O1078" s="256">
        <f t="shared" ref="O1078:O1084" si="640">N1123</f>
        <v>3188816.9001516979</v>
      </c>
      <c r="P1078" s="256">
        <f t="shared" ref="P1078:P1084" si="641">O1123</f>
        <v>3024820.6024296107</v>
      </c>
      <c r="Q1078" s="256">
        <f t="shared" ref="Q1078:Q1084" si="642">P1123</f>
        <v>2852638.5065990021</v>
      </c>
      <c r="R1078" s="256">
        <f t="shared" ref="R1078:R1084" si="643">Q1123</f>
        <v>2671971.4011810655</v>
      </c>
      <c r="S1078" s="282">
        <f t="shared" ref="S1078:S1084" si="644">R1123</f>
        <v>2482504.3381882263</v>
      </c>
      <c r="T1078" s="227"/>
      <c r="U1078" s="227"/>
      <c r="V1078" s="227"/>
    </row>
    <row r="1079" spans="2:22" outlineLevel="1" x14ac:dyDescent="0.2">
      <c r="B1079" s="279">
        <f t="shared" si="637"/>
        <v>44286</v>
      </c>
      <c r="C1079" s="280" t="s">
        <v>0</v>
      </c>
      <c r="D1079" s="246"/>
      <c r="E1079" s="246"/>
      <c r="F1079" s="246"/>
      <c r="G1079" s="246"/>
      <c r="H1079" s="246"/>
      <c r="I1079" s="256"/>
      <c r="J1079" s="256"/>
      <c r="K1079" s="246"/>
      <c r="L1079" s="246"/>
      <c r="M1079" s="256">
        <f t="shared" si="638"/>
        <v>0</v>
      </c>
      <c r="N1079" s="256">
        <f t="shared" si="639"/>
        <v>0</v>
      </c>
      <c r="O1079" s="256">
        <f t="shared" si="640"/>
        <v>145585.46827902034</v>
      </c>
      <c r="P1079" s="256">
        <f t="shared" si="641"/>
        <v>138791.47975933272</v>
      </c>
      <c r="Q1079" s="256">
        <f t="shared" si="642"/>
        <v>131653.63222885274</v>
      </c>
      <c r="R1079" s="256">
        <f t="shared" si="643"/>
        <v>124159.50239428728</v>
      </c>
      <c r="S1079" s="282">
        <f t="shared" si="644"/>
        <v>116296.06724264908</v>
      </c>
      <c r="T1079" s="227"/>
      <c r="U1079" s="227"/>
      <c r="V1079" s="227"/>
    </row>
    <row r="1080" spans="2:22" outlineLevel="1" x14ac:dyDescent="0.2">
      <c r="B1080" s="279">
        <f t="shared" si="637"/>
        <v>44651</v>
      </c>
      <c r="C1080" s="280" t="s">
        <v>0</v>
      </c>
      <c r="D1080" s="246"/>
      <c r="E1080" s="246"/>
      <c r="F1080" s="246"/>
      <c r="G1080" s="246"/>
      <c r="H1080" s="246"/>
      <c r="I1080" s="256"/>
      <c r="J1080" s="256"/>
      <c r="K1080" s="246"/>
      <c r="L1080" s="246"/>
      <c r="M1080" s="256">
        <f t="shared" si="638"/>
        <v>0</v>
      </c>
      <c r="N1080" s="256">
        <f t="shared" si="639"/>
        <v>0</v>
      </c>
      <c r="O1080" s="256">
        <f t="shared" si="640"/>
        <v>0</v>
      </c>
      <c r="P1080" s="256">
        <f t="shared" si="641"/>
        <v>476797.25023977744</v>
      </c>
      <c r="Q1080" s="256">
        <f t="shared" si="642"/>
        <v>454546.7118952545</v>
      </c>
      <c r="R1080" s="256">
        <f t="shared" si="643"/>
        <v>431170.0238549271</v>
      </c>
      <c r="S1080" s="282">
        <f t="shared" si="644"/>
        <v>406626.49942010816</v>
      </c>
      <c r="T1080" s="227"/>
      <c r="U1080" s="227"/>
      <c r="V1080" s="227"/>
    </row>
    <row r="1081" spans="2:22" outlineLevel="1" x14ac:dyDescent="0.2">
      <c r="B1081" s="279">
        <f t="shared" si="637"/>
        <v>45016</v>
      </c>
      <c r="C1081" s="280" t="s">
        <v>0</v>
      </c>
      <c r="D1081" s="246"/>
      <c r="E1081" s="246"/>
      <c r="F1081" s="246"/>
      <c r="G1081" s="246"/>
      <c r="H1081" s="246"/>
      <c r="I1081" s="256"/>
      <c r="J1081" s="256"/>
      <c r="K1081" s="246"/>
      <c r="L1081" s="246"/>
      <c r="M1081" s="256">
        <f t="shared" si="638"/>
        <v>0</v>
      </c>
      <c r="N1081" s="256">
        <f t="shared" si="639"/>
        <v>0</v>
      </c>
      <c r="O1081" s="256">
        <f t="shared" si="640"/>
        <v>0</v>
      </c>
      <c r="P1081" s="256">
        <f t="shared" si="641"/>
        <v>0</v>
      </c>
      <c r="Q1081" s="256">
        <f t="shared" si="642"/>
        <v>267115.7980545726</v>
      </c>
      <c r="R1081" s="256">
        <f t="shared" si="643"/>
        <v>254650.39414535923</v>
      </c>
      <c r="S1081" s="282">
        <f t="shared" si="644"/>
        <v>241554.08816074076</v>
      </c>
      <c r="T1081" s="227"/>
      <c r="U1081" s="227"/>
      <c r="V1081" s="227"/>
    </row>
    <row r="1082" spans="2:22" outlineLevel="1" x14ac:dyDescent="0.2">
      <c r="B1082" s="279">
        <f t="shared" si="637"/>
        <v>45382</v>
      </c>
      <c r="C1082" s="280" t="s">
        <v>0</v>
      </c>
      <c r="D1082" s="246"/>
      <c r="E1082" s="246"/>
      <c r="F1082" s="246"/>
      <c r="G1082" s="246"/>
      <c r="H1082" s="246"/>
      <c r="I1082" s="256"/>
      <c r="J1082" s="256"/>
      <c r="K1082" s="246"/>
      <c r="L1082" s="246"/>
      <c r="M1082" s="256">
        <f t="shared" si="638"/>
        <v>0</v>
      </c>
      <c r="N1082" s="256">
        <f t="shared" si="639"/>
        <v>0</v>
      </c>
      <c r="O1082" s="256">
        <f t="shared" si="640"/>
        <v>0</v>
      </c>
      <c r="P1082" s="256">
        <f t="shared" si="641"/>
        <v>0</v>
      </c>
      <c r="Q1082" s="256">
        <f t="shared" si="642"/>
        <v>0</v>
      </c>
      <c r="R1082" s="256">
        <f t="shared" si="643"/>
        <v>327866.94414811058</v>
      </c>
      <c r="S1082" s="282">
        <f t="shared" si="644"/>
        <v>312566.48675453209</v>
      </c>
      <c r="T1082" s="227"/>
      <c r="U1082" s="227"/>
      <c r="V1082" s="227"/>
    </row>
    <row r="1083" spans="2:22" outlineLevel="1" x14ac:dyDescent="0.2">
      <c r="B1083" s="279">
        <f t="shared" si="637"/>
        <v>45747</v>
      </c>
      <c r="C1083" s="280" t="s">
        <v>0</v>
      </c>
      <c r="D1083" s="246"/>
      <c r="E1083" s="246"/>
      <c r="F1083" s="246"/>
      <c r="G1083" s="246"/>
      <c r="H1083" s="246"/>
      <c r="I1083" s="256"/>
      <c r="J1083" s="256"/>
      <c r="K1083" s="246"/>
      <c r="L1083" s="246"/>
      <c r="M1083" s="256">
        <f t="shared" si="638"/>
        <v>0</v>
      </c>
      <c r="N1083" s="256">
        <f t="shared" si="639"/>
        <v>0</v>
      </c>
      <c r="O1083" s="256">
        <f t="shared" si="640"/>
        <v>0</v>
      </c>
      <c r="P1083" s="256">
        <f t="shared" si="641"/>
        <v>0</v>
      </c>
      <c r="Q1083" s="256">
        <f t="shared" si="642"/>
        <v>0</v>
      </c>
      <c r="R1083" s="256">
        <f t="shared" si="643"/>
        <v>0</v>
      </c>
      <c r="S1083" s="282">
        <f t="shared" si="644"/>
        <v>0</v>
      </c>
      <c r="T1083" s="227"/>
      <c r="U1083" s="227"/>
      <c r="V1083" s="227"/>
    </row>
    <row r="1084" spans="2:22" outlineLevel="1" x14ac:dyDescent="0.2">
      <c r="B1084" s="279">
        <f t="shared" si="637"/>
        <v>46112</v>
      </c>
      <c r="C1084" s="280" t="s">
        <v>0</v>
      </c>
      <c r="D1084" s="246"/>
      <c r="E1084" s="246"/>
      <c r="F1084" s="246"/>
      <c r="G1084" s="246"/>
      <c r="H1084" s="246"/>
      <c r="I1084" s="256"/>
      <c r="J1084" s="256"/>
      <c r="K1084" s="246"/>
      <c r="L1084" s="246"/>
      <c r="M1084" s="256">
        <f t="shared" si="638"/>
        <v>0</v>
      </c>
      <c r="N1084" s="256">
        <f t="shared" si="639"/>
        <v>0</v>
      </c>
      <c r="O1084" s="256">
        <f t="shared" si="640"/>
        <v>0</v>
      </c>
      <c r="P1084" s="256">
        <f t="shared" si="641"/>
        <v>0</v>
      </c>
      <c r="Q1084" s="256">
        <f t="shared" si="642"/>
        <v>0</v>
      </c>
      <c r="R1084" s="256">
        <f t="shared" si="643"/>
        <v>0</v>
      </c>
      <c r="S1084" s="282">
        <f t="shared" si="644"/>
        <v>0</v>
      </c>
      <c r="T1084" s="227"/>
      <c r="U1084" s="227"/>
      <c r="V1084" s="227"/>
    </row>
    <row r="1085" spans="2:22" outlineLevel="1" x14ac:dyDescent="0.2">
      <c r="B1085" s="283"/>
      <c r="C1085" s="280"/>
      <c r="D1085" s="246"/>
      <c r="E1085" s="246"/>
      <c r="F1085" s="246"/>
      <c r="G1085" s="246"/>
      <c r="H1085" s="246"/>
      <c r="I1085" s="246"/>
      <c r="J1085" s="246"/>
      <c r="K1085" s="246"/>
      <c r="L1085" s="246"/>
      <c r="M1085" s="246"/>
      <c r="N1085" s="246"/>
      <c r="O1085" s="246"/>
      <c r="P1085" s="246"/>
      <c r="Q1085" s="246"/>
      <c r="R1085" s="246"/>
      <c r="S1085" s="284"/>
      <c r="T1085" s="227"/>
      <c r="U1085" s="227"/>
      <c r="V1085" s="227"/>
    </row>
    <row r="1086" spans="2:22" outlineLevel="1" x14ac:dyDescent="0.2">
      <c r="B1086" s="285" t="s">
        <v>15</v>
      </c>
      <c r="C1086" s="280"/>
      <c r="D1086" s="246"/>
      <c r="E1086" s="246"/>
      <c r="F1086" s="246"/>
      <c r="G1086" s="246"/>
      <c r="H1086" s="246"/>
      <c r="I1086" s="246"/>
      <c r="J1086" s="246"/>
      <c r="K1086" s="246"/>
      <c r="L1086" s="246"/>
      <c r="M1086" s="246"/>
      <c r="N1086" s="246"/>
      <c r="O1086" s="246"/>
      <c r="P1086" s="246"/>
      <c r="Q1086" s="246"/>
      <c r="R1086" s="246"/>
      <c r="S1086" s="284"/>
      <c r="T1086" s="227"/>
      <c r="U1086" s="227"/>
      <c r="V1086" s="227"/>
    </row>
    <row r="1087" spans="2:22" outlineLevel="1" x14ac:dyDescent="0.2">
      <c r="B1087" s="279">
        <f t="shared" ref="B1087:B1093" si="645">B1078</f>
        <v>43921</v>
      </c>
      <c r="C1087" s="280" t="s">
        <v>0</v>
      </c>
      <c r="D1087" s="246"/>
      <c r="E1087" s="246"/>
      <c r="F1087" s="246"/>
      <c r="G1087" s="246"/>
      <c r="H1087" s="246"/>
      <c r="I1087" s="256"/>
      <c r="J1087" s="256"/>
      <c r="K1087" s="246"/>
      <c r="L1087" s="246"/>
      <c r="M1087" s="256">
        <f>M1078/MAX(M1069,1)</f>
        <v>0</v>
      </c>
      <c r="N1087" s="256">
        <f t="shared" ref="N1087:S1087" si="646">N1078/MAX(N1069,1)</f>
        <v>223228.34442784026</v>
      </c>
      <c r="O1087" s="256">
        <f t="shared" si="646"/>
        <v>227772.63572512128</v>
      </c>
      <c r="P1087" s="256">
        <f t="shared" si="646"/>
        <v>232678.50787920083</v>
      </c>
      <c r="Q1087" s="256">
        <f t="shared" si="646"/>
        <v>237719.87554991685</v>
      </c>
      <c r="R1087" s="256">
        <f t="shared" si="646"/>
        <v>242906.4910164605</v>
      </c>
      <c r="S1087" s="282">
        <f t="shared" si="646"/>
        <v>248250.43381882264</v>
      </c>
      <c r="T1087" s="227"/>
      <c r="U1087" s="227"/>
      <c r="V1087" s="227"/>
    </row>
    <row r="1088" spans="2:22" outlineLevel="1" x14ac:dyDescent="0.2">
      <c r="B1088" s="279">
        <f t="shared" si="645"/>
        <v>44286</v>
      </c>
      <c r="C1088" s="280" t="s">
        <v>0</v>
      </c>
      <c r="D1088" s="246"/>
      <c r="E1088" s="246"/>
      <c r="F1088" s="246"/>
      <c r="G1088" s="246"/>
      <c r="H1088" s="246"/>
      <c r="I1088" s="256"/>
      <c r="J1088" s="256"/>
      <c r="K1088" s="246"/>
      <c r="L1088" s="246"/>
      <c r="M1088" s="256">
        <f t="shared" ref="M1088:S1088" si="647">M1079/MAX(M1070,1)</f>
        <v>0</v>
      </c>
      <c r="N1088" s="256">
        <f t="shared" si="647"/>
        <v>0</v>
      </c>
      <c r="O1088" s="256">
        <f t="shared" si="647"/>
        <v>9705.6978852680222</v>
      </c>
      <c r="P1088" s="256">
        <f t="shared" si="647"/>
        <v>9913.6771256666234</v>
      </c>
      <c r="Q1088" s="256">
        <f t="shared" si="647"/>
        <v>10127.202479142519</v>
      </c>
      <c r="R1088" s="256">
        <f t="shared" si="647"/>
        <v>10346.62519952394</v>
      </c>
      <c r="S1088" s="282">
        <f t="shared" si="647"/>
        <v>10572.369749331734</v>
      </c>
      <c r="T1088" s="227"/>
      <c r="U1088" s="227"/>
      <c r="V1088" s="227"/>
    </row>
    <row r="1089" spans="2:22" outlineLevel="1" x14ac:dyDescent="0.2">
      <c r="B1089" s="279">
        <f t="shared" si="645"/>
        <v>44651</v>
      </c>
      <c r="C1089" s="280" t="s">
        <v>0</v>
      </c>
      <c r="D1089" s="246"/>
      <c r="E1089" s="246"/>
      <c r="F1089" s="246"/>
      <c r="G1089" s="246"/>
      <c r="H1089" s="246"/>
      <c r="I1089" s="256"/>
      <c r="J1089" s="256"/>
      <c r="K1089" s="246"/>
      <c r="L1089" s="246"/>
      <c r="M1089" s="256">
        <f t="shared" ref="M1089:S1089" si="648">M1080/MAX(M1071,1)</f>
        <v>0</v>
      </c>
      <c r="N1089" s="256">
        <f t="shared" si="648"/>
        <v>0</v>
      </c>
      <c r="O1089" s="256">
        <f t="shared" si="648"/>
        <v>0</v>
      </c>
      <c r="P1089" s="256">
        <f t="shared" si="648"/>
        <v>31786.483349318496</v>
      </c>
      <c r="Q1089" s="256">
        <f t="shared" si="648"/>
        <v>32467.622278232466</v>
      </c>
      <c r="R1089" s="256">
        <f t="shared" si="648"/>
        <v>33166.924911917471</v>
      </c>
      <c r="S1089" s="282">
        <f t="shared" si="648"/>
        <v>33885.541618342344</v>
      </c>
      <c r="T1089" s="227"/>
      <c r="U1089" s="227"/>
      <c r="V1089" s="227"/>
    </row>
    <row r="1090" spans="2:22" outlineLevel="1" x14ac:dyDescent="0.2">
      <c r="B1090" s="279">
        <f t="shared" si="645"/>
        <v>45016</v>
      </c>
      <c r="C1090" s="280" t="s">
        <v>0</v>
      </c>
      <c r="D1090" s="246"/>
      <c r="E1090" s="246"/>
      <c r="F1090" s="246"/>
      <c r="G1090" s="246"/>
      <c r="H1090" s="246"/>
      <c r="I1090" s="256"/>
      <c r="J1090" s="256"/>
      <c r="K1090" s="246"/>
      <c r="L1090" s="246"/>
      <c r="M1090" s="256">
        <f t="shared" ref="M1090:S1090" si="649">M1081/MAX(M1072,1)</f>
        <v>0</v>
      </c>
      <c r="N1090" s="256">
        <f t="shared" si="649"/>
        <v>0</v>
      </c>
      <c r="O1090" s="256">
        <f t="shared" si="649"/>
        <v>0</v>
      </c>
      <c r="P1090" s="256">
        <f t="shared" si="649"/>
        <v>0</v>
      </c>
      <c r="Q1090" s="256">
        <f t="shared" si="649"/>
        <v>17807.719870304842</v>
      </c>
      <c r="R1090" s="256">
        <f t="shared" si="649"/>
        <v>18189.31386752566</v>
      </c>
      <c r="S1090" s="282">
        <f t="shared" si="649"/>
        <v>18581.083704672368</v>
      </c>
      <c r="T1090" s="227"/>
      <c r="U1090" s="227"/>
      <c r="V1090" s="227"/>
    </row>
    <row r="1091" spans="2:22" outlineLevel="1" x14ac:dyDescent="0.2">
      <c r="B1091" s="279">
        <f t="shared" si="645"/>
        <v>45382</v>
      </c>
      <c r="C1091" s="280" t="s">
        <v>0</v>
      </c>
      <c r="D1091" s="246"/>
      <c r="E1091" s="246"/>
      <c r="F1091" s="246"/>
      <c r="G1091" s="246"/>
      <c r="H1091" s="246"/>
      <c r="I1091" s="256"/>
      <c r="J1091" s="256"/>
      <c r="K1091" s="246"/>
      <c r="L1091" s="246"/>
      <c r="M1091" s="256">
        <f t="shared" ref="M1091:S1091" si="650">M1082/MAX(M1073,1)</f>
        <v>0</v>
      </c>
      <c r="N1091" s="256">
        <f t="shared" si="650"/>
        <v>0</v>
      </c>
      <c r="O1091" s="256">
        <f t="shared" si="650"/>
        <v>0</v>
      </c>
      <c r="P1091" s="256">
        <f t="shared" si="650"/>
        <v>0</v>
      </c>
      <c r="Q1091" s="256">
        <f t="shared" si="650"/>
        <v>0</v>
      </c>
      <c r="R1091" s="256">
        <f t="shared" si="650"/>
        <v>21857.796276540706</v>
      </c>
      <c r="S1091" s="282">
        <f t="shared" si="650"/>
        <v>22326.177625323722</v>
      </c>
      <c r="T1091" s="227"/>
      <c r="U1091" s="227"/>
      <c r="V1091" s="227"/>
    </row>
    <row r="1092" spans="2:22" outlineLevel="1" x14ac:dyDescent="0.2">
      <c r="B1092" s="279">
        <f t="shared" si="645"/>
        <v>45747</v>
      </c>
      <c r="C1092" s="280" t="s">
        <v>0</v>
      </c>
      <c r="D1092" s="246"/>
      <c r="E1092" s="246"/>
      <c r="F1092" s="246"/>
      <c r="G1092" s="246"/>
      <c r="H1092" s="246"/>
      <c r="I1092" s="256"/>
      <c r="J1092" s="256"/>
      <c r="K1092" s="246"/>
      <c r="L1092" s="246"/>
      <c r="M1092" s="256">
        <f t="shared" ref="M1092:S1092" si="651">M1083/MAX(M1074,1)</f>
        <v>0</v>
      </c>
      <c r="N1092" s="256">
        <f t="shared" si="651"/>
        <v>0</v>
      </c>
      <c r="O1092" s="256">
        <f t="shared" si="651"/>
        <v>0</v>
      </c>
      <c r="P1092" s="256">
        <f t="shared" si="651"/>
        <v>0</v>
      </c>
      <c r="Q1092" s="256">
        <f t="shared" si="651"/>
        <v>0</v>
      </c>
      <c r="R1092" s="256">
        <f t="shared" si="651"/>
        <v>0</v>
      </c>
      <c r="S1092" s="282">
        <f t="shared" si="651"/>
        <v>0</v>
      </c>
      <c r="T1092" s="227"/>
      <c r="U1092" s="227"/>
      <c r="V1092" s="227"/>
    </row>
    <row r="1093" spans="2:22" outlineLevel="1" x14ac:dyDescent="0.2">
      <c r="B1093" s="279">
        <f t="shared" si="645"/>
        <v>46112</v>
      </c>
      <c r="C1093" s="280" t="s">
        <v>0</v>
      </c>
      <c r="D1093" s="246"/>
      <c r="E1093" s="246"/>
      <c r="F1093" s="246"/>
      <c r="G1093" s="246"/>
      <c r="H1093" s="246"/>
      <c r="I1093" s="256"/>
      <c r="J1093" s="256"/>
      <c r="K1093" s="246"/>
      <c r="L1093" s="246"/>
      <c r="M1093" s="256">
        <f t="shared" ref="M1093:S1093" si="652">M1084/MAX(M1075,1)</f>
        <v>0</v>
      </c>
      <c r="N1093" s="256">
        <f t="shared" si="652"/>
        <v>0</v>
      </c>
      <c r="O1093" s="256">
        <f t="shared" si="652"/>
        <v>0</v>
      </c>
      <c r="P1093" s="256">
        <f t="shared" si="652"/>
        <v>0</v>
      </c>
      <c r="Q1093" s="256">
        <f t="shared" si="652"/>
        <v>0</v>
      </c>
      <c r="R1093" s="256">
        <f t="shared" si="652"/>
        <v>0</v>
      </c>
      <c r="S1093" s="282">
        <f t="shared" si="652"/>
        <v>0</v>
      </c>
      <c r="T1093" s="227"/>
      <c r="U1093" s="227"/>
      <c r="V1093" s="227"/>
    </row>
    <row r="1094" spans="2:22" outlineLevel="1" x14ac:dyDescent="0.2">
      <c r="B1094" s="283"/>
      <c r="C1094" s="280"/>
      <c r="D1094" s="246"/>
      <c r="E1094" s="246"/>
      <c r="F1094" s="246"/>
      <c r="G1094" s="246"/>
      <c r="H1094" s="246"/>
      <c r="I1094" s="246"/>
      <c r="J1094" s="246"/>
      <c r="K1094" s="246"/>
      <c r="L1094" s="246"/>
      <c r="M1094" s="246"/>
      <c r="N1094" s="246"/>
      <c r="O1094" s="246"/>
      <c r="P1094" s="246"/>
      <c r="Q1094" s="246"/>
      <c r="R1094" s="246"/>
      <c r="S1094" s="284"/>
      <c r="T1094" s="227"/>
      <c r="U1094" s="227"/>
      <c r="V1094" s="227"/>
    </row>
    <row r="1095" spans="2:22" outlineLevel="1" x14ac:dyDescent="0.2">
      <c r="B1095" s="285" t="s">
        <v>14</v>
      </c>
      <c r="C1095" s="280"/>
      <c r="D1095" s="246"/>
      <c r="E1095" s="246"/>
      <c r="F1095" s="246"/>
      <c r="G1095" s="246"/>
      <c r="H1095" s="246"/>
      <c r="I1095" s="246"/>
      <c r="J1095" s="246"/>
      <c r="K1095" s="246"/>
      <c r="L1095" s="246"/>
      <c r="M1095" s="246"/>
      <c r="N1095" s="246"/>
      <c r="O1095" s="246"/>
      <c r="P1095" s="246"/>
      <c r="Q1095" s="246"/>
      <c r="R1095" s="246"/>
      <c r="S1095" s="284"/>
      <c r="T1095" s="227"/>
      <c r="U1095" s="227"/>
      <c r="V1095" s="227"/>
    </row>
    <row r="1096" spans="2:22" outlineLevel="1" x14ac:dyDescent="0.2">
      <c r="B1096" s="279">
        <f t="shared" ref="B1096:B1102" si="653">B1087</f>
        <v>43921</v>
      </c>
      <c r="C1096" s="280" t="s">
        <v>0</v>
      </c>
      <c r="D1096" s="246"/>
      <c r="E1096" s="246"/>
      <c r="F1096" s="246"/>
      <c r="G1096" s="246"/>
      <c r="H1096" s="246"/>
      <c r="I1096" s="256"/>
      <c r="J1096" s="256"/>
      <c r="K1096" s="246"/>
      <c r="L1096" s="246"/>
      <c r="M1096" s="256">
        <f>IF(M1069&lt;=1,0,(M1078-M1114)*M$13)</f>
        <v>0</v>
      </c>
      <c r="N1096" s="256">
        <f t="shared" ref="N1096:S1096" si="654">IF(N1069&lt;=1,0,(N1078-N1114)*N$13)</f>
        <v>63620.078161934158</v>
      </c>
      <c r="O1096" s="256">
        <f t="shared" si="654"/>
        <v>63776.338003034012</v>
      </c>
      <c r="P1096" s="256">
        <f t="shared" si="654"/>
        <v>60496.412048592269</v>
      </c>
      <c r="Q1096" s="256">
        <f t="shared" si="654"/>
        <v>57052.770131980091</v>
      </c>
      <c r="R1096" s="256">
        <f t="shared" si="654"/>
        <v>53439.42802362136</v>
      </c>
      <c r="S1096" s="282">
        <f t="shared" si="654"/>
        <v>49650.086763764572</v>
      </c>
      <c r="T1096" s="227"/>
      <c r="U1096" s="227"/>
      <c r="V1096" s="227"/>
    </row>
    <row r="1097" spans="2:22" outlineLevel="1" x14ac:dyDescent="0.2">
      <c r="B1097" s="279">
        <f t="shared" si="653"/>
        <v>44286</v>
      </c>
      <c r="C1097" s="280" t="s">
        <v>0</v>
      </c>
      <c r="D1097" s="246"/>
      <c r="E1097" s="246"/>
      <c r="F1097" s="246"/>
      <c r="G1097" s="246"/>
      <c r="H1097" s="246"/>
      <c r="I1097" s="256"/>
      <c r="J1097" s="256"/>
      <c r="K1097" s="246"/>
      <c r="L1097" s="246"/>
      <c r="M1097" s="256">
        <f t="shared" ref="M1097:S1097" si="655">IF(M1070&lt;=1,0,(M1079-M1115)*M$13)</f>
        <v>0</v>
      </c>
      <c r="N1097" s="256">
        <f t="shared" si="655"/>
        <v>0</v>
      </c>
      <c r="O1097" s="256">
        <f t="shared" si="655"/>
        <v>2911.7093655804092</v>
      </c>
      <c r="P1097" s="256">
        <f t="shared" si="655"/>
        <v>2775.8295951866571</v>
      </c>
      <c r="Q1097" s="256">
        <f t="shared" si="655"/>
        <v>2633.0726445770574</v>
      </c>
      <c r="R1097" s="256">
        <f t="shared" si="655"/>
        <v>2483.1900478857478</v>
      </c>
      <c r="S1097" s="282">
        <f t="shared" si="655"/>
        <v>2325.9213448529836</v>
      </c>
      <c r="T1097" s="227"/>
      <c r="U1097" s="227"/>
      <c r="V1097" s="227"/>
    </row>
    <row r="1098" spans="2:22" outlineLevel="1" x14ac:dyDescent="0.2">
      <c r="B1098" s="279">
        <f t="shared" si="653"/>
        <v>44651</v>
      </c>
      <c r="C1098" s="280" t="s">
        <v>0</v>
      </c>
      <c r="D1098" s="246"/>
      <c r="E1098" s="246"/>
      <c r="F1098" s="246"/>
      <c r="G1098" s="246"/>
      <c r="H1098" s="246"/>
      <c r="I1098" s="256"/>
      <c r="J1098" s="256"/>
      <c r="K1098" s="246"/>
      <c r="L1098" s="246"/>
      <c r="M1098" s="256">
        <f t="shared" ref="M1098:S1098" si="656">IF(M1071&lt;=1,0,(M1080-M1116)*M$13)</f>
        <v>0</v>
      </c>
      <c r="N1098" s="256">
        <f t="shared" si="656"/>
        <v>0</v>
      </c>
      <c r="O1098" s="256">
        <f t="shared" si="656"/>
        <v>0</v>
      </c>
      <c r="P1098" s="256">
        <f t="shared" si="656"/>
        <v>9535.9450047955579</v>
      </c>
      <c r="Q1098" s="256">
        <f t="shared" si="656"/>
        <v>9090.9342379050977</v>
      </c>
      <c r="R1098" s="256">
        <f t="shared" si="656"/>
        <v>8623.4004770985503</v>
      </c>
      <c r="S1098" s="282">
        <f t="shared" si="656"/>
        <v>8132.5299884021706</v>
      </c>
      <c r="T1098" s="227"/>
      <c r="U1098" s="227"/>
      <c r="V1098" s="227"/>
    </row>
    <row r="1099" spans="2:22" outlineLevel="1" x14ac:dyDescent="0.2">
      <c r="B1099" s="279">
        <f t="shared" si="653"/>
        <v>45016</v>
      </c>
      <c r="C1099" s="280" t="s">
        <v>0</v>
      </c>
      <c r="D1099" s="246"/>
      <c r="E1099" s="246"/>
      <c r="F1099" s="246"/>
      <c r="G1099" s="246"/>
      <c r="H1099" s="246"/>
      <c r="I1099" s="256"/>
      <c r="J1099" s="256"/>
      <c r="K1099" s="246"/>
      <c r="L1099" s="246"/>
      <c r="M1099" s="256">
        <f t="shared" ref="M1099:S1099" si="657">IF(M1072&lt;=1,0,(M1081-M1117)*M$13)</f>
        <v>0</v>
      </c>
      <c r="N1099" s="256">
        <f t="shared" si="657"/>
        <v>0</v>
      </c>
      <c r="O1099" s="256">
        <f t="shared" si="657"/>
        <v>0</v>
      </c>
      <c r="P1099" s="256">
        <f t="shared" si="657"/>
        <v>0</v>
      </c>
      <c r="Q1099" s="256">
        <f t="shared" si="657"/>
        <v>5342.3159610914572</v>
      </c>
      <c r="R1099" s="256">
        <f t="shared" si="657"/>
        <v>5093.007882907189</v>
      </c>
      <c r="S1099" s="282">
        <f t="shared" si="657"/>
        <v>4831.0817632148191</v>
      </c>
      <c r="T1099" s="227"/>
      <c r="U1099" s="227"/>
      <c r="V1099" s="227"/>
    </row>
    <row r="1100" spans="2:22" outlineLevel="1" x14ac:dyDescent="0.2">
      <c r="B1100" s="279">
        <f t="shared" si="653"/>
        <v>45382</v>
      </c>
      <c r="C1100" s="280" t="s">
        <v>0</v>
      </c>
      <c r="D1100" s="246"/>
      <c r="E1100" s="246"/>
      <c r="F1100" s="246"/>
      <c r="G1100" s="246"/>
      <c r="H1100" s="246"/>
      <c r="I1100" s="256"/>
      <c r="J1100" s="256"/>
      <c r="K1100" s="246"/>
      <c r="L1100" s="246"/>
      <c r="M1100" s="256">
        <f t="shared" ref="M1100:S1100" si="658">IF(M1073&lt;=1,0,(M1082-M1118)*M$13)</f>
        <v>0</v>
      </c>
      <c r="N1100" s="256">
        <f t="shared" si="658"/>
        <v>0</v>
      </c>
      <c r="O1100" s="256">
        <f t="shared" si="658"/>
        <v>0</v>
      </c>
      <c r="P1100" s="256">
        <f t="shared" si="658"/>
        <v>0</v>
      </c>
      <c r="Q1100" s="256">
        <f t="shared" si="658"/>
        <v>0</v>
      </c>
      <c r="R1100" s="256">
        <f t="shared" si="658"/>
        <v>6557.3388829622172</v>
      </c>
      <c r="S1100" s="282">
        <f t="shared" si="658"/>
        <v>6251.3297350906478</v>
      </c>
      <c r="T1100" s="227"/>
      <c r="U1100" s="227"/>
      <c r="V1100" s="227"/>
    </row>
    <row r="1101" spans="2:22" outlineLevel="1" x14ac:dyDescent="0.2">
      <c r="B1101" s="279">
        <f t="shared" si="653"/>
        <v>45747</v>
      </c>
      <c r="C1101" s="280" t="s">
        <v>0</v>
      </c>
      <c r="D1101" s="246"/>
      <c r="E1101" s="246"/>
      <c r="F1101" s="246"/>
      <c r="G1101" s="246"/>
      <c r="H1101" s="246"/>
      <c r="I1101" s="256"/>
      <c r="J1101" s="256"/>
      <c r="K1101" s="246"/>
      <c r="L1101" s="246"/>
      <c r="M1101" s="256">
        <f t="shared" ref="M1101:S1101" si="659">IF(M1074&lt;=1,0,(M1083-M1119)*M$13)</f>
        <v>0</v>
      </c>
      <c r="N1101" s="256">
        <f t="shared" si="659"/>
        <v>0</v>
      </c>
      <c r="O1101" s="256">
        <f t="shared" si="659"/>
        <v>0</v>
      </c>
      <c r="P1101" s="256">
        <f t="shared" si="659"/>
        <v>0</v>
      </c>
      <c r="Q1101" s="256">
        <f t="shared" si="659"/>
        <v>0</v>
      </c>
      <c r="R1101" s="256">
        <f t="shared" si="659"/>
        <v>0</v>
      </c>
      <c r="S1101" s="282">
        <f t="shared" si="659"/>
        <v>0</v>
      </c>
      <c r="T1101" s="227"/>
      <c r="U1101" s="227"/>
      <c r="V1101" s="227"/>
    </row>
    <row r="1102" spans="2:22" outlineLevel="1" x14ac:dyDescent="0.2">
      <c r="B1102" s="279">
        <f t="shared" si="653"/>
        <v>46112</v>
      </c>
      <c r="C1102" s="280" t="s">
        <v>0</v>
      </c>
      <c r="D1102" s="246"/>
      <c r="E1102" s="246"/>
      <c r="F1102" s="246"/>
      <c r="G1102" s="246"/>
      <c r="H1102" s="246"/>
      <c r="I1102" s="256"/>
      <c r="J1102" s="256"/>
      <c r="K1102" s="246"/>
      <c r="L1102" s="246"/>
      <c r="M1102" s="256">
        <f t="shared" ref="M1102:S1102" si="660">IF(M1075&lt;=1,0,(M1084-M1120)*M$13)</f>
        <v>0</v>
      </c>
      <c r="N1102" s="256">
        <f t="shared" si="660"/>
        <v>0</v>
      </c>
      <c r="O1102" s="256">
        <f t="shared" si="660"/>
        <v>0</v>
      </c>
      <c r="P1102" s="256">
        <f t="shared" si="660"/>
        <v>0</v>
      </c>
      <c r="Q1102" s="256">
        <f t="shared" si="660"/>
        <v>0</v>
      </c>
      <c r="R1102" s="256">
        <f t="shared" si="660"/>
        <v>0</v>
      </c>
      <c r="S1102" s="282">
        <f t="shared" si="660"/>
        <v>0</v>
      </c>
      <c r="T1102" s="227"/>
      <c r="U1102" s="227"/>
      <c r="V1102" s="227"/>
    </row>
    <row r="1103" spans="2:22" outlineLevel="1" x14ac:dyDescent="0.2">
      <c r="B1103" s="283"/>
      <c r="C1103" s="280"/>
      <c r="D1103" s="246"/>
      <c r="E1103" s="246"/>
      <c r="F1103" s="246"/>
      <c r="G1103" s="246"/>
      <c r="H1103" s="246"/>
      <c r="I1103" s="246"/>
      <c r="J1103" s="246"/>
      <c r="K1103" s="246"/>
      <c r="L1103" s="246"/>
      <c r="M1103" s="246"/>
      <c r="N1103" s="246"/>
      <c r="O1103" s="246"/>
      <c r="P1103" s="246"/>
      <c r="Q1103" s="246"/>
      <c r="R1103" s="246"/>
      <c r="S1103" s="284"/>
      <c r="T1103" s="227"/>
      <c r="U1103" s="227"/>
      <c r="V1103" s="227"/>
    </row>
    <row r="1104" spans="2:22" outlineLevel="1" x14ac:dyDescent="0.2">
      <c r="B1104" s="285" t="s">
        <v>144</v>
      </c>
      <c r="C1104" s="280"/>
      <c r="D1104" s="246"/>
      <c r="E1104" s="246"/>
      <c r="F1104" s="246"/>
      <c r="G1104" s="246"/>
      <c r="H1104" s="246"/>
      <c r="I1104" s="246"/>
      <c r="J1104" s="246"/>
      <c r="K1104" s="246"/>
      <c r="L1104" s="246"/>
      <c r="M1104" s="246"/>
      <c r="N1104" s="246"/>
      <c r="O1104" s="246"/>
      <c r="P1104" s="246"/>
      <c r="Q1104" s="246"/>
      <c r="R1104" s="246"/>
      <c r="S1104" s="284"/>
      <c r="T1104" s="227"/>
      <c r="U1104" s="227"/>
      <c r="V1104" s="227"/>
    </row>
    <row r="1105" spans="2:22" outlineLevel="1" x14ac:dyDescent="0.2">
      <c r="B1105" s="279">
        <f t="shared" ref="B1105:B1111" si="661">B1096</f>
        <v>43921</v>
      </c>
      <c r="C1105" s="280" t="s">
        <v>0</v>
      </c>
      <c r="D1105" s="281">
        <f>INDEX(Assets!$M$589:$S$589,MATCH(RAB!B1105,Assets!$M$4:$S$4,0))</f>
        <v>3348425.1664176038</v>
      </c>
      <c r="E1105" s="256"/>
      <c r="F1105" s="246"/>
      <c r="G1105" s="246"/>
      <c r="H1105" s="246"/>
      <c r="I1105" s="256"/>
      <c r="J1105" s="256"/>
      <c r="K1105" s="246"/>
      <c r="L1105" s="246"/>
      <c r="M1105" s="256">
        <f t="shared" ref="M1105:S1111" si="662">($B1105=M$4)*$D1105</f>
        <v>3348425.1664176038</v>
      </c>
      <c r="N1105" s="256">
        <f t="shared" si="662"/>
        <v>0</v>
      </c>
      <c r="O1105" s="256">
        <f t="shared" si="662"/>
        <v>0</v>
      </c>
      <c r="P1105" s="256">
        <f t="shared" si="662"/>
        <v>0</v>
      </c>
      <c r="Q1105" s="256">
        <f t="shared" si="662"/>
        <v>0</v>
      </c>
      <c r="R1105" s="256">
        <f t="shared" si="662"/>
        <v>0</v>
      </c>
      <c r="S1105" s="282">
        <f t="shared" si="662"/>
        <v>0</v>
      </c>
      <c r="T1105" s="227"/>
      <c r="U1105" s="227"/>
      <c r="V1105" s="227"/>
    </row>
    <row r="1106" spans="2:22" outlineLevel="1" x14ac:dyDescent="0.2">
      <c r="B1106" s="279">
        <f t="shared" si="661"/>
        <v>44286</v>
      </c>
      <c r="C1106" s="280" t="s">
        <v>0</v>
      </c>
      <c r="D1106" s="281">
        <f>INDEX(Assets!$M$589:$S$589,MATCH(RAB!B1106,Assets!$M$4:$S$4,0))</f>
        <v>145585.46827902034</v>
      </c>
      <c r="E1106" s="256"/>
      <c r="F1106" s="246"/>
      <c r="G1106" s="246"/>
      <c r="H1106" s="246"/>
      <c r="I1106" s="256"/>
      <c r="J1106" s="256"/>
      <c r="K1106" s="246"/>
      <c r="L1106" s="246"/>
      <c r="M1106" s="256">
        <f t="shared" si="662"/>
        <v>0</v>
      </c>
      <c r="N1106" s="256">
        <f t="shared" si="662"/>
        <v>145585.46827902034</v>
      </c>
      <c r="O1106" s="256">
        <f t="shared" si="662"/>
        <v>0</v>
      </c>
      <c r="P1106" s="256">
        <f t="shared" si="662"/>
        <v>0</v>
      </c>
      <c r="Q1106" s="256">
        <f t="shared" si="662"/>
        <v>0</v>
      </c>
      <c r="R1106" s="256">
        <f t="shared" si="662"/>
        <v>0</v>
      </c>
      <c r="S1106" s="282">
        <f t="shared" si="662"/>
        <v>0</v>
      </c>
      <c r="T1106" s="227"/>
      <c r="U1106" s="227"/>
      <c r="V1106" s="227"/>
    </row>
    <row r="1107" spans="2:22" outlineLevel="1" x14ac:dyDescent="0.2">
      <c r="B1107" s="279">
        <f t="shared" si="661"/>
        <v>44651</v>
      </c>
      <c r="C1107" s="280" t="s">
        <v>0</v>
      </c>
      <c r="D1107" s="281">
        <f>INDEX(Assets!$M$589:$S$589,MATCH(RAB!B1107,Assets!$M$4:$S$4,0))</f>
        <v>476797.25023977744</v>
      </c>
      <c r="E1107" s="256"/>
      <c r="F1107" s="246"/>
      <c r="G1107" s="246"/>
      <c r="H1107" s="246"/>
      <c r="I1107" s="256"/>
      <c r="J1107" s="256"/>
      <c r="K1107" s="246"/>
      <c r="L1107" s="246"/>
      <c r="M1107" s="256">
        <f t="shared" si="662"/>
        <v>0</v>
      </c>
      <c r="N1107" s="256">
        <f t="shared" si="662"/>
        <v>0</v>
      </c>
      <c r="O1107" s="256">
        <f t="shared" si="662"/>
        <v>476797.25023977744</v>
      </c>
      <c r="P1107" s="256">
        <f t="shared" si="662"/>
        <v>0</v>
      </c>
      <c r="Q1107" s="256">
        <f t="shared" si="662"/>
        <v>0</v>
      </c>
      <c r="R1107" s="256">
        <f t="shared" si="662"/>
        <v>0</v>
      </c>
      <c r="S1107" s="282">
        <f t="shared" si="662"/>
        <v>0</v>
      </c>
      <c r="T1107" s="227"/>
      <c r="U1107" s="227"/>
      <c r="V1107" s="227"/>
    </row>
    <row r="1108" spans="2:22" outlineLevel="1" x14ac:dyDescent="0.2">
      <c r="B1108" s="279">
        <f t="shared" si="661"/>
        <v>45016</v>
      </c>
      <c r="C1108" s="280" t="s">
        <v>0</v>
      </c>
      <c r="D1108" s="281">
        <f>INDEX(Assets!$M$589:$S$589,MATCH(RAB!B1108,Assets!$M$4:$S$4,0))</f>
        <v>267115.7980545726</v>
      </c>
      <c r="E1108" s="256"/>
      <c r="F1108" s="246"/>
      <c r="G1108" s="246"/>
      <c r="H1108" s="246"/>
      <c r="I1108" s="256"/>
      <c r="J1108" s="256"/>
      <c r="K1108" s="246"/>
      <c r="L1108" s="246"/>
      <c r="M1108" s="256">
        <f t="shared" si="662"/>
        <v>0</v>
      </c>
      <c r="N1108" s="256">
        <f t="shared" si="662"/>
        <v>0</v>
      </c>
      <c r="O1108" s="256">
        <f t="shared" si="662"/>
        <v>0</v>
      </c>
      <c r="P1108" s="256">
        <f t="shared" si="662"/>
        <v>267115.7980545726</v>
      </c>
      <c r="Q1108" s="256">
        <f t="shared" si="662"/>
        <v>0</v>
      </c>
      <c r="R1108" s="256">
        <f t="shared" si="662"/>
        <v>0</v>
      </c>
      <c r="S1108" s="282">
        <f t="shared" si="662"/>
        <v>0</v>
      </c>
      <c r="T1108" s="227"/>
      <c r="U1108" s="227"/>
      <c r="V1108" s="227"/>
    </row>
    <row r="1109" spans="2:22" outlineLevel="1" x14ac:dyDescent="0.2">
      <c r="B1109" s="279">
        <f t="shared" si="661"/>
        <v>45382</v>
      </c>
      <c r="C1109" s="280" t="s">
        <v>0</v>
      </c>
      <c r="D1109" s="281">
        <f>INDEX(Assets!$M$589:$S$589,MATCH(RAB!B1109,Assets!$M$4:$S$4,0))</f>
        <v>327866.94414811058</v>
      </c>
      <c r="E1109" s="256"/>
      <c r="F1109" s="246"/>
      <c r="G1109" s="246"/>
      <c r="H1109" s="246"/>
      <c r="I1109" s="256"/>
      <c r="J1109" s="256"/>
      <c r="K1109" s="246"/>
      <c r="L1109" s="246"/>
      <c r="M1109" s="256">
        <f t="shared" si="662"/>
        <v>0</v>
      </c>
      <c r="N1109" s="256">
        <f t="shared" si="662"/>
        <v>0</v>
      </c>
      <c r="O1109" s="256">
        <f t="shared" si="662"/>
        <v>0</v>
      </c>
      <c r="P1109" s="256">
        <f t="shared" si="662"/>
        <v>0</v>
      </c>
      <c r="Q1109" s="256">
        <f t="shared" si="662"/>
        <v>327866.94414811058</v>
      </c>
      <c r="R1109" s="256">
        <f t="shared" si="662"/>
        <v>0</v>
      </c>
      <c r="S1109" s="282">
        <f t="shared" si="662"/>
        <v>0</v>
      </c>
      <c r="T1109" s="227"/>
      <c r="U1109" s="227"/>
      <c r="V1109" s="227"/>
    </row>
    <row r="1110" spans="2:22" outlineLevel="1" x14ac:dyDescent="0.2">
      <c r="B1110" s="279">
        <f t="shared" si="661"/>
        <v>45747</v>
      </c>
      <c r="C1110" s="280" t="s">
        <v>0</v>
      </c>
      <c r="D1110" s="281">
        <f>INDEX(Assets!$M$589:$S$589,MATCH(RAB!B1110,Assets!$M$4:$S$4,0))</f>
        <v>0</v>
      </c>
      <c r="E1110" s="256"/>
      <c r="F1110" s="246"/>
      <c r="G1110" s="246"/>
      <c r="H1110" s="246"/>
      <c r="I1110" s="256"/>
      <c r="J1110" s="256"/>
      <c r="K1110" s="246"/>
      <c r="L1110" s="246"/>
      <c r="M1110" s="256">
        <f t="shared" si="662"/>
        <v>0</v>
      </c>
      <c r="N1110" s="256">
        <f t="shared" si="662"/>
        <v>0</v>
      </c>
      <c r="O1110" s="256">
        <f t="shared" si="662"/>
        <v>0</v>
      </c>
      <c r="P1110" s="256">
        <f t="shared" si="662"/>
        <v>0</v>
      </c>
      <c r="Q1110" s="256">
        <f t="shared" si="662"/>
        <v>0</v>
      </c>
      <c r="R1110" s="256">
        <f t="shared" si="662"/>
        <v>0</v>
      </c>
      <c r="S1110" s="282">
        <f t="shared" si="662"/>
        <v>0</v>
      </c>
      <c r="T1110" s="227"/>
      <c r="U1110" s="227"/>
      <c r="V1110" s="227"/>
    </row>
    <row r="1111" spans="2:22" outlineLevel="1" x14ac:dyDescent="0.2">
      <c r="B1111" s="279">
        <f t="shared" si="661"/>
        <v>46112</v>
      </c>
      <c r="C1111" s="280" t="s">
        <v>0</v>
      </c>
      <c r="D1111" s="281">
        <f>INDEX(Assets!$M$589:$S$589,MATCH(RAB!B1111,Assets!$M$4:$S$4,0))</f>
        <v>0</v>
      </c>
      <c r="E1111" s="256"/>
      <c r="F1111" s="246"/>
      <c r="G1111" s="246"/>
      <c r="H1111" s="246"/>
      <c r="I1111" s="256"/>
      <c r="J1111" s="256"/>
      <c r="K1111" s="246"/>
      <c r="L1111" s="246"/>
      <c r="M1111" s="256">
        <f t="shared" si="662"/>
        <v>0</v>
      </c>
      <c r="N1111" s="256">
        <f t="shared" si="662"/>
        <v>0</v>
      </c>
      <c r="O1111" s="256">
        <f t="shared" si="662"/>
        <v>0</v>
      </c>
      <c r="P1111" s="256">
        <f t="shared" si="662"/>
        <v>0</v>
      </c>
      <c r="Q1111" s="256">
        <f t="shared" si="662"/>
        <v>0</v>
      </c>
      <c r="R1111" s="256">
        <f t="shared" si="662"/>
        <v>0</v>
      </c>
      <c r="S1111" s="282">
        <f t="shared" si="662"/>
        <v>0</v>
      </c>
      <c r="T1111" s="227"/>
      <c r="U1111" s="227"/>
      <c r="V1111" s="227"/>
    </row>
    <row r="1112" spans="2:22" outlineLevel="1" x14ac:dyDescent="0.2">
      <c r="B1112" s="283"/>
      <c r="C1112" s="280"/>
      <c r="D1112" s="246"/>
      <c r="E1112" s="246"/>
      <c r="F1112" s="246"/>
      <c r="G1112" s="246"/>
      <c r="H1112" s="246"/>
      <c r="I1112" s="246"/>
      <c r="J1112" s="246"/>
      <c r="K1112" s="246"/>
      <c r="L1112" s="246"/>
      <c r="M1112" s="246"/>
      <c r="N1112" s="246"/>
      <c r="O1112" s="246"/>
      <c r="P1112" s="246"/>
      <c r="Q1112" s="246"/>
      <c r="R1112" s="246"/>
      <c r="S1112" s="284"/>
      <c r="T1112" s="227"/>
      <c r="U1112" s="227"/>
      <c r="V1112" s="227"/>
    </row>
    <row r="1113" spans="2:22" outlineLevel="1" x14ac:dyDescent="0.2">
      <c r="B1113" s="285" t="s">
        <v>12</v>
      </c>
      <c r="C1113" s="280"/>
      <c r="D1113" s="246"/>
      <c r="E1113" s="246"/>
      <c r="F1113" s="246"/>
      <c r="G1113" s="246"/>
      <c r="H1113" s="246"/>
      <c r="I1113" s="246"/>
      <c r="J1113" s="246"/>
      <c r="K1113" s="246"/>
      <c r="L1113" s="246"/>
      <c r="M1113" s="246"/>
      <c r="N1113" s="246"/>
      <c r="O1113" s="246"/>
      <c r="P1113" s="246"/>
      <c r="Q1113" s="246"/>
      <c r="R1113" s="246"/>
      <c r="S1113" s="284"/>
      <c r="T1113" s="227"/>
      <c r="U1113" s="227"/>
      <c r="V1113" s="227"/>
    </row>
    <row r="1114" spans="2:22" outlineLevel="1" x14ac:dyDescent="0.2">
      <c r="B1114" s="279">
        <f t="shared" ref="B1114:B1120" si="663">B1105</f>
        <v>43921</v>
      </c>
      <c r="C1114" s="280" t="s">
        <v>0</v>
      </c>
      <c r="D1114" s="246"/>
      <c r="E1114" s="246"/>
      <c r="F1114" s="246"/>
      <c r="G1114" s="246"/>
      <c r="H1114" s="246"/>
      <c r="I1114" s="256"/>
      <c r="J1114" s="256"/>
      <c r="K1114" s="246"/>
      <c r="L1114" s="246"/>
      <c r="M1114" s="256">
        <v>0</v>
      </c>
      <c r="N1114" s="256">
        <v>0</v>
      </c>
      <c r="O1114" s="256">
        <v>0</v>
      </c>
      <c r="P1114" s="256">
        <v>0</v>
      </c>
      <c r="Q1114" s="256">
        <v>0</v>
      </c>
      <c r="R1114" s="256">
        <v>0</v>
      </c>
      <c r="S1114" s="282">
        <v>0</v>
      </c>
      <c r="T1114" s="227"/>
      <c r="U1114" s="227"/>
      <c r="V1114" s="227"/>
    </row>
    <row r="1115" spans="2:22" outlineLevel="1" x14ac:dyDescent="0.2">
      <c r="B1115" s="279">
        <f t="shared" si="663"/>
        <v>44286</v>
      </c>
      <c r="C1115" s="280" t="s">
        <v>0</v>
      </c>
      <c r="D1115" s="246"/>
      <c r="E1115" s="246"/>
      <c r="F1115" s="246"/>
      <c r="G1115" s="246"/>
      <c r="H1115" s="246"/>
      <c r="I1115" s="256"/>
      <c r="J1115" s="256"/>
      <c r="K1115" s="246"/>
      <c r="L1115" s="246"/>
      <c r="M1115" s="256">
        <v>0</v>
      </c>
      <c r="N1115" s="256">
        <v>0</v>
      </c>
      <c r="O1115" s="256">
        <v>0</v>
      </c>
      <c r="P1115" s="256">
        <v>0</v>
      </c>
      <c r="Q1115" s="256">
        <v>0</v>
      </c>
      <c r="R1115" s="256">
        <v>0</v>
      </c>
      <c r="S1115" s="282">
        <v>0</v>
      </c>
      <c r="T1115" s="227"/>
      <c r="U1115" s="227"/>
      <c r="V1115" s="227"/>
    </row>
    <row r="1116" spans="2:22" outlineLevel="1" x14ac:dyDescent="0.2">
      <c r="B1116" s="279">
        <f t="shared" si="663"/>
        <v>44651</v>
      </c>
      <c r="C1116" s="280" t="s">
        <v>0</v>
      </c>
      <c r="D1116" s="246"/>
      <c r="E1116" s="246"/>
      <c r="F1116" s="246"/>
      <c r="G1116" s="246"/>
      <c r="H1116" s="246"/>
      <c r="I1116" s="256"/>
      <c r="J1116" s="256"/>
      <c r="K1116" s="246"/>
      <c r="L1116" s="246"/>
      <c r="M1116" s="256">
        <v>0</v>
      </c>
      <c r="N1116" s="256">
        <v>0</v>
      </c>
      <c r="O1116" s="256">
        <v>0</v>
      </c>
      <c r="P1116" s="256">
        <v>0</v>
      </c>
      <c r="Q1116" s="256">
        <v>0</v>
      </c>
      <c r="R1116" s="256">
        <v>0</v>
      </c>
      <c r="S1116" s="282">
        <v>0</v>
      </c>
      <c r="T1116" s="227"/>
      <c r="U1116" s="227"/>
      <c r="V1116" s="227"/>
    </row>
    <row r="1117" spans="2:22" outlineLevel="1" x14ac:dyDescent="0.2">
      <c r="B1117" s="279">
        <f t="shared" si="663"/>
        <v>45016</v>
      </c>
      <c r="C1117" s="280" t="s">
        <v>0</v>
      </c>
      <c r="D1117" s="246"/>
      <c r="E1117" s="246"/>
      <c r="F1117" s="246"/>
      <c r="G1117" s="246"/>
      <c r="H1117" s="246"/>
      <c r="I1117" s="256"/>
      <c r="J1117" s="256"/>
      <c r="K1117" s="246"/>
      <c r="L1117" s="246"/>
      <c r="M1117" s="256">
        <v>0</v>
      </c>
      <c r="N1117" s="256">
        <v>0</v>
      </c>
      <c r="O1117" s="256">
        <v>0</v>
      </c>
      <c r="P1117" s="256">
        <v>0</v>
      </c>
      <c r="Q1117" s="256">
        <v>0</v>
      </c>
      <c r="R1117" s="256">
        <v>0</v>
      </c>
      <c r="S1117" s="282">
        <v>0</v>
      </c>
      <c r="T1117" s="227"/>
      <c r="U1117" s="227"/>
      <c r="V1117" s="227"/>
    </row>
    <row r="1118" spans="2:22" outlineLevel="1" x14ac:dyDescent="0.2">
      <c r="B1118" s="279">
        <f t="shared" si="663"/>
        <v>45382</v>
      </c>
      <c r="C1118" s="280" t="s">
        <v>0</v>
      </c>
      <c r="D1118" s="246"/>
      <c r="E1118" s="246"/>
      <c r="F1118" s="246"/>
      <c r="G1118" s="246"/>
      <c r="H1118" s="246"/>
      <c r="I1118" s="256"/>
      <c r="J1118" s="256"/>
      <c r="K1118" s="246"/>
      <c r="L1118" s="246"/>
      <c r="M1118" s="256">
        <v>0</v>
      </c>
      <c r="N1118" s="256">
        <v>0</v>
      </c>
      <c r="O1118" s="256">
        <v>0</v>
      </c>
      <c r="P1118" s="256">
        <v>0</v>
      </c>
      <c r="Q1118" s="256">
        <v>0</v>
      </c>
      <c r="R1118" s="256">
        <v>0</v>
      </c>
      <c r="S1118" s="282">
        <v>0</v>
      </c>
      <c r="T1118" s="227"/>
      <c r="U1118" s="227"/>
      <c r="V1118" s="227"/>
    </row>
    <row r="1119" spans="2:22" outlineLevel="1" x14ac:dyDescent="0.2">
      <c r="B1119" s="279">
        <f t="shared" si="663"/>
        <v>45747</v>
      </c>
      <c r="C1119" s="280" t="s">
        <v>0</v>
      </c>
      <c r="D1119" s="246"/>
      <c r="E1119" s="246"/>
      <c r="F1119" s="246"/>
      <c r="G1119" s="246"/>
      <c r="H1119" s="246"/>
      <c r="I1119" s="256"/>
      <c r="J1119" s="256"/>
      <c r="K1119" s="246"/>
      <c r="L1119" s="246"/>
      <c r="M1119" s="256">
        <v>0</v>
      </c>
      <c r="N1119" s="256">
        <v>0</v>
      </c>
      <c r="O1119" s="256">
        <v>0</v>
      </c>
      <c r="P1119" s="256">
        <v>0</v>
      </c>
      <c r="Q1119" s="256">
        <v>0</v>
      </c>
      <c r="R1119" s="256">
        <v>0</v>
      </c>
      <c r="S1119" s="282">
        <v>0</v>
      </c>
      <c r="T1119" s="227"/>
      <c r="U1119" s="227"/>
      <c r="V1119" s="227"/>
    </row>
    <row r="1120" spans="2:22" outlineLevel="1" x14ac:dyDescent="0.2">
      <c r="B1120" s="279">
        <f t="shared" si="663"/>
        <v>46112</v>
      </c>
      <c r="C1120" s="280" t="s">
        <v>0</v>
      </c>
      <c r="D1120" s="246"/>
      <c r="E1120" s="246"/>
      <c r="F1120" s="246"/>
      <c r="G1120" s="246"/>
      <c r="H1120" s="246"/>
      <c r="I1120" s="256"/>
      <c r="J1120" s="256"/>
      <c r="K1120" s="246"/>
      <c r="L1120" s="246"/>
      <c r="M1120" s="256">
        <v>0</v>
      </c>
      <c r="N1120" s="256">
        <v>0</v>
      </c>
      <c r="O1120" s="256">
        <v>0</v>
      </c>
      <c r="P1120" s="256">
        <v>0</v>
      </c>
      <c r="Q1120" s="256">
        <v>0</v>
      </c>
      <c r="R1120" s="256">
        <v>0</v>
      </c>
      <c r="S1120" s="282">
        <v>0</v>
      </c>
      <c r="T1120" s="227"/>
      <c r="U1120" s="227"/>
      <c r="V1120" s="227"/>
    </row>
    <row r="1121" spans="2:22" outlineLevel="1" x14ac:dyDescent="0.2">
      <c r="B1121" s="283"/>
      <c r="C1121" s="280"/>
      <c r="D1121" s="246"/>
      <c r="E1121" s="246"/>
      <c r="F1121" s="246"/>
      <c r="G1121" s="246"/>
      <c r="H1121" s="246"/>
      <c r="I1121" s="246"/>
      <c r="J1121" s="246"/>
      <c r="K1121" s="246"/>
      <c r="L1121" s="246"/>
      <c r="M1121" s="246"/>
      <c r="N1121" s="246"/>
      <c r="O1121" s="246"/>
      <c r="P1121" s="246"/>
      <c r="Q1121" s="246"/>
      <c r="R1121" s="246"/>
      <c r="S1121" s="284"/>
      <c r="T1121" s="227"/>
      <c r="U1121" s="227"/>
      <c r="V1121" s="227"/>
    </row>
    <row r="1122" spans="2:22" outlineLevel="1" x14ac:dyDescent="0.2">
      <c r="B1122" s="285" t="s">
        <v>11</v>
      </c>
      <c r="C1122" s="280"/>
      <c r="D1122" s="246"/>
      <c r="E1122" s="246"/>
      <c r="F1122" s="246"/>
      <c r="G1122" s="246"/>
      <c r="H1122" s="246"/>
      <c r="I1122" s="246"/>
      <c r="J1122" s="246"/>
      <c r="K1122" s="246"/>
      <c r="L1122" s="246"/>
      <c r="M1122" s="246"/>
      <c r="N1122" s="246"/>
      <c r="O1122" s="246"/>
      <c r="P1122" s="246"/>
      <c r="Q1122" s="246"/>
      <c r="R1122" s="246"/>
      <c r="S1122" s="284"/>
      <c r="T1122" s="227"/>
      <c r="U1122" s="227"/>
      <c r="V1122" s="227"/>
    </row>
    <row r="1123" spans="2:22" outlineLevel="1" x14ac:dyDescent="0.2">
      <c r="B1123" s="279">
        <f t="shared" ref="B1123:B1129" si="664">B1114</f>
        <v>43921</v>
      </c>
      <c r="C1123" s="280" t="s">
        <v>0</v>
      </c>
      <c r="D1123" s="246"/>
      <c r="E1123" s="246"/>
      <c r="F1123" s="246"/>
      <c r="G1123" s="246"/>
      <c r="H1123" s="246"/>
      <c r="I1123" s="256"/>
      <c r="J1123" s="256"/>
      <c r="K1123" s="246"/>
      <c r="L1123" s="246"/>
      <c r="M1123" s="256">
        <f>M1078-M1087+M1096+M1105-M1114</f>
        <v>3348425.1664176038</v>
      </c>
      <c r="N1123" s="256">
        <f t="shared" ref="N1123:S1123" si="665">N1078-N1087+N1096+N1105-N1114</f>
        <v>3188816.9001516979</v>
      </c>
      <c r="O1123" s="256">
        <f t="shared" si="665"/>
        <v>3024820.6024296107</v>
      </c>
      <c r="P1123" s="256">
        <f t="shared" si="665"/>
        <v>2852638.5065990021</v>
      </c>
      <c r="Q1123" s="256">
        <f t="shared" si="665"/>
        <v>2671971.4011810655</v>
      </c>
      <c r="R1123" s="256">
        <f t="shared" si="665"/>
        <v>2482504.3381882263</v>
      </c>
      <c r="S1123" s="282">
        <f t="shared" si="665"/>
        <v>2283903.9911331683</v>
      </c>
      <c r="T1123" s="227"/>
      <c r="U1123" s="227"/>
      <c r="V1123" s="227"/>
    </row>
    <row r="1124" spans="2:22" outlineLevel="1" x14ac:dyDescent="0.2">
      <c r="B1124" s="279">
        <f t="shared" si="664"/>
        <v>44286</v>
      </c>
      <c r="C1124" s="280" t="s">
        <v>0</v>
      </c>
      <c r="D1124" s="246"/>
      <c r="E1124" s="246"/>
      <c r="F1124" s="246"/>
      <c r="G1124" s="246"/>
      <c r="H1124" s="246"/>
      <c r="I1124" s="256"/>
      <c r="J1124" s="256"/>
      <c r="K1124" s="246"/>
      <c r="L1124" s="246"/>
      <c r="M1124" s="256">
        <f t="shared" ref="M1124:S1124" si="666">M1079-M1088+M1097+M1106-M1115</f>
        <v>0</v>
      </c>
      <c r="N1124" s="256">
        <f t="shared" si="666"/>
        <v>145585.46827902034</v>
      </c>
      <c r="O1124" s="256">
        <f t="shared" si="666"/>
        <v>138791.47975933272</v>
      </c>
      <c r="P1124" s="256">
        <f t="shared" si="666"/>
        <v>131653.63222885274</v>
      </c>
      <c r="Q1124" s="256">
        <f t="shared" si="666"/>
        <v>124159.50239428728</v>
      </c>
      <c r="R1124" s="256">
        <f t="shared" si="666"/>
        <v>116296.06724264908</v>
      </c>
      <c r="S1124" s="282">
        <f t="shared" si="666"/>
        <v>108049.61883817033</v>
      </c>
      <c r="T1124" s="227"/>
      <c r="U1124" s="227"/>
      <c r="V1124" s="227"/>
    </row>
    <row r="1125" spans="2:22" outlineLevel="1" x14ac:dyDescent="0.2">
      <c r="B1125" s="279">
        <f t="shared" si="664"/>
        <v>44651</v>
      </c>
      <c r="C1125" s="280" t="s">
        <v>0</v>
      </c>
      <c r="D1125" s="246"/>
      <c r="E1125" s="246"/>
      <c r="F1125" s="246"/>
      <c r="G1125" s="246"/>
      <c r="H1125" s="246"/>
      <c r="I1125" s="256"/>
      <c r="J1125" s="256"/>
      <c r="K1125" s="246"/>
      <c r="L1125" s="246"/>
      <c r="M1125" s="256">
        <f t="shared" ref="M1125:S1125" si="667">M1080-M1089+M1098+M1107-M1116</f>
        <v>0</v>
      </c>
      <c r="N1125" s="256">
        <f t="shared" si="667"/>
        <v>0</v>
      </c>
      <c r="O1125" s="256">
        <f t="shared" si="667"/>
        <v>476797.25023977744</v>
      </c>
      <c r="P1125" s="256">
        <f t="shared" si="667"/>
        <v>454546.7118952545</v>
      </c>
      <c r="Q1125" s="256">
        <f t="shared" si="667"/>
        <v>431170.0238549271</v>
      </c>
      <c r="R1125" s="256">
        <f t="shared" si="667"/>
        <v>406626.49942010816</v>
      </c>
      <c r="S1125" s="282">
        <f t="shared" si="667"/>
        <v>380873.48779016797</v>
      </c>
      <c r="T1125" s="227"/>
      <c r="U1125" s="227"/>
      <c r="V1125" s="227"/>
    </row>
    <row r="1126" spans="2:22" outlineLevel="1" x14ac:dyDescent="0.2">
      <c r="B1126" s="279">
        <f t="shared" si="664"/>
        <v>45016</v>
      </c>
      <c r="C1126" s="280" t="s">
        <v>0</v>
      </c>
      <c r="D1126" s="246"/>
      <c r="E1126" s="246"/>
      <c r="F1126" s="246"/>
      <c r="G1126" s="246"/>
      <c r="H1126" s="246"/>
      <c r="I1126" s="256"/>
      <c r="J1126" s="256"/>
      <c r="K1126" s="246"/>
      <c r="L1126" s="246"/>
      <c r="M1126" s="256">
        <f t="shared" ref="M1126:S1126" si="668">M1081-M1090+M1099+M1108-M1117</f>
        <v>0</v>
      </c>
      <c r="N1126" s="256">
        <f t="shared" si="668"/>
        <v>0</v>
      </c>
      <c r="O1126" s="256">
        <f t="shared" si="668"/>
        <v>0</v>
      </c>
      <c r="P1126" s="256">
        <f t="shared" si="668"/>
        <v>267115.7980545726</v>
      </c>
      <c r="Q1126" s="256">
        <f t="shared" si="668"/>
        <v>254650.39414535923</v>
      </c>
      <c r="R1126" s="256">
        <f t="shared" si="668"/>
        <v>241554.08816074076</v>
      </c>
      <c r="S1126" s="282">
        <f t="shared" si="668"/>
        <v>227804.0862192832</v>
      </c>
      <c r="T1126" s="227"/>
      <c r="U1126" s="227"/>
      <c r="V1126" s="227"/>
    </row>
    <row r="1127" spans="2:22" outlineLevel="1" x14ac:dyDescent="0.2">
      <c r="B1127" s="279">
        <f t="shared" si="664"/>
        <v>45382</v>
      </c>
      <c r="C1127" s="280" t="s">
        <v>0</v>
      </c>
      <c r="D1127" s="246"/>
      <c r="E1127" s="246"/>
      <c r="F1127" s="246"/>
      <c r="G1127" s="246"/>
      <c r="H1127" s="246"/>
      <c r="I1127" s="256"/>
      <c r="J1127" s="256"/>
      <c r="K1127" s="246"/>
      <c r="L1127" s="246"/>
      <c r="M1127" s="256">
        <f t="shared" ref="M1127:S1127" si="669">M1082-M1091+M1100+M1109-M1118</f>
        <v>0</v>
      </c>
      <c r="N1127" s="256">
        <f t="shared" si="669"/>
        <v>0</v>
      </c>
      <c r="O1127" s="256">
        <f t="shared" si="669"/>
        <v>0</v>
      </c>
      <c r="P1127" s="256">
        <f t="shared" si="669"/>
        <v>0</v>
      </c>
      <c r="Q1127" s="256">
        <f t="shared" si="669"/>
        <v>327866.94414811058</v>
      </c>
      <c r="R1127" s="256">
        <f t="shared" si="669"/>
        <v>312566.48675453209</v>
      </c>
      <c r="S1127" s="282">
        <f t="shared" si="669"/>
        <v>296491.63886429905</v>
      </c>
      <c r="T1127" s="227"/>
      <c r="U1127" s="227"/>
      <c r="V1127" s="227"/>
    </row>
    <row r="1128" spans="2:22" outlineLevel="1" x14ac:dyDescent="0.2">
      <c r="B1128" s="279">
        <f t="shared" si="664"/>
        <v>45747</v>
      </c>
      <c r="C1128" s="280" t="s">
        <v>0</v>
      </c>
      <c r="D1128" s="246"/>
      <c r="E1128" s="246"/>
      <c r="F1128" s="246"/>
      <c r="G1128" s="246"/>
      <c r="H1128" s="246"/>
      <c r="I1128" s="256"/>
      <c r="J1128" s="256"/>
      <c r="K1128" s="246"/>
      <c r="L1128" s="246"/>
      <c r="M1128" s="256">
        <f t="shared" ref="M1128:S1128" si="670">M1083-M1092+M1101+M1110-M1119</f>
        <v>0</v>
      </c>
      <c r="N1128" s="256">
        <f t="shared" si="670"/>
        <v>0</v>
      </c>
      <c r="O1128" s="256">
        <f t="shared" si="670"/>
        <v>0</v>
      </c>
      <c r="P1128" s="256">
        <f t="shared" si="670"/>
        <v>0</v>
      </c>
      <c r="Q1128" s="256">
        <f t="shared" si="670"/>
        <v>0</v>
      </c>
      <c r="R1128" s="256">
        <f t="shared" si="670"/>
        <v>0</v>
      </c>
      <c r="S1128" s="282">
        <f t="shared" si="670"/>
        <v>0</v>
      </c>
      <c r="T1128" s="227"/>
      <c r="U1128" s="227"/>
      <c r="V1128" s="227"/>
    </row>
    <row r="1129" spans="2:22" outlineLevel="1" x14ac:dyDescent="0.2">
      <c r="B1129" s="286">
        <f t="shared" si="664"/>
        <v>46112</v>
      </c>
      <c r="C1129" s="287" t="s">
        <v>0</v>
      </c>
      <c r="D1129" s="288"/>
      <c r="E1129" s="288"/>
      <c r="F1129" s="288"/>
      <c r="G1129" s="288"/>
      <c r="H1129" s="288"/>
      <c r="I1129" s="289"/>
      <c r="J1129" s="289"/>
      <c r="K1129" s="288"/>
      <c r="L1129" s="288"/>
      <c r="M1129" s="289">
        <f t="shared" ref="M1129:S1129" si="671">M1084-M1093+M1102+M1111-M1120</f>
        <v>0</v>
      </c>
      <c r="N1129" s="289">
        <f t="shared" si="671"/>
        <v>0</v>
      </c>
      <c r="O1129" s="289">
        <f t="shared" si="671"/>
        <v>0</v>
      </c>
      <c r="P1129" s="289">
        <f t="shared" si="671"/>
        <v>0</v>
      </c>
      <c r="Q1129" s="289">
        <f t="shared" si="671"/>
        <v>0</v>
      </c>
      <c r="R1129" s="289">
        <f t="shared" si="671"/>
        <v>0</v>
      </c>
      <c r="S1129" s="290">
        <f t="shared" si="671"/>
        <v>0</v>
      </c>
      <c r="T1129" s="227"/>
      <c r="U1129" s="227"/>
      <c r="V1129" s="227"/>
    </row>
    <row r="1130" spans="2:22" outlineLevel="1" x14ac:dyDescent="0.2">
      <c r="B1130" s="227"/>
      <c r="C1130" s="254"/>
      <c r="D1130" s="227"/>
      <c r="E1130" s="227"/>
      <c r="F1130" s="227"/>
      <c r="G1130" s="227"/>
      <c r="H1130" s="227"/>
      <c r="I1130" s="227"/>
      <c r="J1130" s="227"/>
      <c r="K1130" s="227"/>
      <c r="L1130" s="227"/>
      <c r="M1130" s="227"/>
      <c r="N1130" s="227"/>
      <c r="O1130" s="227"/>
      <c r="P1130" s="227"/>
      <c r="Q1130" s="227"/>
      <c r="R1130" s="227"/>
      <c r="S1130" s="227"/>
      <c r="T1130" s="227"/>
      <c r="U1130" s="227"/>
      <c r="V1130" s="227"/>
    </row>
    <row r="1131" spans="2:22" x14ac:dyDescent="0.2">
      <c r="C1131" s="291"/>
    </row>
  </sheetData>
  <sheetProtection algorithmName="SHA-512" hashValue="XW6BBB9qHZr5cFtDuTPz09a8C8l0U6MXHpBdCE0RpPh61sUJiZOz570BmknshzbFmGNxwmy0ZtnUdTbD6lWoOA==" saltValue="P9LWBs/DVyzRJrRCvQ/5hA==" spinCount="100000" sheet="1" objects="1" scenarios="1"/>
  <conditionalFormatting sqref="D169:E169 D42:E42">
    <cfRule type="cellIs" dxfId="295" priority="239" stopIfTrue="1" operator="equal">
      <formula>0</formula>
    </cfRule>
    <cfRule type="cellIs" dxfId="294" priority="240" stopIfTrue="1" operator="notEqual">
      <formula>0</formula>
    </cfRule>
  </conditionalFormatting>
  <conditionalFormatting sqref="M169:S169">
    <cfRule type="cellIs" dxfId="293" priority="241" stopIfTrue="1" operator="equal">
      <formula>0</formula>
    </cfRule>
    <cfRule type="cellIs" dxfId="292" priority="242" stopIfTrue="1" operator="notEqual">
      <formula>0</formula>
    </cfRule>
  </conditionalFormatting>
  <conditionalFormatting sqref="D183:E183">
    <cfRule type="cellIs" dxfId="291" priority="236" stopIfTrue="1" operator="equal">
      <formula>0</formula>
    </cfRule>
    <cfRule type="cellIs" dxfId="290" priority="237" stopIfTrue="1" operator="notEqual">
      <formula>0</formula>
    </cfRule>
  </conditionalFormatting>
  <conditionalFormatting sqref="N183:S183">
    <cfRule type="cellIs" dxfId="289" priority="234" stopIfTrue="1" operator="equal">
      <formula>0</formula>
    </cfRule>
    <cfRule type="cellIs" dxfId="288" priority="235" stopIfTrue="1" operator="notEqual">
      <formula>0</formula>
    </cfRule>
  </conditionalFormatting>
  <conditionalFormatting sqref="M42:S42">
    <cfRule type="cellIs" dxfId="287" priority="232" stopIfTrue="1" operator="equal">
      <formula>0</formula>
    </cfRule>
    <cfRule type="cellIs" dxfId="286" priority="233" stopIfTrue="1" operator="notEqual">
      <formula>0</formula>
    </cfRule>
  </conditionalFormatting>
  <conditionalFormatting sqref="D43:E43">
    <cfRule type="cellIs" dxfId="285" priority="230" stopIfTrue="1" operator="equal">
      <formula>0</formula>
    </cfRule>
    <cfRule type="cellIs" dxfId="284" priority="231" stopIfTrue="1" operator="notEqual">
      <formula>0</formula>
    </cfRule>
  </conditionalFormatting>
  <conditionalFormatting sqref="M43:S43">
    <cfRule type="cellIs" dxfId="283" priority="228" stopIfTrue="1" operator="equal">
      <formula>0</formula>
    </cfRule>
    <cfRule type="cellIs" dxfId="282" priority="229" stopIfTrue="1" operator="notEqual">
      <formula>0</formula>
    </cfRule>
  </conditionalFormatting>
  <conditionalFormatting sqref="D858:E858">
    <cfRule type="cellIs" dxfId="281" priority="205" stopIfTrue="1" operator="equal">
      <formula>0</formula>
    </cfRule>
    <cfRule type="cellIs" dxfId="280" priority="206" stopIfTrue="1" operator="notEqual">
      <formula>0</formula>
    </cfRule>
  </conditionalFormatting>
  <conditionalFormatting sqref="D258:E258">
    <cfRule type="cellIs" dxfId="279" priority="145" stopIfTrue="1" operator="equal">
      <formula>0</formula>
    </cfRule>
    <cfRule type="cellIs" dxfId="278" priority="146" stopIfTrue="1" operator="notEqual">
      <formula>0</formula>
    </cfRule>
  </conditionalFormatting>
  <conditionalFormatting sqref="M333:S333">
    <cfRule type="cellIs" dxfId="277" priority="87" stopIfTrue="1" operator="equal">
      <formula>0</formula>
    </cfRule>
    <cfRule type="cellIs" dxfId="276" priority="88" stopIfTrue="1" operator="notEqual">
      <formula>0</formula>
    </cfRule>
  </conditionalFormatting>
  <conditionalFormatting sqref="D333:E333">
    <cfRule type="cellIs" dxfId="275" priority="141" stopIfTrue="1" operator="equal">
      <formula>0</formula>
    </cfRule>
    <cfRule type="cellIs" dxfId="274" priority="142" stopIfTrue="1" operator="notEqual">
      <formula>0</formula>
    </cfRule>
  </conditionalFormatting>
  <conditionalFormatting sqref="N333:S333">
    <cfRule type="cellIs" dxfId="273" priority="89" stopIfTrue="1" operator="equal">
      <formula>0</formula>
    </cfRule>
    <cfRule type="cellIs" dxfId="272" priority="90" stopIfTrue="1" operator="notEqual">
      <formula>0</formula>
    </cfRule>
  </conditionalFormatting>
  <conditionalFormatting sqref="D408:E408">
    <cfRule type="cellIs" dxfId="271" priority="137" stopIfTrue="1" operator="equal">
      <formula>0</formula>
    </cfRule>
    <cfRule type="cellIs" dxfId="270" priority="138" stopIfTrue="1" operator="notEqual">
      <formula>0</formula>
    </cfRule>
  </conditionalFormatting>
  <conditionalFormatting sqref="M258:S258">
    <cfRule type="cellIs" dxfId="269" priority="91" stopIfTrue="1" operator="equal">
      <formula>0</formula>
    </cfRule>
    <cfRule type="cellIs" dxfId="268" priority="92" stopIfTrue="1" operator="notEqual">
      <formula>0</formula>
    </cfRule>
  </conditionalFormatting>
  <conditionalFormatting sqref="D483:E483">
    <cfRule type="cellIs" dxfId="267" priority="133" stopIfTrue="1" operator="equal">
      <formula>0</formula>
    </cfRule>
    <cfRule type="cellIs" dxfId="266" priority="134" stopIfTrue="1" operator="notEqual">
      <formula>0</formula>
    </cfRule>
  </conditionalFormatting>
  <conditionalFormatting sqref="M258:S258">
    <cfRule type="cellIs" dxfId="265" priority="93" stopIfTrue="1" operator="equal">
      <formula>0</formula>
    </cfRule>
    <cfRule type="cellIs" dxfId="264" priority="94" stopIfTrue="1" operator="notEqual">
      <formula>0</formula>
    </cfRule>
  </conditionalFormatting>
  <conditionalFormatting sqref="D558:E558">
    <cfRule type="cellIs" dxfId="263" priority="129" stopIfTrue="1" operator="equal">
      <formula>0</formula>
    </cfRule>
    <cfRule type="cellIs" dxfId="262" priority="130" stopIfTrue="1" operator="notEqual">
      <formula>0</formula>
    </cfRule>
  </conditionalFormatting>
  <conditionalFormatting sqref="N258:S258">
    <cfRule type="cellIs" dxfId="261" priority="95" stopIfTrue="1" operator="equal">
      <formula>0</formula>
    </cfRule>
    <cfRule type="cellIs" dxfId="260" priority="96" stopIfTrue="1" operator="notEqual">
      <formula>0</formula>
    </cfRule>
  </conditionalFormatting>
  <conditionalFormatting sqref="D633:E633">
    <cfRule type="cellIs" dxfId="259" priority="125" stopIfTrue="1" operator="equal">
      <formula>0</formula>
    </cfRule>
    <cfRule type="cellIs" dxfId="258" priority="126" stopIfTrue="1" operator="notEqual">
      <formula>0</formula>
    </cfRule>
  </conditionalFormatting>
  <conditionalFormatting sqref="M183:S183">
    <cfRule type="cellIs" dxfId="257" priority="97" stopIfTrue="1" operator="equal">
      <formula>0</formula>
    </cfRule>
    <cfRule type="cellIs" dxfId="256" priority="98" stopIfTrue="1" operator="notEqual">
      <formula>0</formula>
    </cfRule>
  </conditionalFormatting>
  <conditionalFormatting sqref="D708:E708">
    <cfRule type="cellIs" dxfId="255" priority="121" stopIfTrue="1" operator="equal">
      <formula>0</formula>
    </cfRule>
    <cfRule type="cellIs" dxfId="254" priority="122" stopIfTrue="1" operator="notEqual">
      <formula>0</formula>
    </cfRule>
  </conditionalFormatting>
  <conditionalFormatting sqref="M183:S183">
    <cfRule type="cellIs" dxfId="253" priority="99" stopIfTrue="1" operator="equal">
      <formula>0</formula>
    </cfRule>
    <cfRule type="cellIs" dxfId="252" priority="100" stopIfTrue="1" operator="notEqual">
      <formula>0</formula>
    </cfRule>
  </conditionalFormatting>
  <conditionalFormatting sqref="D783:E783">
    <cfRule type="cellIs" dxfId="251" priority="117" stopIfTrue="1" operator="equal">
      <formula>0</formula>
    </cfRule>
    <cfRule type="cellIs" dxfId="250" priority="118" stopIfTrue="1" operator="notEqual">
      <formula>0</formula>
    </cfRule>
  </conditionalFormatting>
  <conditionalFormatting sqref="H43:L43">
    <cfRule type="cellIs" dxfId="249" priority="101" stopIfTrue="1" operator="equal">
      <formula>0</formula>
    </cfRule>
    <cfRule type="cellIs" dxfId="248" priority="102" stopIfTrue="1" operator="notEqual">
      <formula>0</formula>
    </cfRule>
  </conditionalFormatting>
  <conditionalFormatting sqref="C2">
    <cfRule type="expression" dxfId="247" priority="107">
      <formula>Model_check&lt;&gt;0</formula>
    </cfRule>
    <cfRule type="expression" dxfId="246" priority="108">
      <formula>Model_check=0</formula>
    </cfRule>
  </conditionalFormatting>
  <conditionalFormatting sqref="H169:S169">
    <cfRule type="cellIs" dxfId="245" priority="105" stopIfTrue="1" operator="equal">
      <formula>0</formula>
    </cfRule>
    <cfRule type="cellIs" dxfId="244" priority="106" stopIfTrue="1" operator="notEqual">
      <formula>0</formula>
    </cfRule>
  </conditionalFormatting>
  <conditionalFormatting sqref="I42:L42">
    <cfRule type="cellIs" dxfId="243" priority="103" stopIfTrue="1" operator="equal">
      <formula>0</formula>
    </cfRule>
    <cfRule type="cellIs" dxfId="242" priority="104" stopIfTrue="1" operator="notEqual">
      <formula>0</formula>
    </cfRule>
  </conditionalFormatting>
  <conditionalFormatting sqref="M333:S333">
    <cfRule type="cellIs" dxfId="241" priority="85" stopIfTrue="1" operator="equal">
      <formula>0</formula>
    </cfRule>
    <cfRule type="cellIs" dxfId="240" priority="86" stopIfTrue="1" operator="notEqual">
      <formula>0</formula>
    </cfRule>
  </conditionalFormatting>
  <conditionalFormatting sqref="N408:S408">
    <cfRule type="cellIs" dxfId="239" priority="83" stopIfTrue="1" operator="equal">
      <formula>0</formula>
    </cfRule>
    <cfRule type="cellIs" dxfId="238" priority="84" stopIfTrue="1" operator="notEqual">
      <formula>0</formula>
    </cfRule>
  </conditionalFormatting>
  <conditionalFormatting sqref="M408:S408">
    <cfRule type="cellIs" dxfId="237" priority="81" stopIfTrue="1" operator="equal">
      <formula>0</formula>
    </cfRule>
    <cfRule type="cellIs" dxfId="236" priority="82" stopIfTrue="1" operator="notEqual">
      <formula>0</formula>
    </cfRule>
  </conditionalFormatting>
  <conditionalFormatting sqref="M408:S408">
    <cfRule type="cellIs" dxfId="235" priority="79" stopIfTrue="1" operator="equal">
      <formula>0</formula>
    </cfRule>
    <cfRule type="cellIs" dxfId="234" priority="80" stopIfTrue="1" operator="notEqual">
      <formula>0</formula>
    </cfRule>
  </conditionalFormatting>
  <conditionalFormatting sqref="N483:S483">
    <cfRule type="cellIs" dxfId="233" priority="77" stopIfTrue="1" operator="equal">
      <formula>0</formula>
    </cfRule>
    <cfRule type="cellIs" dxfId="232" priority="78" stopIfTrue="1" operator="notEqual">
      <formula>0</formula>
    </cfRule>
  </conditionalFormatting>
  <conditionalFormatting sqref="M483:S483">
    <cfRule type="cellIs" dxfId="231" priority="75" stopIfTrue="1" operator="equal">
      <formula>0</formula>
    </cfRule>
    <cfRule type="cellIs" dxfId="230" priority="76" stopIfTrue="1" operator="notEqual">
      <formula>0</formula>
    </cfRule>
  </conditionalFormatting>
  <conditionalFormatting sqref="M483:S483">
    <cfRule type="cellIs" dxfId="229" priority="73" stopIfTrue="1" operator="equal">
      <formula>0</formula>
    </cfRule>
    <cfRule type="cellIs" dxfId="228" priority="74" stopIfTrue="1" operator="notEqual">
      <formula>0</formula>
    </cfRule>
  </conditionalFormatting>
  <conditionalFormatting sqref="N558:S558">
    <cfRule type="cellIs" dxfId="227" priority="71" stopIfTrue="1" operator="equal">
      <formula>0</formula>
    </cfRule>
    <cfRule type="cellIs" dxfId="226" priority="72" stopIfTrue="1" operator="notEqual">
      <formula>0</formula>
    </cfRule>
  </conditionalFormatting>
  <conditionalFormatting sqref="M558:S558">
    <cfRule type="cellIs" dxfId="225" priority="69" stopIfTrue="1" operator="equal">
      <formula>0</formula>
    </cfRule>
    <cfRule type="cellIs" dxfId="224" priority="70" stopIfTrue="1" operator="notEqual">
      <formula>0</formula>
    </cfRule>
  </conditionalFormatting>
  <conditionalFormatting sqref="M558:S558">
    <cfRule type="cellIs" dxfId="223" priority="67" stopIfTrue="1" operator="equal">
      <formula>0</formula>
    </cfRule>
    <cfRule type="cellIs" dxfId="222" priority="68" stopIfTrue="1" operator="notEqual">
      <formula>0</formula>
    </cfRule>
  </conditionalFormatting>
  <conditionalFormatting sqref="N633:S633">
    <cfRule type="cellIs" dxfId="221" priority="65" stopIfTrue="1" operator="equal">
      <formula>0</formula>
    </cfRule>
    <cfRule type="cellIs" dxfId="220" priority="66" stopIfTrue="1" operator="notEqual">
      <formula>0</formula>
    </cfRule>
  </conditionalFormatting>
  <conditionalFormatting sqref="M633:S633">
    <cfRule type="cellIs" dxfId="219" priority="63" stopIfTrue="1" operator="equal">
      <formula>0</formula>
    </cfRule>
    <cfRule type="cellIs" dxfId="218" priority="64" stopIfTrue="1" operator="notEqual">
      <formula>0</formula>
    </cfRule>
  </conditionalFormatting>
  <conditionalFormatting sqref="M633:S633">
    <cfRule type="cellIs" dxfId="217" priority="61" stopIfTrue="1" operator="equal">
      <formula>0</formula>
    </cfRule>
    <cfRule type="cellIs" dxfId="216" priority="62" stopIfTrue="1" operator="notEqual">
      <formula>0</formula>
    </cfRule>
  </conditionalFormatting>
  <conditionalFormatting sqref="N708:S708">
    <cfRule type="cellIs" dxfId="215" priority="59" stopIfTrue="1" operator="equal">
      <formula>0</formula>
    </cfRule>
    <cfRule type="cellIs" dxfId="214" priority="60" stopIfTrue="1" operator="notEqual">
      <formula>0</formula>
    </cfRule>
  </conditionalFormatting>
  <conditionalFormatting sqref="M708:S708">
    <cfRule type="cellIs" dxfId="213" priority="57" stopIfTrue="1" operator="equal">
      <formula>0</formula>
    </cfRule>
    <cfRule type="cellIs" dxfId="212" priority="58" stopIfTrue="1" operator="notEqual">
      <formula>0</formula>
    </cfRule>
  </conditionalFormatting>
  <conditionalFormatting sqref="M708:S708">
    <cfRule type="cellIs" dxfId="211" priority="55" stopIfTrue="1" operator="equal">
      <formula>0</formula>
    </cfRule>
    <cfRule type="cellIs" dxfId="210" priority="56" stopIfTrue="1" operator="notEqual">
      <formula>0</formula>
    </cfRule>
  </conditionalFormatting>
  <conditionalFormatting sqref="N783:S783">
    <cfRule type="cellIs" dxfId="209" priority="53" stopIfTrue="1" operator="equal">
      <formula>0</formula>
    </cfRule>
    <cfRule type="cellIs" dxfId="208" priority="54" stopIfTrue="1" operator="notEqual">
      <formula>0</formula>
    </cfRule>
  </conditionalFormatting>
  <conditionalFormatting sqref="M783:S783">
    <cfRule type="cellIs" dxfId="207" priority="51" stopIfTrue="1" operator="equal">
      <formula>0</formula>
    </cfRule>
    <cfRule type="cellIs" dxfId="206" priority="52" stopIfTrue="1" operator="notEqual">
      <formula>0</formula>
    </cfRule>
  </conditionalFormatting>
  <conditionalFormatting sqref="M783:S783">
    <cfRule type="cellIs" dxfId="205" priority="49" stopIfTrue="1" operator="equal">
      <formula>0</formula>
    </cfRule>
    <cfRule type="cellIs" dxfId="204" priority="50" stopIfTrue="1" operator="notEqual">
      <formula>0</formula>
    </cfRule>
  </conditionalFormatting>
  <conditionalFormatting sqref="N858:S858">
    <cfRule type="cellIs" dxfId="203" priority="47" stopIfTrue="1" operator="equal">
      <formula>0</formula>
    </cfRule>
    <cfRule type="cellIs" dxfId="202" priority="48" stopIfTrue="1" operator="notEqual">
      <formula>0</formula>
    </cfRule>
  </conditionalFormatting>
  <conditionalFormatting sqref="M858:S858">
    <cfRule type="cellIs" dxfId="201" priority="45" stopIfTrue="1" operator="equal">
      <formula>0</formula>
    </cfRule>
    <cfRule type="cellIs" dxfId="200" priority="46" stopIfTrue="1" operator="notEqual">
      <formula>0</formula>
    </cfRule>
  </conditionalFormatting>
  <conditionalFormatting sqref="M858:S858">
    <cfRule type="cellIs" dxfId="199" priority="43" stopIfTrue="1" operator="equal">
      <formula>0</formula>
    </cfRule>
    <cfRule type="cellIs" dxfId="198" priority="44" stopIfTrue="1" operator="notEqual">
      <formula>0</formula>
    </cfRule>
  </conditionalFormatting>
  <conditionalFormatting sqref="H42:S42">
    <cfRule type="cellIs" dxfId="197" priority="41" stopIfTrue="1" operator="equal">
      <formula>0</formula>
    </cfRule>
    <cfRule type="cellIs" dxfId="196" priority="42" stopIfTrue="1" operator="notEqual">
      <formula>0</formula>
    </cfRule>
  </conditionalFormatting>
  <conditionalFormatting sqref="D914:E914">
    <cfRule type="cellIs" dxfId="195" priority="39" stopIfTrue="1" operator="equal">
      <formula>0</formula>
    </cfRule>
    <cfRule type="cellIs" dxfId="194" priority="40" stopIfTrue="1" operator="notEqual">
      <formula>0</formula>
    </cfRule>
  </conditionalFormatting>
  <conditionalFormatting sqref="N914:S914">
    <cfRule type="cellIs" dxfId="193" priority="37" stopIfTrue="1" operator="equal">
      <formula>0</formula>
    </cfRule>
    <cfRule type="cellIs" dxfId="192" priority="38" stopIfTrue="1" operator="notEqual">
      <formula>0</formula>
    </cfRule>
  </conditionalFormatting>
  <conditionalFormatting sqref="M914:S914">
    <cfRule type="cellIs" dxfId="191" priority="33" stopIfTrue="1" operator="equal">
      <formula>0</formula>
    </cfRule>
    <cfRule type="cellIs" dxfId="190" priority="34" stopIfTrue="1" operator="notEqual">
      <formula>0</formula>
    </cfRule>
  </conditionalFormatting>
  <conditionalFormatting sqref="M914:S914">
    <cfRule type="cellIs" dxfId="189" priority="35" stopIfTrue="1" operator="equal">
      <formula>0</formula>
    </cfRule>
    <cfRule type="cellIs" dxfId="188" priority="36" stopIfTrue="1" operator="notEqual">
      <formula>0</formula>
    </cfRule>
  </conditionalFormatting>
  <conditionalFormatting sqref="D872:E872">
    <cfRule type="cellIs" dxfId="187" priority="31" stopIfTrue="1" operator="equal">
      <formula>0</formula>
    </cfRule>
    <cfRule type="cellIs" dxfId="186" priority="32" stopIfTrue="1" operator="notEqual">
      <formula>0</formula>
    </cfRule>
  </conditionalFormatting>
  <conditionalFormatting sqref="N872:S872">
    <cfRule type="cellIs" dxfId="185" priority="29" stopIfTrue="1" operator="equal">
      <formula>0</formula>
    </cfRule>
    <cfRule type="cellIs" dxfId="184" priority="30" stopIfTrue="1" operator="notEqual">
      <formula>0</formula>
    </cfRule>
  </conditionalFormatting>
  <conditionalFormatting sqref="M872:S872">
    <cfRule type="cellIs" dxfId="183" priority="25" stopIfTrue="1" operator="equal">
      <formula>0</formula>
    </cfRule>
    <cfRule type="cellIs" dxfId="182" priority="26" stopIfTrue="1" operator="notEqual">
      <formula>0</formula>
    </cfRule>
  </conditionalFormatting>
  <conditionalFormatting sqref="M872:S872">
    <cfRule type="cellIs" dxfId="181" priority="27" stopIfTrue="1" operator="equal">
      <formula>0</formula>
    </cfRule>
    <cfRule type="cellIs" dxfId="180" priority="28" stopIfTrue="1" operator="notEqual">
      <formula>0</formula>
    </cfRule>
  </conditionalFormatting>
  <conditionalFormatting sqref="D884:E884">
    <cfRule type="cellIs" dxfId="179" priority="23" stopIfTrue="1" operator="equal">
      <formula>0</formula>
    </cfRule>
    <cfRule type="cellIs" dxfId="178" priority="24" stopIfTrue="1" operator="notEqual">
      <formula>0</formula>
    </cfRule>
  </conditionalFormatting>
  <conditionalFormatting sqref="N884:S884">
    <cfRule type="cellIs" dxfId="177" priority="21" stopIfTrue="1" operator="equal">
      <formula>0</formula>
    </cfRule>
    <cfRule type="cellIs" dxfId="176" priority="22" stopIfTrue="1" operator="notEqual">
      <formula>0</formula>
    </cfRule>
  </conditionalFormatting>
  <conditionalFormatting sqref="H884:S884">
    <cfRule type="cellIs" dxfId="175" priority="17" stopIfTrue="1" operator="equal">
      <formula>0</formula>
    </cfRule>
    <cfRule type="cellIs" dxfId="174" priority="18" stopIfTrue="1" operator="notEqual">
      <formula>0</formula>
    </cfRule>
  </conditionalFormatting>
  <conditionalFormatting sqref="H884:S884">
    <cfRule type="cellIs" dxfId="173" priority="19" stopIfTrue="1" operator="equal">
      <formula>0</formula>
    </cfRule>
    <cfRule type="cellIs" dxfId="172" priority="20" stopIfTrue="1" operator="notEqual">
      <formula>0</formula>
    </cfRule>
  </conditionalFormatting>
  <conditionalFormatting sqref="D991:E991">
    <cfRule type="cellIs" dxfId="171" priority="15" stopIfTrue="1" operator="equal">
      <formula>0</formula>
    </cfRule>
    <cfRule type="cellIs" dxfId="170" priority="16" stopIfTrue="1" operator="notEqual">
      <formula>0</formula>
    </cfRule>
  </conditionalFormatting>
  <conditionalFormatting sqref="N991:S991">
    <cfRule type="cellIs" dxfId="169" priority="13" stopIfTrue="1" operator="equal">
      <formula>0</formula>
    </cfRule>
    <cfRule type="cellIs" dxfId="168" priority="14" stopIfTrue="1" operator="notEqual">
      <formula>0</formula>
    </cfRule>
  </conditionalFormatting>
  <conditionalFormatting sqref="D1066:E1066">
    <cfRule type="cellIs" dxfId="167" priority="11" stopIfTrue="1" operator="equal">
      <formula>0</formula>
    </cfRule>
    <cfRule type="cellIs" dxfId="166" priority="12" stopIfTrue="1" operator="notEqual">
      <formula>0</formula>
    </cfRule>
  </conditionalFormatting>
  <conditionalFormatting sqref="M1066:S1066">
    <cfRule type="cellIs" dxfId="165" priority="1" stopIfTrue="1" operator="equal">
      <formula>0</formula>
    </cfRule>
    <cfRule type="cellIs" dxfId="164" priority="2" stopIfTrue="1" operator="notEqual">
      <formula>0</formula>
    </cfRule>
  </conditionalFormatting>
  <conditionalFormatting sqref="M1066:S1066">
    <cfRule type="cellIs" dxfId="163" priority="3" stopIfTrue="1" operator="equal">
      <formula>0</formula>
    </cfRule>
    <cfRule type="cellIs" dxfId="162" priority="4" stopIfTrue="1" operator="notEqual">
      <formula>0</formula>
    </cfRule>
  </conditionalFormatting>
  <conditionalFormatting sqref="N1066:S1066">
    <cfRule type="cellIs" dxfId="161" priority="5" stopIfTrue="1" operator="equal">
      <formula>0</formula>
    </cfRule>
    <cfRule type="cellIs" dxfId="160" priority="6" stopIfTrue="1" operator="notEqual">
      <formula>0</formula>
    </cfRule>
  </conditionalFormatting>
  <conditionalFormatting sqref="M991:S991">
    <cfRule type="cellIs" dxfId="159" priority="7" stopIfTrue="1" operator="equal">
      <formula>0</formula>
    </cfRule>
    <cfRule type="cellIs" dxfId="158" priority="8" stopIfTrue="1" operator="notEqual">
      <formula>0</formula>
    </cfRule>
  </conditionalFormatting>
  <conditionalFormatting sqref="M991:S991">
    <cfRule type="cellIs" dxfId="157" priority="9" stopIfTrue="1" operator="equal">
      <formula>0</formula>
    </cfRule>
    <cfRule type="cellIs" dxfId="156" priority="10" stopIfTrue="1" operator="notEqual">
      <formula>0</formula>
    </cfRule>
  </conditionalFormatting>
  <pageMargins left="0.70866141732283472" right="0.70866141732283472" top="0.74803149606299213" bottom="0.74803149606299213" header="0.31496062992125984" footer="0.31496062992125984"/>
  <pageSetup paperSize="9" scale="51" orientation="landscape" r:id="rId1"/>
  <headerFooter>
    <oddFooter>&amp;A</oddFooter>
  </headerFooter>
  <rowBreaks count="15" manualBreakCount="15">
    <brk id="66" min="1" max="18" man="1"/>
    <brk id="128" min="1" max="18" man="1"/>
    <brk id="192" min="1" max="18" man="1"/>
    <brk id="247" min="1" max="18" man="1"/>
    <brk id="304" min="1" max="18" man="1"/>
    <brk id="361" min="1" max="18" man="1"/>
    <brk id="418" min="1" max="18" man="1"/>
    <brk id="546" min="1" max="18" man="1"/>
    <brk id="604" min="1" max="18" man="1"/>
    <brk id="661" min="1" max="18" man="1"/>
    <brk id="718" min="1" max="18" man="1"/>
    <brk id="903" min="1" max="18" man="1"/>
    <brk id="960" min="1" max="18" man="1"/>
    <brk id="1019" min="1" max="18" man="1"/>
    <brk id="1076" min="1" max="18" man="1"/>
  </rowBreaks>
  <extLst>
    <ext xmlns:x14="http://schemas.microsoft.com/office/spreadsheetml/2009/9/main" uri="{78C0D931-6437-407d-A8EE-F0AAD7539E65}">
      <x14:conditionalFormattings>
        <x14:conditionalFormatting xmlns:xm="http://schemas.microsoft.com/office/excel/2006/main">
          <x14:cfRule type="expression" priority="238" id="{5F35A632-6260-41E0-8EF4-BE179E93092D}">
            <xm:f>'Global inputs'!$A1="MODEL ERROR"</xm:f>
            <x14:dxf>
              <fill>
                <patternFill>
                  <bgColor theme="1"/>
                </patternFill>
              </fill>
            </x14:dxf>
          </x14:cfRule>
          <xm:sqref>A1:XFD1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27</vt:i4>
      </vt:variant>
    </vt:vector>
  </HeadingPairs>
  <TitlesOfParts>
    <vt:vector size="48" baseType="lpstr">
      <vt:lpstr>Overview</vt:lpstr>
      <vt:lpstr>Inputs &gt;</vt:lpstr>
      <vt:lpstr>Global inputs</vt:lpstr>
      <vt:lpstr>Cost of capital</vt:lpstr>
      <vt:lpstr>Assets</vt:lpstr>
      <vt:lpstr>Regulatory tax</vt:lpstr>
      <vt:lpstr>Other</vt:lpstr>
      <vt:lpstr>Calculations &gt;</vt:lpstr>
      <vt:lpstr>RAB</vt:lpstr>
      <vt:lpstr>Adjusted RAB</vt:lpstr>
      <vt:lpstr>RTAV</vt:lpstr>
      <vt:lpstr>Cost of capital </vt:lpstr>
      <vt:lpstr>Regulatory tax </vt:lpstr>
      <vt:lpstr>Other </vt:lpstr>
      <vt:lpstr>Outputs &gt;</vt:lpstr>
      <vt:lpstr>CPP Financial Model</vt:lpstr>
      <vt:lpstr>Sch B table 1</vt:lpstr>
      <vt:lpstr>Sch B table 2</vt:lpstr>
      <vt:lpstr>Sch B table 3</vt:lpstr>
      <vt:lpstr>Sch B table 4</vt:lpstr>
      <vt:lpstr>Sch B table 5</vt:lpstr>
      <vt:lpstr>Model_check</vt:lpstr>
      <vt:lpstr>'Adjusted RAB'!Print_Area</vt:lpstr>
      <vt:lpstr>Assets!Print_Area</vt:lpstr>
      <vt:lpstr>'Cost of capital'!Print_Area</vt:lpstr>
      <vt:lpstr>'Cost of capital '!Print_Area</vt:lpstr>
      <vt:lpstr>'CPP Financial Model'!Print_Area</vt:lpstr>
      <vt:lpstr>'Global inputs'!Print_Area</vt:lpstr>
      <vt:lpstr>Other!Print_Area</vt:lpstr>
      <vt:lpstr>'Other '!Print_Area</vt:lpstr>
      <vt:lpstr>'Outputs &gt;'!Print_Area</vt:lpstr>
      <vt:lpstr>RAB!Print_Area</vt:lpstr>
      <vt:lpstr>'Regulatory tax'!Print_Area</vt:lpstr>
      <vt:lpstr>'Regulatory tax '!Print_Area</vt:lpstr>
      <vt:lpstr>RTAV!Print_Area</vt:lpstr>
      <vt:lpstr>'Adjusted RAB'!Print_Titles</vt:lpstr>
      <vt:lpstr>Assets!Print_Titles</vt:lpstr>
      <vt:lpstr>'Cost of capital'!Print_Titles</vt:lpstr>
      <vt:lpstr>'Cost of capital '!Print_Titles</vt:lpstr>
      <vt:lpstr>'CPP Financial Model'!Print_Titles</vt:lpstr>
      <vt:lpstr>'Global inputs'!Print_Titles</vt:lpstr>
      <vt:lpstr>Other!Print_Titles</vt:lpstr>
      <vt:lpstr>'Other '!Print_Titles</vt:lpstr>
      <vt:lpstr>RAB!Print_Titles</vt:lpstr>
      <vt:lpstr>'Regulatory tax'!Print_Titles</vt:lpstr>
      <vt:lpstr>'Regulatory tax '!Print_Titles</vt:lpstr>
      <vt:lpstr>RTAV!Print_Titles</vt:lpstr>
      <vt:lpstr>RY26_WACC_assumption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2020-11-11T02:05:07Z</dcterms:created>
  <dcterms:modified xsi:type="dcterms:W3CDTF">2020-11-12T00:43:28Z</dcterms:modified>
</cp:coreProperties>
</file>