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8800" windowHeight="29040"/>
  </bookViews>
  <sheets>
    <sheet name="CoverSheet" sheetId="9" r:id="rId1"/>
    <sheet name="Description" sheetId="15" r:id="rId2"/>
    <sheet name="Table of Contents" sheetId="11" r:id="rId3"/>
    <sheet name="Inputs" sheetId="16" r:id="rId4"/>
    <sheet name="Forecast" sheetId="18" r:id="rId5"/>
    <sheet name="Output" sheetId="20" r:id="rId6"/>
  </sheets>
  <externalReferences>
    <externalReference r:id="rId7"/>
  </externalReferences>
  <definedNames>
    <definedName name="CLASS">'[1]Unit Costs'!$O$2:$O$11</definedName>
    <definedName name="_xlnm.Print_Area" localSheetId="0">CoverSheet!$A$1:$D$17</definedName>
    <definedName name="_xlnm.Print_Area" localSheetId="1">Description!$A$1:$F$10</definedName>
    <definedName name="_xlnm.Print_Area" localSheetId="4">Forecast!$A$1:$M$103</definedName>
    <definedName name="_xlnm.Print_Area" localSheetId="3">Inputs!$A$1:$T$60</definedName>
    <definedName name="_xlnm.Print_Area" localSheetId="5">Output!$A$1:$Q$74</definedName>
    <definedName name="_xlnm.Print_Area" localSheetId="2">'Table of Contents'!$A$1:$D$18</definedName>
  </definedNames>
  <calcPr calcId="145621"/>
</workbook>
</file>

<file path=xl/calcChain.xml><?xml version="1.0" encoding="utf-8"?>
<calcChain xmlns="http://schemas.openxmlformats.org/spreadsheetml/2006/main">
  <c r="B68" i="20" l="1"/>
  <c r="C8" i="18" l="1"/>
  <c r="C9" i="18"/>
  <c r="C10" i="18"/>
  <c r="C11" i="18"/>
  <c r="C12" i="18"/>
  <c r="C14" i="18"/>
  <c r="C15" i="18"/>
  <c r="C16" i="18"/>
  <c r="C17" i="18"/>
  <c r="C18" i="18"/>
  <c r="O49" i="20" l="1"/>
  <c r="N49" i="20"/>
  <c r="M49" i="20"/>
  <c r="L49" i="20"/>
  <c r="K49" i="20"/>
  <c r="P49" i="20" s="1"/>
  <c r="O25" i="20" l="1"/>
  <c r="N25" i="20"/>
  <c r="M25" i="20"/>
  <c r="L25" i="20"/>
  <c r="K25" i="20"/>
  <c r="J25" i="20"/>
  <c r="I25" i="20"/>
  <c r="H12" i="20" l="1"/>
  <c r="G12" i="20"/>
  <c r="F12" i="20"/>
  <c r="E12" i="20"/>
  <c r="D12" i="20"/>
  <c r="H11" i="20"/>
  <c r="G11" i="20"/>
  <c r="F11" i="20"/>
  <c r="E11" i="20"/>
  <c r="D11" i="20"/>
  <c r="H9" i="20"/>
  <c r="G9" i="20"/>
  <c r="F9" i="20"/>
  <c r="E9" i="20"/>
  <c r="D9" i="20"/>
  <c r="O9" i="20"/>
  <c r="N9" i="20"/>
  <c r="M9" i="20"/>
  <c r="L9" i="20"/>
  <c r="K9" i="20"/>
  <c r="J9" i="20"/>
  <c r="I9" i="20"/>
  <c r="O12" i="20"/>
  <c r="N12" i="20"/>
  <c r="M12" i="20"/>
  <c r="L12" i="20"/>
  <c r="K12" i="20"/>
  <c r="J12" i="20"/>
  <c r="I12" i="20"/>
  <c r="O11" i="20"/>
  <c r="N11" i="20"/>
  <c r="M11" i="20"/>
  <c r="L11" i="20"/>
  <c r="K11" i="20"/>
  <c r="J11" i="20"/>
  <c r="I11" i="20"/>
  <c r="L23" i="18"/>
  <c r="K23" i="18"/>
  <c r="J23" i="18"/>
  <c r="I23" i="18"/>
  <c r="H23" i="18"/>
  <c r="G23" i="18"/>
  <c r="F23" i="18"/>
  <c r="E23" i="18"/>
  <c r="D23" i="18"/>
  <c r="P9" i="20" l="1"/>
  <c r="P12" i="20"/>
  <c r="P11" i="20"/>
  <c r="C30" i="20"/>
  <c r="D29" i="18"/>
  <c r="E29" i="18"/>
  <c r="F29" i="18"/>
  <c r="G29" i="18"/>
  <c r="H29" i="18"/>
  <c r="I29" i="18"/>
  <c r="J29" i="18"/>
  <c r="K29" i="18"/>
  <c r="L29" i="18"/>
  <c r="D30" i="18"/>
  <c r="E30" i="18"/>
  <c r="F30" i="18"/>
  <c r="G30" i="18"/>
  <c r="H30" i="18"/>
  <c r="I30" i="18"/>
  <c r="J30" i="18"/>
  <c r="K30" i="18"/>
  <c r="L30" i="18"/>
  <c r="D31" i="18"/>
  <c r="E31" i="18"/>
  <c r="F31" i="18"/>
  <c r="G31" i="18"/>
  <c r="H31" i="18"/>
  <c r="I31" i="18"/>
  <c r="J31" i="18"/>
  <c r="K31" i="18"/>
  <c r="L31" i="18"/>
  <c r="D32" i="18"/>
  <c r="E32" i="18"/>
  <c r="F32" i="18"/>
  <c r="G32" i="18"/>
  <c r="H32" i="18"/>
  <c r="I32" i="18"/>
  <c r="J32" i="18"/>
  <c r="K32" i="18"/>
  <c r="L32" i="18"/>
  <c r="D33" i="18"/>
  <c r="E33" i="18"/>
  <c r="F33" i="18"/>
  <c r="G33" i="18"/>
  <c r="H33" i="18"/>
  <c r="I33" i="18"/>
  <c r="J33" i="18"/>
  <c r="K33" i="18"/>
  <c r="L33" i="18"/>
  <c r="D35" i="18"/>
  <c r="E35" i="18"/>
  <c r="F35" i="18"/>
  <c r="G35" i="18"/>
  <c r="H35" i="18"/>
  <c r="I35" i="18"/>
  <c r="J35" i="18"/>
  <c r="K35" i="18"/>
  <c r="L35" i="18"/>
  <c r="D36" i="18"/>
  <c r="E36" i="18"/>
  <c r="F36" i="18"/>
  <c r="G36" i="18"/>
  <c r="H36" i="18"/>
  <c r="I36" i="18"/>
  <c r="J36" i="18"/>
  <c r="K36" i="18"/>
  <c r="L36" i="18"/>
  <c r="D37" i="18"/>
  <c r="E37" i="18"/>
  <c r="F37" i="18"/>
  <c r="G37" i="18"/>
  <c r="H37" i="18"/>
  <c r="I37" i="18"/>
  <c r="J37" i="18"/>
  <c r="K37" i="18"/>
  <c r="L37" i="18"/>
  <c r="D38" i="18"/>
  <c r="E38" i="18"/>
  <c r="F38" i="18"/>
  <c r="G38" i="18"/>
  <c r="H38" i="18"/>
  <c r="I38" i="18"/>
  <c r="J38" i="18"/>
  <c r="K38" i="18"/>
  <c r="L38" i="18"/>
  <c r="D39" i="18"/>
  <c r="E39" i="18"/>
  <c r="F39" i="18"/>
  <c r="G39" i="18"/>
  <c r="H39" i="18"/>
  <c r="I39" i="18"/>
  <c r="J39" i="18"/>
  <c r="K39" i="18"/>
  <c r="L39" i="18"/>
  <c r="D41" i="18"/>
  <c r="E41" i="18"/>
  <c r="F41" i="18"/>
  <c r="G41" i="18"/>
  <c r="H41" i="18"/>
  <c r="I41" i="18"/>
  <c r="J41" i="18"/>
  <c r="K41" i="18"/>
  <c r="L41" i="18"/>
  <c r="D42" i="18"/>
  <c r="E42" i="18"/>
  <c r="F42" i="18"/>
  <c r="G42" i="18"/>
  <c r="H42" i="18"/>
  <c r="I42" i="18"/>
  <c r="J42" i="18"/>
  <c r="K42" i="18"/>
  <c r="L42" i="18"/>
  <c r="D43" i="18"/>
  <c r="E43" i="18"/>
  <c r="F43" i="18"/>
  <c r="G43" i="18"/>
  <c r="H43" i="18"/>
  <c r="I43" i="18"/>
  <c r="J43" i="18"/>
  <c r="K43" i="18"/>
  <c r="L43" i="18"/>
  <c r="D44" i="18"/>
  <c r="E44" i="18"/>
  <c r="F44" i="18"/>
  <c r="G44" i="18"/>
  <c r="H44" i="18"/>
  <c r="I44" i="18"/>
  <c r="J44" i="18"/>
  <c r="K44" i="18"/>
  <c r="L44" i="18"/>
  <c r="D45" i="18"/>
  <c r="E45" i="18"/>
  <c r="F45" i="18"/>
  <c r="G45" i="18"/>
  <c r="H45" i="18"/>
  <c r="I45" i="18"/>
  <c r="J45" i="18"/>
  <c r="K45" i="18"/>
  <c r="L45" i="18"/>
  <c r="N41" i="20" l="1"/>
  <c r="L41" i="20"/>
  <c r="M41" i="20"/>
  <c r="O41" i="20"/>
  <c r="K41" i="20"/>
  <c r="L60" i="18"/>
  <c r="H60" i="18"/>
  <c r="D60" i="18"/>
  <c r="I60" i="18"/>
  <c r="K60" i="18"/>
  <c r="G60" i="18"/>
  <c r="J60" i="18"/>
  <c r="F60" i="18"/>
  <c r="E60" i="18"/>
  <c r="L55" i="18"/>
  <c r="L79" i="18" s="1"/>
  <c r="H55" i="18"/>
  <c r="H79" i="18" s="1"/>
  <c r="D55" i="18"/>
  <c r="D79" i="18" s="1"/>
  <c r="E55" i="18"/>
  <c r="E79" i="18" s="1"/>
  <c r="K55" i="18"/>
  <c r="K79" i="18" s="1"/>
  <c r="G55" i="18"/>
  <c r="G79" i="18" s="1"/>
  <c r="J55" i="18"/>
  <c r="J79" i="18" s="1"/>
  <c r="F55" i="18"/>
  <c r="F79" i="18" s="1"/>
  <c r="I55" i="18"/>
  <c r="I79" i="18" s="1"/>
  <c r="I63" i="18"/>
  <c r="E63" i="18"/>
  <c r="L63" i="18"/>
  <c r="H63" i="18"/>
  <c r="D63" i="18"/>
  <c r="F63" i="18"/>
  <c r="K63" i="18"/>
  <c r="G63" i="18"/>
  <c r="J63" i="18"/>
  <c r="I59" i="18"/>
  <c r="E59" i="18"/>
  <c r="J59" i="18"/>
  <c r="L59" i="18"/>
  <c r="H59" i="18"/>
  <c r="D59" i="18"/>
  <c r="F59" i="18"/>
  <c r="K59" i="18"/>
  <c r="G59" i="18"/>
  <c r="I54" i="18"/>
  <c r="I78" i="18" s="1"/>
  <c r="E54" i="18"/>
  <c r="E78" i="18" s="1"/>
  <c r="L54" i="18"/>
  <c r="L78" i="18" s="1"/>
  <c r="H54" i="18"/>
  <c r="H78" i="18" s="1"/>
  <c r="D54" i="18"/>
  <c r="D78" i="18" s="1"/>
  <c r="J54" i="18"/>
  <c r="J78" i="18" s="1"/>
  <c r="K54" i="18"/>
  <c r="K78" i="18" s="1"/>
  <c r="G54" i="18"/>
  <c r="G78" i="18" s="1"/>
  <c r="F54" i="18"/>
  <c r="F78" i="18" s="1"/>
  <c r="J62" i="18"/>
  <c r="F62" i="18"/>
  <c r="G62" i="18"/>
  <c r="I62" i="18"/>
  <c r="E62" i="18"/>
  <c r="L62" i="18"/>
  <c r="H62" i="18"/>
  <c r="D62" i="18"/>
  <c r="K62" i="18"/>
  <c r="J57" i="18"/>
  <c r="J81" i="18" s="1"/>
  <c r="F57" i="18"/>
  <c r="F81" i="18" s="1"/>
  <c r="I57" i="18"/>
  <c r="I81" i="18" s="1"/>
  <c r="E57" i="18"/>
  <c r="E81" i="18" s="1"/>
  <c r="L57" i="18"/>
  <c r="L81" i="18" s="1"/>
  <c r="H57" i="18"/>
  <c r="H81" i="18" s="1"/>
  <c r="D57" i="18"/>
  <c r="D81" i="18" s="1"/>
  <c r="K57" i="18"/>
  <c r="K81" i="18" s="1"/>
  <c r="G57" i="18"/>
  <c r="G81" i="18" s="1"/>
  <c r="J53" i="18"/>
  <c r="J77" i="18" s="1"/>
  <c r="F53" i="18"/>
  <c r="F77" i="18" s="1"/>
  <c r="K53" i="18"/>
  <c r="K77" i="18" s="1"/>
  <c r="I53" i="18"/>
  <c r="I77" i="18" s="1"/>
  <c r="E53" i="18"/>
  <c r="E77" i="18" s="1"/>
  <c r="G53" i="18"/>
  <c r="G77" i="18" s="1"/>
  <c r="L53" i="18"/>
  <c r="L77" i="18" s="1"/>
  <c r="H53" i="18"/>
  <c r="H77" i="18" s="1"/>
  <c r="D53" i="18"/>
  <c r="D77" i="18" s="1"/>
  <c r="K61" i="18"/>
  <c r="G61" i="18"/>
  <c r="J61" i="18"/>
  <c r="F61" i="18"/>
  <c r="H61" i="18"/>
  <c r="I61" i="18"/>
  <c r="E61" i="18"/>
  <c r="L61" i="18"/>
  <c r="D61" i="18"/>
  <c r="K56" i="18"/>
  <c r="K80" i="18" s="1"/>
  <c r="G56" i="18"/>
  <c r="G80" i="18" s="1"/>
  <c r="L56" i="18"/>
  <c r="L80" i="18" s="1"/>
  <c r="J56" i="18"/>
  <c r="J80" i="18" s="1"/>
  <c r="F56" i="18"/>
  <c r="F80" i="18" s="1"/>
  <c r="H56" i="18"/>
  <c r="H80" i="18" s="1"/>
  <c r="I56" i="18"/>
  <c r="I80" i="18" s="1"/>
  <c r="E56" i="18"/>
  <c r="E80" i="18" s="1"/>
  <c r="D56" i="18"/>
  <c r="D80" i="18" s="1"/>
  <c r="D74" i="18"/>
  <c r="K70" i="18"/>
  <c r="I72" i="18"/>
  <c r="L72" i="18"/>
  <c r="E74" i="18" l="1"/>
  <c r="E71" i="18"/>
  <c r="F73" i="18"/>
  <c r="K73" i="18"/>
  <c r="K74" i="18"/>
  <c r="H72" i="18"/>
  <c r="H98" i="18" s="1"/>
  <c r="O16" i="20" s="1"/>
  <c r="O39" i="20" s="1"/>
  <c r="J74" i="18"/>
  <c r="I70" i="18"/>
  <c r="I96" i="18" s="1"/>
  <c r="P41" i="20"/>
  <c r="L71" i="18"/>
  <c r="L97" i="18" s="1"/>
  <c r="H73" i="18"/>
  <c r="G72" i="18"/>
  <c r="F71" i="18"/>
  <c r="F97" i="18" s="1"/>
  <c r="G71" i="18"/>
  <c r="G97" i="18" s="1"/>
  <c r="N15" i="20" s="1"/>
  <c r="N38" i="20" s="1"/>
  <c r="L73" i="18"/>
  <c r="L99" i="18" s="1"/>
  <c r="J72" i="18"/>
  <c r="D73" i="18"/>
  <c r="D99" i="18" s="1"/>
  <c r="K17" i="20" s="1"/>
  <c r="K40" i="20" s="1"/>
  <c r="D71" i="18"/>
  <c r="D97" i="18" s="1"/>
  <c r="I73" i="18"/>
  <c r="H71" i="18"/>
  <c r="H97" i="18" s="1"/>
  <c r="J70" i="18"/>
  <c r="J96" i="18" s="1"/>
  <c r="F72" i="18"/>
  <c r="F98" i="18" s="1"/>
  <c r="M16" i="20" s="1"/>
  <c r="M39" i="20" s="1"/>
  <c r="F70" i="18"/>
  <c r="H74" i="18"/>
  <c r="H100" i="18" s="1"/>
  <c r="O18" i="20" s="1"/>
  <c r="O42" i="20" s="1"/>
  <c r="D72" i="18"/>
  <c r="D98" i="18" s="1"/>
  <c r="K16" i="20" s="1"/>
  <c r="K39" i="20" s="1"/>
  <c r="G70" i="18"/>
  <c r="G96" i="18" s="1"/>
  <c r="F74" i="18"/>
  <c r="D70" i="18"/>
  <c r="D96" i="18" s="1"/>
  <c r="G74" i="18"/>
  <c r="G100" i="18" s="1"/>
  <c r="N18" i="20" s="1"/>
  <c r="N42" i="20" s="1"/>
  <c r="E73" i="18"/>
  <c r="E99" i="18" s="1"/>
  <c r="L17" i="20" s="1"/>
  <c r="L40" i="20" s="1"/>
  <c r="G73" i="18"/>
  <c r="D82" i="18"/>
  <c r="J73" i="18"/>
  <c r="J99" i="18" s="1"/>
  <c r="H70" i="18"/>
  <c r="H82" i="18"/>
  <c r="I74" i="18"/>
  <c r="I100" i="18" s="1"/>
  <c r="I87" i="18"/>
  <c r="E87" i="18"/>
  <c r="L87" i="18"/>
  <c r="H87" i="18"/>
  <c r="D87" i="18"/>
  <c r="K87" i="18"/>
  <c r="G87" i="18"/>
  <c r="J87" i="18"/>
  <c r="F87" i="18"/>
  <c r="K71" i="18"/>
  <c r="K97" i="18" s="1"/>
  <c r="K85" i="18"/>
  <c r="G85" i="18"/>
  <c r="J85" i="18"/>
  <c r="F85" i="18"/>
  <c r="I85" i="18"/>
  <c r="E85" i="18"/>
  <c r="L85" i="18"/>
  <c r="H85" i="18"/>
  <c r="D85" i="18"/>
  <c r="I71" i="18"/>
  <c r="J71" i="18"/>
  <c r="J97" i="18" s="1"/>
  <c r="K82" i="18"/>
  <c r="L84" i="18"/>
  <c r="H84" i="18"/>
  <c r="D84" i="18"/>
  <c r="K84" i="18"/>
  <c r="G84" i="18"/>
  <c r="J84" i="18"/>
  <c r="F84" i="18"/>
  <c r="I84" i="18"/>
  <c r="E84" i="18"/>
  <c r="L70" i="18"/>
  <c r="L82" i="18"/>
  <c r="I82" i="18"/>
  <c r="E72" i="18"/>
  <c r="E98" i="18" s="1"/>
  <c r="L16" i="20" s="1"/>
  <c r="L39" i="20" s="1"/>
  <c r="L88" i="18"/>
  <c r="H88" i="18"/>
  <c r="D88" i="18"/>
  <c r="K88" i="18"/>
  <c r="G88" i="18"/>
  <c r="J88" i="18"/>
  <c r="F88" i="18"/>
  <c r="I88" i="18"/>
  <c r="E88" i="18"/>
  <c r="L74" i="18"/>
  <c r="L100" i="18" s="1"/>
  <c r="J86" i="18"/>
  <c r="F86" i="18"/>
  <c r="I86" i="18"/>
  <c r="E86" i="18"/>
  <c r="L86" i="18"/>
  <c r="H86" i="18"/>
  <c r="D86" i="18"/>
  <c r="K86" i="18"/>
  <c r="G86" i="18"/>
  <c r="E70" i="18"/>
  <c r="E82" i="18"/>
  <c r="K72" i="18"/>
  <c r="K98" i="18" s="1"/>
  <c r="J82" i="18"/>
  <c r="F82" i="18"/>
  <c r="G82" i="18"/>
  <c r="K100" i="18"/>
  <c r="J100" i="18"/>
  <c r="I99" i="18"/>
  <c r="K96" i="18"/>
  <c r="G98" i="18"/>
  <c r="N16" i="20" s="1"/>
  <c r="N39" i="20" s="1"/>
  <c r="H99" i="18"/>
  <c r="O17" i="20" s="1"/>
  <c r="O40" i="20" s="1"/>
  <c r="F99" i="18"/>
  <c r="M17" i="20" s="1"/>
  <c r="M40" i="20" s="1"/>
  <c r="L98" i="18"/>
  <c r="I98" i="18"/>
  <c r="K99" i="18"/>
  <c r="F96" i="18"/>
  <c r="E100" i="18"/>
  <c r="L18" i="20" s="1"/>
  <c r="L42" i="20" s="1"/>
  <c r="D100" i="18"/>
  <c r="K18" i="20" s="1"/>
  <c r="J98" i="18"/>
  <c r="E97" i="18"/>
  <c r="G99" i="18"/>
  <c r="N17" i="20" s="1"/>
  <c r="N40" i="20" s="1"/>
  <c r="F100" i="18"/>
  <c r="M18" i="20" s="1"/>
  <c r="M42" i="20" s="1"/>
  <c r="I75" i="18" l="1"/>
  <c r="G75" i="18"/>
  <c r="F75" i="18"/>
  <c r="N37" i="20"/>
  <c r="P40" i="20"/>
  <c r="P39" i="20"/>
  <c r="P16" i="20"/>
  <c r="K42" i="20"/>
  <c r="P18" i="20"/>
  <c r="P17" i="20"/>
  <c r="H75" i="18"/>
  <c r="D75" i="18"/>
  <c r="M14" i="20"/>
  <c r="K14" i="20"/>
  <c r="N14" i="20"/>
  <c r="L15" i="20"/>
  <c r="L38" i="20" s="1"/>
  <c r="L37" i="20" s="1"/>
  <c r="M15" i="20"/>
  <c r="M38" i="20" s="1"/>
  <c r="M37" i="20" s="1"/>
  <c r="K15" i="20"/>
  <c r="O15" i="20"/>
  <c r="O38" i="20" s="1"/>
  <c r="O37" i="20" s="1"/>
  <c r="P42" i="20"/>
  <c r="I97" i="18"/>
  <c r="E75" i="18"/>
  <c r="L75" i="18"/>
  <c r="F89" i="18"/>
  <c r="F101" i="18" s="1"/>
  <c r="M19" i="20" s="1"/>
  <c r="M43" i="20" s="1"/>
  <c r="D89" i="18"/>
  <c r="D101" i="18" s="1"/>
  <c r="K19" i="20" s="1"/>
  <c r="E96" i="18"/>
  <c r="K75" i="18"/>
  <c r="L96" i="18"/>
  <c r="J89" i="18"/>
  <c r="H89" i="18"/>
  <c r="E89" i="18"/>
  <c r="E101" i="18" s="1"/>
  <c r="L19" i="20" s="1"/>
  <c r="L43" i="20" s="1"/>
  <c r="G89" i="18"/>
  <c r="L89" i="18"/>
  <c r="H96" i="18"/>
  <c r="I89" i="18"/>
  <c r="K89" i="18"/>
  <c r="J75" i="18"/>
  <c r="M44" i="20" l="1"/>
  <c r="M59" i="20" s="1"/>
  <c r="L44" i="20"/>
  <c r="L67" i="20" s="1"/>
  <c r="P15" i="20"/>
  <c r="K38" i="20"/>
  <c r="K43" i="20"/>
  <c r="O14" i="20"/>
  <c r="L14" i="20"/>
  <c r="E102" i="18"/>
  <c r="L20" i="20" s="1"/>
  <c r="L56" i="20" s="1"/>
  <c r="L57" i="20" s="1"/>
  <c r="D102" i="18"/>
  <c r="K20" i="20" s="1"/>
  <c r="F102" i="18"/>
  <c r="M20" i="20" s="1"/>
  <c r="M56" i="20" s="1"/>
  <c r="M57" i="20" s="1"/>
  <c r="L101" i="18"/>
  <c r="L102" i="18" s="1"/>
  <c r="K101" i="18"/>
  <c r="K102" i="18" s="1"/>
  <c r="G101" i="18"/>
  <c r="G102" i="18" s="1"/>
  <c r="N20" i="20" s="1"/>
  <c r="N56" i="20" s="1"/>
  <c r="N57" i="20" s="1"/>
  <c r="H101" i="18"/>
  <c r="H102" i="18" s="1"/>
  <c r="O20" i="20" s="1"/>
  <c r="O56" i="20" s="1"/>
  <c r="O57" i="20" s="1"/>
  <c r="J101" i="18"/>
  <c r="J102" i="18" s="1"/>
  <c r="I101" i="18"/>
  <c r="I102" i="18" s="1"/>
  <c r="M50" i="20" l="1"/>
  <c r="M51" i="20" s="1"/>
  <c r="M68" i="20" s="1"/>
  <c r="M67" i="20"/>
  <c r="L50" i="20"/>
  <c r="L51" i="20" s="1"/>
  <c r="L68" i="20" s="1"/>
  <c r="L59" i="20"/>
  <c r="P38" i="20"/>
  <c r="K37" i="20"/>
  <c r="P14" i="20"/>
  <c r="K56" i="20"/>
  <c r="K57" i="20" s="1"/>
  <c r="P57" i="20" s="1"/>
  <c r="P20" i="20"/>
  <c r="N19" i="20"/>
  <c r="O19" i="20"/>
  <c r="O43" i="20" s="1"/>
  <c r="P56" i="20" l="1"/>
  <c r="L58" i="20"/>
  <c r="M58" i="20"/>
  <c r="P37" i="20"/>
  <c r="K44" i="20"/>
  <c r="O44" i="20"/>
  <c r="O59" i="20" s="1"/>
  <c r="N43" i="20"/>
  <c r="P43" i="20" s="1"/>
  <c r="P19" i="20"/>
  <c r="O67" i="20" l="1"/>
  <c r="O50" i="20"/>
  <c r="O51" i="20" s="1"/>
  <c r="O68" i="20" s="1"/>
  <c r="K59" i="20"/>
  <c r="K50" i="20"/>
  <c r="K51" i="20" s="1"/>
  <c r="K67" i="20"/>
  <c r="N44" i="20"/>
  <c r="P44" i="20" s="1"/>
  <c r="C71" i="20" s="1"/>
  <c r="K58" i="20" l="1"/>
  <c r="K68" i="20"/>
  <c r="N59" i="20"/>
  <c r="P59" i="20" s="1"/>
  <c r="P60" i="20" s="1"/>
  <c r="P61" i="20" s="1"/>
  <c r="C73" i="20" s="1"/>
  <c r="N67" i="20"/>
  <c r="N50" i="20"/>
  <c r="N51" i="20" s="1"/>
  <c r="O58" i="20"/>
  <c r="N58" i="20" l="1"/>
  <c r="P58" i="20" s="1"/>
  <c r="N68" i="20"/>
  <c r="P51" i="20"/>
  <c r="C72" i="20" s="1"/>
  <c r="P50" i="20"/>
</calcChain>
</file>

<file path=xl/sharedStrings.xml><?xml version="1.0" encoding="utf-8"?>
<sst xmlns="http://schemas.openxmlformats.org/spreadsheetml/2006/main" count="241" uniqueCount="101">
  <si>
    <t>Description</t>
  </si>
  <si>
    <t>Table of Contents</t>
  </si>
  <si>
    <t>Sheet Name</t>
  </si>
  <si>
    <t>Link</t>
  </si>
  <si>
    <t>Inputs</t>
  </si>
  <si>
    <t>Calculations</t>
  </si>
  <si>
    <t>Outputs</t>
  </si>
  <si>
    <t>Reliability</t>
  </si>
  <si>
    <t>Forecast</t>
  </si>
  <si>
    <t>Purpose</t>
  </si>
  <si>
    <t xml:space="preserve">The figure below shows the steps involved in developing the  forecast. </t>
  </si>
  <si>
    <t>Approach</t>
  </si>
  <si>
    <t xml:space="preserve">The purpose of this model is to produce a capex forecast for the reliability portfolio. </t>
  </si>
  <si>
    <t>Earth Fault Neutraliser</t>
  </si>
  <si>
    <t xml:space="preserve">Single Phase Sectionalisers </t>
  </si>
  <si>
    <t xml:space="preserve">FuseSavers (SCADAised) </t>
  </si>
  <si>
    <t xml:space="preserve">Line Fault Indicators (non SCADAised) </t>
  </si>
  <si>
    <t>SCADA Controlled reclosers, sectionalisers or DA Switches</t>
  </si>
  <si>
    <t>Future improvements allowance</t>
  </si>
  <si>
    <t>CPP Period</t>
  </si>
  <si>
    <t>Assessment Period</t>
  </si>
  <si>
    <t>Future Improvements Allowance</t>
  </si>
  <si>
    <t>Remote Master Station</t>
  </si>
  <si>
    <t xml:space="preserve">Design &amp; installation </t>
  </si>
  <si>
    <t>Miscellaneous</t>
  </si>
  <si>
    <t xml:space="preserve">DFA/HiZ Trial </t>
  </si>
  <si>
    <t>SEL 751, 651R</t>
  </si>
  <si>
    <t>Quantity</t>
  </si>
  <si>
    <t>Waveform Recognition Trials</t>
  </si>
  <si>
    <t>Western Reliability Programme</t>
  </si>
  <si>
    <t>Eastern Reliability Programme</t>
  </si>
  <si>
    <t>Unit costs</t>
  </si>
  <si>
    <t>$</t>
  </si>
  <si>
    <t>Capitalisation rate</t>
  </si>
  <si>
    <t>Western Automation Programme</t>
  </si>
  <si>
    <t>Eastern Automation Programme</t>
  </si>
  <si>
    <t>real 2016 dollars  ($000), including internal capitalisation</t>
  </si>
  <si>
    <t>Historical  expenditure</t>
  </si>
  <si>
    <t>Western</t>
  </si>
  <si>
    <t>HiZ Waveform Recognition Trials</t>
  </si>
  <si>
    <t>Capex Summary</t>
  </si>
  <si>
    <t>All outputs here are before the future improvements reduction</t>
  </si>
  <si>
    <t>Expenditure forecast</t>
  </si>
  <si>
    <t>Western automation programme</t>
  </si>
  <si>
    <t>Eastern automation programme</t>
  </si>
  <si>
    <t xml:space="preserve">Eastern </t>
  </si>
  <si>
    <t>Waveform recognition trial</t>
  </si>
  <si>
    <t>Value</t>
  </si>
  <si>
    <t>SCADA Controlled reclosers, sectionalisers or DA Switches ($)</t>
  </si>
  <si>
    <t>Line Fault Indicators (non SCADAised)  ($)</t>
  </si>
  <si>
    <t>FuseSavers (SCADAised)  ($)</t>
  </si>
  <si>
    <t>Single Phase Sectionalisers  ($)</t>
  </si>
  <si>
    <t>Earth Fault Neutraliser ($)</t>
  </si>
  <si>
    <t>SEL 751, 651R ($)</t>
  </si>
  <si>
    <t>DFA/HiZ Trial  ($)</t>
  </si>
  <si>
    <t>Miscellaneous ($)</t>
  </si>
  <si>
    <t>Design &amp; installation  ($)</t>
  </si>
  <si>
    <t>Remote Master Station ($)</t>
  </si>
  <si>
    <t>Future improvements to allow a reduction in reliability expenditure, such as from ERP, Asset Management improvements, increased scale, future network applications and an increased commitment term.</t>
  </si>
  <si>
    <t>Internal cost capitalisation</t>
  </si>
  <si>
    <t>real 2016 dollars  ($), including internal capitalisation</t>
  </si>
  <si>
    <t>including internal capitalisation</t>
  </si>
  <si>
    <t>Powerco historic</t>
  </si>
  <si>
    <t>Powerco Assessment Period</t>
  </si>
  <si>
    <t>Powerco Projected</t>
  </si>
  <si>
    <t>All financial values in 2016 real dollars ($000)</t>
  </si>
  <si>
    <t>Reliability projects capital expenditure draft approvals</t>
  </si>
  <si>
    <t>Average capital expenditure (reliability) 2012–2016 inclusive</t>
  </si>
  <si>
    <t>Approved reliability projects capital expenditure</t>
  </si>
  <si>
    <t>Approved reliability projects capital expenditure net of FIR</t>
  </si>
  <si>
    <t>Gross Approvals</t>
  </si>
  <si>
    <t>Net  Approvals (method 1)</t>
  </si>
  <si>
    <t>Gross amount proposed</t>
  </si>
  <si>
    <t>Net  Approvals (method 2)</t>
  </si>
  <si>
    <t>Future improvement allowance proposed</t>
  </si>
  <si>
    <t>Future improvement allowance apportionment</t>
  </si>
  <si>
    <t>Net amount proposed</t>
  </si>
  <si>
    <t>Approved gross reliability projects capital expenditure</t>
  </si>
  <si>
    <t>Reliability projects capital expenditure net of FIR: method 1</t>
  </si>
  <si>
    <t>Reliability projects capital expenditure net of FIR: method 2</t>
  </si>
  <si>
    <t>5 year totals</t>
  </si>
  <si>
    <t>Output</t>
  </si>
  <si>
    <t>Powerco Expenditure Forecast: Network Automation</t>
  </si>
  <si>
    <t>Eastern  &amp; Western</t>
  </si>
  <si>
    <r>
      <t xml:space="preserve">SCADA Controlled reclosers, sectionalisers or DA Switches   </t>
    </r>
    <r>
      <rPr>
        <i/>
        <sz val="11"/>
        <color theme="1"/>
        <rFont val="Calibri"/>
        <family val="2"/>
      </rPr>
      <t xml:space="preserve"> balancing item</t>
    </r>
  </si>
  <si>
    <r>
      <t xml:space="preserve">Subtotal    </t>
    </r>
    <r>
      <rPr>
        <i/>
        <sz val="11"/>
        <color theme="1"/>
        <rFont val="Calibri"/>
        <family val="2"/>
      </rPr>
      <t>equals the average capital expenditure (reliability) 2012–2016 inclusive</t>
    </r>
  </si>
  <si>
    <t>Powerco proposed future improvements allowance</t>
  </si>
  <si>
    <t>(Shown in the table below by backing off amounts assigned to SCADA Controlled reclosers, sectionalisers or DA Switches)</t>
  </si>
  <si>
    <t>CPP period</t>
  </si>
  <si>
    <t xml:space="preserve"> total</t>
  </si>
  <si>
    <t>Powerco reliability portfolio model Inputs</t>
  </si>
  <si>
    <t>Forecast Growth and Security Capex: Reliability</t>
  </si>
  <si>
    <t>Capital expenditure (reliability)</t>
  </si>
  <si>
    <t>With annual total proposed expenditure for auto-reclose items 1–4 above constrained to equal the average capital expenditure (reliability) 2012–2016 inclusive.</t>
  </si>
  <si>
    <t>Powerco Customised Price-Quality Path Proposal</t>
  </si>
  <si>
    <t>Draft Determination 16 November 2017</t>
  </si>
  <si>
    <t>Draft Decision v1</t>
  </si>
  <si>
    <t>Real 2016 dollars ($), excluding internal capitalisation</t>
  </si>
  <si>
    <t>Real 2016 dollars  ($000), including internal capitalisation. Source: CPP - historical and budgeted capex FY11-18.xlsx</t>
  </si>
  <si>
    <t>Real 2016 dollars  ($), excluding internal capitalisation</t>
  </si>
  <si>
    <t>Values provided by Powerco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</si>
</sst>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@_)"/>
    <numFmt numFmtId="169" formatCode="_(* #,##0.0_);_(* \(#,##0.0\);_(* &quot;–&quot;???_);_(* @_)"/>
    <numFmt numFmtId="170" formatCode="_(* #,##0.00_);_(* \(#,##0.00\);_(* &quot;–&quot;???_);_(* @_)"/>
    <numFmt numFmtId="171" formatCode="_(* #,##0.0000_);_(* \(#,##0.0000\);_(* &quot;–&quot;??_);_(* @_)"/>
    <numFmt numFmtId="172" formatCode="[$-1409]d\ mmm\ yy;@"/>
    <numFmt numFmtId="173" formatCode="_(* #,##0%_);_(* \(#,##0%\);_(* &quot;–&quot;???_);_(* @_)"/>
    <numFmt numFmtId="174" formatCode="_(* #,##0.0%_);_(* \(#,##0.0%\);_(* &quot;–&quot;??_);_(* @_)"/>
    <numFmt numFmtId="175" formatCode="_(* #,##0.00%_);_(* \(#,##0.00%\);_(* &quot;–&quot;???_);_(* @_)"/>
    <numFmt numFmtId="176" formatCode="_(* #,##0.000%_);_(* \(#,##0.000%\);_(* &quot;–&quot;???_);_(* @_)"/>
    <numFmt numFmtId="177" formatCode="_(* #,##0%_);_(* \(#,##0%\);_(* &quot;–&quot;??_);_(* @_)"/>
    <numFmt numFmtId="178" formatCode="_(* 0_);_(* \(0\);_(* &quot;–&quot;??_);_(@_)"/>
    <numFmt numFmtId="179" formatCode="_(* #,##0_);_(* \(#,##0\);_(* &quot;–&quot;???_);_(* @_)"/>
    <numFmt numFmtId="180" formatCode="&quot;$&quot;#,##0"/>
    <numFmt numFmtId="181" formatCode="#,##0;[Red]\-#,##0;&quot;-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name val="Calibri"/>
      <family val="4"/>
      <scheme val="minor"/>
    </font>
    <font>
      <sz val="11"/>
      <color theme="9"/>
      <name val="Calibri"/>
      <family val="2"/>
      <scheme val="minor"/>
    </font>
    <font>
      <b/>
      <sz val="20"/>
      <color theme="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i/>
      <sz val="10"/>
      <name val="Calibri"/>
      <family val="4"/>
      <scheme val="minor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theme="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 style="thin">
        <color theme="7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theme="7"/>
      </right>
      <top/>
      <bottom style="thin">
        <color theme="7"/>
      </bottom>
      <diagonal/>
    </border>
  </borders>
  <cellStyleXfs count="61">
    <xf numFmtId="0" fontId="0" fillId="0" borderId="0"/>
    <xf numFmtId="167" fontId="1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9" fontId="20" fillId="0" borderId="0" applyFill="0" applyAlignment="0"/>
    <xf numFmtId="49" fontId="14" fillId="0" borderId="0" applyFill="0" applyAlignment="0"/>
    <xf numFmtId="49" fontId="15" fillId="0" borderId="0" applyFill="0" applyAlignment="0"/>
    <xf numFmtId="49" fontId="16" fillId="33" borderId="0" applyFill="0" applyBorder="0">
      <alignment horizontal="left"/>
    </xf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17" fillId="34" borderId="6" applyNumberFormat="0" applyFill="0" applyAlignment="0">
      <protection locked="0"/>
    </xf>
    <xf numFmtId="0" fontId="1" fillId="36" borderId="6" applyNumberFormat="0" applyFill="0" applyAlignment="0"/>
    <xf numFmtId="0" fontId="7" fillId="5" borderId="1" applyNumberFormat="0" applyAlignment="0" applyProtection="0"/>
    <xf numFmtId="0" fontId="8" fillId="0" borderId="2" applyNumberFormat="0" applyFill="0" applyAlignment="0" applyProtection="0"/>
    <xf numFmtId="0" fontId="9" fillId="6" borderId="3" applyNumberFormat="0" applyAlignment="0" applyProtection="0"/>
    <xf numFmtId="0" fontId="10" fillId="0" borderId="0" applyNumberFormat="0" applyFill="0" applyBorder="0" applyAlignment="0" applyProtection="0"/>
    <xf numFmtId="0" fontId="1" fillId="7" borderId="4" applyNumberFormat="0" applyFont="0" applyAlignment="0" applyProtection="0"/>
    <xf numFmtId="49" fontId="24" fillId="0" borderId="0" applyFill="0" applyProtection="0">
      <alignment horizontal="left" indent="1"/>
    </xf>
    <xf numFmtId="0" fontId="2" fillId="0" borderId="5" applyNumberFormat="0" applyFill="0" applyAlignment="0" applyProtection="0"/>
    <xf numFmtId="0" fontId="1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1" fillId="31" borderId="0" applyNumberFormat="0" applyBorder="0" applyAlignment="0" applyProtection="0"/>
    <xf numFmtId="178" fontId="22" fillId="0" borderId="0" applyFont="0" applyFill="0" applyBorder="0" applyAlignment="0" applyProtection="0">
      <alignment horizontal="left"/>
      <protection locked="0"/>
    </xf>
    <xf numFmtId="165" fontId="1" fillId="36" borderId="7" applyNumberFormat="0" applyFont="0" applyFill="0" applyAlignment="0" applyProtection="0"/>
    <xf numFmtId="176" fontId="13" fillId="32" borderId="0" applyFont="0" applyBorder="0"/>
    <xf numFmtId="175" fontId="22" fillId="0" borderId="0" applyFont="0" applyFill="0" applyBorder="0" applyAlignment="0" applyProtection="0">
      <protection locked="0"/>
    </xf>
    <xf numFmtId="174" fontId="13" fillId="0" borderId="0" applyFont="0" applyFill="0" applyBorder="0" applyAlignment="0" applyProtection="0">
      <alignment horizontal="center" vertical="top" wrapText="1"/>
    </xf>
    <xf numFmtId="173" fontId="19" fillId="34" borderId="6" applyNumberFormat="0" applyFill="0" applyAlignment="0"/>
    <xf numFmtId="0" fontId="18" fillId="35" borderId="6" applyNumberFormat="0" applyFill="0">
      <alignment horizontal="centerContinuous" wrapText="1"/>
    </xf>
    <xf numFmtId="172" fontId="22" fillId="0" borderId="0" applyFont="0" applyFill="0" applyBorder="0" applyAlignment="0" applyProtection="0">
      <alignment wrapText="1"/>
    </xf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>
      <protection locked="0"/>
    </xf>
    <xf numFmtId="168" fontId="23" fillId="0" borderId="0" applyFont="0" applyFill="0" applyBorder="0" applyAlignment="0" applyProtection="0">
      <alignment horizontal="left"/>
      <protection locked="0"/>
    </xf>
    <xf numFmtId="169" fontId="22" fillId="0" borderId="0" applyFont="0" applyFill="0" applyBorder="0" applyAlignment="0" applyProtection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2" fillId="32" borderId="0" xfId="0" applyFont="1" applyFill="1" applyBorder="1" applyAlignment="1">
      <alignment horizontal="centerContinuous"/>
    </xf>
    <xf numFmtId="0" fontId="0" fillId="0" borderId="0" xfId="0" applyBorder="1"/>
    <xf numFmtId="0" fontId="12" fillId="32" borderId="0" xfId="0" applyFont="1" applyFill="1" applyBorder="1"/>
    <xf numFmtId="0" fontId="21" fillId="35" borderId="8" xfId="0" applyFont="1" applyFill="1" applyBorder="1"/>
    <xf numFmtId="0" fontId="21" fillId="35" borderId="9" xfId="0" applyFont="1" applyFill="1" applyBorder="1"/>
    <xf numFmtId="49" fontId="0" fillId="34" borderId="10" xfId="0" applyNumberFormat="1" applyFill="1" applyBorder="1"/>
    <xf numFmtId="0" fontId="25" fillId="34" borderId="11" xfId="58" applyFill="1" applyBorder="1" applyAlignment="1" applyProtection="1"/>
    <xf numFmtId="49" fontId="0" fillId="36" borderId="10" xfId="0" applyNumberFormat="1" applyFill="1" applyBorder="1"/>
    <xf numFmtId="0" fontId="25" fillId="36" borderId="11" xfId="58" applyFill="1" applyBorder="1" applyAlignment="1" applyProtection="1"/>
    <xf numFmtId="49" fontId="0" fillId="34" borderId="12" xfId="0" applyNumberFormat="1" applyFill="1" applyBorder="1"/>
    <xf numFmtId="0" fontId="25" fillId="34" borderId="13" xfId="58" applyFill="1" applyBorder="1" applyAlignment="1" applyProtection="1">
      <alignment horizontal="left" indent="1"/>
    </xf>
    <xf numFmtId="0" fontId="26" fillId="0" borderId="0" xfId="0" applyFont="1" applyFill="1"/>
    <xf numFmtId="49" fontId="24" fillId="0" borderId="0" xfId="20" applyFill="1">
      <alignment horizontal="left" indent="1"/>
    </xf>
    <xf numFmtId="49" fontId="20" fillId="0" borderId="0" xfId="5" applyFill="1" applyAlignment="1">
      <alignment vertical="center"/>
    </xf>
    <xf numFmtId="49" fontId="14" fillId="0" borderId="0" xfId="6" applyFill="1" applyAlignment="1">
      <alignment horizontal="left" vertical="center"/>
    </xf>
    <xf numFmtId="49" fontId="14" fillId="0" borderId="0" xfId="6" applyFill="1"/>
    <xf numFmtId="49" fontId="14" fillId="0" borderId="0" xfId="6" applyFill="1" applyAlignment="1">
      <alignment vertical="center"/>
    </xf>
    <xf numFmtId="49" fontId="16" fillId="0" borderId="0" xfId="8" applyFill="1">
      <alignment horizontal="left"/>
    </xf>
    <xf numFmtId="49" fontId="15" fillId="0" borderId="0" xfId="7" applyFill="1"/>
    <xf numFmtId="49" fontId="0" fillId="36" borderId="12" xfId="0" applyNumberFormat="1" applyFill="1" applyBorder="1"/>
    <xf numFmtId="0" fontId="25" fillId="36" borderId="13" xfId="58" applyFill="1" applyBorder="1" applyAlignment="1" applyProtection="1">
      <alignment horizontal="left" indent="1"/>
    </xf>
    <xf numFmtId="0" fontId="18" fillId="0" borderId="14" xfId="52" applyNumberFormat="1" applyFill="1" applyBorder="1">
      <alignment horizontal="centerContinuous" wrapText="1"/>
    </xf>
    <xf numFmtId="0" fontId="18" fillId="0" borderId="6" xfId="52" applyNumberFormat="1" applyFill="1" applyBorder="1">
      <alignment horizontal="centerContinuous" wrapText="1"/>
    </xf>
    <xf numFmtId="0" fontId="18" fillId="0" borderId="7" xfId="52" applyNumberFormat="1" applyFill="1" applyBorder="1">
      <alignment horizontal="centerContinuous" wrapText="1"/>
    </xf>
    <xf numFmtId="0" fontId="18" fillId="0" borderId="14" xfId="52" applyFill="1" applyBorder="1" applyAlignment="1">
      <alignment horizontal="centerContinuous" wrapText="1"/>
    </xf>
    <xf numFmtId="0" fontId="18" fillId="0" borderId="6" xfId="52" applyFill="1" applyBorder="1" applyAlignment="1">
      <alignment horizontal="centerContinuous" wrapText="1"/>
    </xf>
    <xf numFmtId="0" fontId="18" fillId="0" borderId="7" xfId="52" applyFill="1" applyBorder="1" applyAlignment="1">
      <alignment horizontal="centerContinuous" wrapText="1"/>
    </xf>
    <xf numFmtId="0" fontId="18" fillId="0" borderId="15" xfId="52" applyFill="1" applyBorder="1" applyAlignment="1">
      <alignment horizontal="center" wrapText="1"/>
    </xf>
    <xf numFmtId="0" fontId="18" fillId="0" borderId="16" xfId="52" applyNumberFormat="1" applyFill="1" applyBorder="1">
      <alignment horizontal="centerContinuous" wrapText="1"/>
    </xf>
    <xf numFmtId="0" fontId="17" fillId="0" borderId="6" xfId="13" applyFill="1">
      <protection locked="0"/>
    </xf>
    <xf numFmtId="0" fontId="1" fillId="0" borderId="6" xfId="14" applyFill="1"/>
    <xf numFmtId="181" fontId="1" fillId="0" borderId="6" xfId="14" applyNumberFormat="1" applyFill="1" applyAlignment="1">
      <alignment horizontal="left" vertical="center"/>
    </xf>
    <xf numFmtId="0" fontId="17" fillId="0" borderId="14" xfId="13" applyFill="1" applyBorder="1">
      <protection locked="0"/>
    </xf>
    <xf numFmtId="0" fontId="17" fillId="0" borderId="7" xfId="13" applyFill="1" applyBorder="1">
      <protection locked="0"/>
    </xf>
    <xf numFmtId="0" fontId="18" fillId="0" borderId="17" xfId="52" applyFill="1" applyBorder="1" applyAlignment="1">
      <alignment horizontal="center" wrapText="1"/>
    </xf>
    <xf numFmtId="0" fontId="18" fillId="0" borderId="18" xfId="52" applyNumberFormat="1" applyFill="1" applyBorder="1">
      <alignment horizontal="centerContinuous" wrapText="1"/>
    </xf>
    <xf numFmtId="179" fontId="17" fillId="0" borderId="6" xfId="2" applyFont="1" applyFill="1" applyBorder="1" applyProtection="1">
      <protection locked="0"/>
    </xf>
    <xf numFmtId="179" fontId="17" fillId="0" borderId="6" xfId="2" applyFont="1" applyFill="1" applyBorder="1" applyAlignment="1" applyProtection="1">
      <alignment vertical="top"/>
      <protection locked="0"/>
    </xf>
    <xf numFmtId="179" fontId="17" fillId="0" borderId="14" xfId="2" applyFont="1" applyFill="1" applyBorder="1" applyProtection="1">
      <protection locked="0"/>
    </xf>
    <xf numFmtId="179" fontId="17" fillId="0" borderId="7" xfId="2" applyFont="1" applyFill="1" applyBorder="1" applyProtection="1">
      <protection locked="0"/>
    </xf>
    <xf numFmtId="179" fontId="17" fillId="0" borderId="14" xfId="2" applyFont="1" applyFill="1" applyBorder="1" applyAlignment="1" applyProtection="1">
      <alignment vertical="top"/>
      <protection locked="0"/>
    </xf>
    <xf numFmtId="179" fontId="17" fillId="0" borderId="7" xfId="2" applyFont="1" applyFill="1" applyBorder="1" applyAlignment="1" applyProtection="1">
      <alignment vertical="top"/>
      <protection locked="0"/>
    </xf>
    <xf numFmtId="175" fontId="17" fillId="0" borderId="6" xfId="49" applyFont="1" applyFill="1" applyBorder="1">
      <protection locked="0"/>
    </xf>
    <xf numFmtId="175" fontId="17" fillId="0" borderId="14" xfId="49" applyFont="1" applyFill="1" applyBorder="1">
      <protection locked="0"/>
    </xf>
    <xf numFmtId="175" fontId="17" fillId="0" borderId="7" xfId="49" applyFont="1" applyFill="1" applyBorder="1">
      <protection locked="0"/>
    </xf>
    <xf numFmtId="0" fontId="18" fillId="0" borderId="6" xfId="52" applyFill="1">
      <alignment horizontal="centerContinuous" wrapText="1"/>
    </xf>
    <xf numFmtId="180" fontId="18" fillId="0" borderId="6" xfId="52" applyNumberFormat="1" applyFill="1">
      <alignment horizontal="centerContinuous" wrapText="1"/>
    </xf>
    <xf numFmtId="179" fontId="19" fillId="0" borderId="6" xfId="2" applyFont="1" applyFill="1" applyBorder="1" applyAlignment="1">
      <alignment horizontal="right" vertical="center"/>
    </xf>
    <xf numFmtId="179" fontId="1" fillId="0" borderId="6" xfId="2" applyFont="1" applyFill="1" applyBorder="1" applyAlignment="1">
      <alignment horizontal="right" vertical="center"/>
    </xf>
    <xf numFmtId="179" fontId="19" fillId="0" borderId="14" xfId="2" applyFont="1" applyFill="1" applyBorder="1" applyAlignment="1">
      <alignment horizontal="right" vertical="center"/>
    </xf>
    <xf numFmtId="179" fontId="19" fillId="0" borderId="7" xfId="2" applyFont="1" applyFill="1" applyBorder="1" applyAlignment="1">
      <alignment horizontal="right" vertical="center"/>
    </xf>
    <xf numFmtId="179" fontId="1" fillId="0" borderId="14" xfId="2" applyFont="1" applyFill="1" applyBorder="1" applyAlignment="1">
      <alignment horizontal="right" vertical="center"/>
    </xf>
    <xf numFmtId="179" fontId="1" fillId="0" borderId="7" xfId="2" applyFont="1" applyFill="1" applyBorder="1" applyAlignment="1">
      <alignment horizontal="right" vertical="center"/>
    </xf>
    <xf numFmtId="181" fontId="1" fillId="0" borderId="6" xfId="14" applyNumberFormat="1" applyFill="1" applyAlignment="1">
      <alignment horizontal="left" vertical="center" indent="1"/>
    </xf>
    <xf numFmtId="175" fontId="19" fillId="0" borderId="6" xfId="51" applyNumberFormat="1" applyFill="1"/>
    <xf numFmtId="0" fontId="1" fillId="0" borderId="0" xfId="14" applyFill="1" applyBorder="1"/>
    <xf numFmtId="49" fontId="24" fillId="0" borderId="0" xfId="20" applyFill="1" applyBorder="1">
      <alignment horizontal="left" indent="1"/>
    </xf>
    <xf numFmtId="179" fontId="19" fillId="0" borderId="14" xfId="51" applyNumberFormat="1" applyFill="1" applyBorder="1" applyAlignment="1">
      <alignment vertical="top"/>
    </xf>
    <xf numFmtId="179" fontId="19" fillId="0" borderId="7" xfId="51" applyNumberFormat="1" applyFill="1" applyBorder="1" applyAlignment="1">
      <alignment vertical="top"/>
    </xf>
    <xf numFmtId="179" fontId="19" fillId="0" borderId="14" xfId="51" applyNumberFormat="1" applyFill="1" applyBorder="1"/>
    <xf numFmtId="179" fontId="19" fillId="0" borderId="6" xfId="51" applyNumberFormat="1" applyFill="1" applyBorder="1"/>
    <xf numFmtId="179" fontId="19" fillId="0" borderId="7" xfId="51" applyNumberFormat="1" applyFill="1" applyBorder="1"/>
    <xf numFmtId="180" fontId="1" fillId="0" borderId="6" xfId="14" applyNumberFormat="1" applyFill="1"/>
    <xf numFmtId="49" fontId="16" fillId="0" borderId="6" xfId="8" applyFill="1" applyBorder="1">
      <alignment horizontal="left"/>
    </xf>
    <xf numFmtId="175" fontId="19" fillId="0" borderId="14" xfId="51" applyNumberFormat="1" applyFill="1" applyBorder="1"/>
    <xf numFmtId="49" fontId="15" fillId="0" borderId="0" xfId="7"/>
    <xf numFmtId="179" fontId="19" fillId="0" borderId="14" xfId="51" applyNumberFormat="1" applyFill="1" applyBorder="1" applyAlignment="1">
      <alignment horizontal="right" vertical="center"/>
    </xf>
    <xf numFmtId="179" fontId="19" fillId="0" borderId="6" xfId="51" applyNumberFormat="1" applyFill="1" applyBorder="1" applyAlignment="1">
      <alignment horizontal="right" vertical="center"/>
    </xf>
    <xf numFmtId="179" fontId="19" fillId="0" borderId="7" xfId="51" applyNumberFormat="1" applyFill="1" applyBorder="1" applyAlignment="1">
      <alignment horizontal="right" vertical="center"/>
    </xf>
    <xf numFmtId="0" fontId="1" fillId="0" borderId="14" xfId="14" applyFill="1" applyBorder="1"/>
    <xf numFmtId="0" fontId="1" fillId="0" borderId="7" xfId="14" applyFill="1" applyBorder="1"/>
    <xf numFmtId="175" fontId="19" fillId="0" borderId="7" xfId="51" applyNumberFormat="1" applyFill="1" applyBorder="1"/>
    <xf numFmtId="175" fontId="19" fillId="0" borderId="6" xfId="51" applyNumberFormat="1" applyFill="1" applyBorder="1"/>
    <xf numFmtId="179" fontId="1" fillId="0" borderId="6" xfId="14" applyNumberFormat="1" applyFill="1"/>
    <xf numFmtId="0" fontId="18" fillId="0" borderId="14" xfId="52" applyNumberFormat="1" applyFill="1" applyBorder="1" applyAlignment="1">
      <alignment horizontal="center" wrapText="1"/>
    </xf>
    <xf numFmtId="0" fontId="18" fillId="0" borderId="6" xfId="52" applyNumberFormat="1" applyFill="1" applyBorder="1" applyAlignment="1">
      <alignment horizontal="center" wrapText="1"/>
    </xf>
    <xf numFmtId="0" fontId="18" fillId="0" borderId="7" xfId="52" applyNumberFormat="1" applyFill="1" applyBorder="1" applyAlignment="1">
      <alignment horizontal="center" wrapText="1"/>
    </xf>
    <xf numFmtId="179" fontId="1" fillId="0" borderId="6" xfId="2" applyFont="1" applyFill="1" applyBorder="1"/>
    <xf numFmtId="179" fontId="1" fillId="0" borderId="14" xfId="2" applyFont="1" applyFill="1" applyBorder="1"/>
    <xf numFmtId="179" fontId="1" fillId="0" borderId="7" xfId="2" applyFont="1" applyFill="1" applyBorder="1"/>
    <xf numFmtId="0" fontId="18" fillId="0" borderId="6" xfId="52" applyNumberFormat="1" applyFill="1">
      <alignment horizontal="centerContinuous" wrapText="1"/>
    </xf>
    <xf numFmtId="49" fontId="2" fillId="0" borderId="6" xfId="14" applyNumberFormat="1" applyFont="1" applyFill="1"/>
    <xf numFmtId="49" fontId="0" fillId="34" borderId="20" xfId="0" applyNumberFormat="1" applyFill="1" applyBorder="1"/>
    <xf numFmtId="0" fontId="25" fillId="34" borderId="21" xfId="58" applyFill="1" applyBorder="1" applyAlignment="1" applyProtection="1">
      <alignment horizontal="left" indent="1"/>
    </xf>
    <xf numFmtId="49" fontId="20" fillId="0" borderId="0" xfId="5" applyBorder="1"/>
    <xf numFmtId="181" fontId="0" fillId="0" borderId="6" xfId="14" applyNumberFormat="1" applyFont="1" applyFill="1" applyAlignment="1">
      <alignment horizontal="left" vertical="center" indent="1"/>
    </xf>
    <xf numFmtId="0" fontId="28" fillId="0" borderId="6" xfId="14" applyFont="1" applyFill="1" applyAlignment="1">
      <alignment horizontal="left" indent="2"/>
    </xf>
    <xf numFmtId="0" fontId="28" fillId="0" borderId="6" xfId="14" applyFont="1" applyFill="1"/>
    <xf numFmtId="179" fontId="28" fillId="0" borderId="6" xfId="2" applyFont="1" applyFill="1" applyBorder="1"/>
    <xf numFmtId="179" fontId="28" fillId="0" borderId="14" xfId="2" applyFont="1" applyFill="1" applyBorder="1"/>
    <xf numFmtId="179" fontId="28" fillId="0" borderId="7" xfId="2" applyFont="1" applyFill="1" applyBorder="1"/>
    <xf numFmtId="49" fontId="24" fillId="0" borderId="0" xfId="20">
      <alignment horizontal="left" indent="1"/>
    </xf>
    <xf numFmtId="0" fontId="0" fillId="0" borderId="6" xfId="14" applyFont="1" applyFill="1" applyAlignment="1">
      <alignment horizontal="left" indent="1"/>
    </xf>
    <xf numFmtId="49" fontId="29" fillId="32" borderId="0" xfId="5" applyFont="1" applyFill="1" applyBorder="1" applyAlignment="1">
      <alignment horizontal="centerContinuous"/>
    </xf>
    <xf numFmtId="0" fontId="12" fillId="0" borderId="0" xfId="0" applyFont="1" applyAlignment="1">
      <alignment horizontal="centerContinuous"/>
    </xf>
    <xf numFmtId="49" fontId="30" fillId="32" borderId="0" xfId="5" applyFont="1" applyFill="1" applyBorder="1" applyAlignment="1">
      <alignment horizontal="centerContinuous"/>
    </xf>
    <xf numFmtId="0" fontId="1" fillId="0" borderId="15" xfId="14" applyFill="1" applyBorder="1"/>
    <xf numFmtId="0" fontId="1" fillId="0" borderId="16" xfId="14" applyFill="1" applyBorder="1"/>
    <xf numFmtId="0" fontId="0" fillId="0" borderId="7" xfId="0" applyBorder="1"/>
    <xf numFmtId="0" fontId="0" fillId="0" borderId="14" xfId="0" applyBorder="1"/>
    <xf numFmtId="179" fontId="1" fillId="0" borderId="19" xfId="2" applyFont="1" applyFill="1" applyBorder="1" applyAlignment="1">
      <alignment horizontal="right" vertical="center"/>
    </xf>
    <xf numFmtId="179" fontId="1" fillId="0" borderId="17" xfId="2" applyFont="1" applyFill="1" applyBorder="1" applyAlignment="1">
      <alignment horizontal="right" vertical="center"/>
    </xf>
    <xf numFmtId="0" fontId="0" fillId="0" borderId="22" xfId="0" applyBorder="1"/>
    <xf numFmtId="0" fontId="0" fillId="0" borderId="18" xfId="0" applyBorder="1"/>
    <xf numFmtId="49" fontId="24" fillId="0" borderId="0" xfId="20" applyAlignment="1" applyProtection="1">
      <alignment horizontal="left" vertical="top" indent="1"/>
    </xf>
  </cellXfs>
  <cellStyles count="61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1" builtinId="27" hidden="1"/>
    <cellStyle name="Calculation" xfId="15" builtinId="22" hidden="1"/>
    <cellStyle name="Check Cell" xfId="17" builtinId="23" hidden="1"/>
    <cellStyle name="Comma" xfId="1" builtinId="3" hidden="1"/>
    <cellStyle name="Comma [0]" xfId="2" builtinId="6" customBuiltin="1"/>
    <cellStyle name="Comma [1]" xfId="57"/>
    <cellStyle name="Comma [2]" xfId="55"/>
    <cellStyle name="Comma [4]" xfId="54"/>
    <cellStyle name="Currency" xfId="3" builtinId="4" hidden="1"/>
    <cellStyle name="Currency [0]" xfId="4" builtinId="7" hidden="1"/>
    <cellStyle name="Date (short)" xfId="53"/>
    <cellStyle name="Explanatory Text" xfId="20" builtinId="53" customBuiltin="1"/>
    <cellStyle name="Good" xfId="10" builtinId="26" hidde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hidden="1"/>
    <cellStyle name="Hyperlink" xfId="58" builtinId="8" customBuiltin="1"/>
    <cellStyle name="Input" xfId="13" builtinId="20" customBuiltin="1"/>
    <cellStyle name="Label" xfId="52"/>
    <cellStyle name="Link" xfId="51"/>
    <cellStyle name="Linked Cell" xfId="16" builtinId="24" hidden="1"/>
    <cellStyle name="Neutral" xfId="12" builtinId="28" hidden="1"/>
    <cellStyle name="Normal" xfId="0" builtinId="0" customBuiltin="1"/>
    <cellStyle name="Note" xfId="19" builtinId="10" hidden="1"/>
    <cellStyle name="Output" xfId="14" builtinId="21" customBuiltin="1"/>
    <cellStyle name="Percent" xfId="59" builtinId="5" hidden="1" customBuiltin="1"/>
    <cellStyle name="Percent [0]" xfId="60"/>
    <cellStyle name="Percent [1]" xfId="50"/>
    <cellStyle name="Percent [2]" xfId="49"/>
    <cellStyle name="Percent [3]" xfId="48"/>
    <cellStyle name="Rt border" xfId="47"/>
    <cellStyle name="Text" xfId="56"/>
    <cellStyle name="Title" xfId="5" builtinId="15" customBuiltin="1"/>
    <cellStyle name="Total" xfId="21" builtinId="25" hidden="1"/>
    <cellStyle name="Warning Text" xfId="18" builtinId="11" hidden="1"/>
    <cellStyle name="Year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2209800</xdr:rowOff>
    </xdr:from>
    <xdr:to>
      <xdr:col>4</xdr:col>
      <xdr:colOff>0</xdr:colOff>
      <xdr:row>14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8982075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</xdr:row>
      <xdr:rowOff>38100</xdr:rowOff>
    </xdr:from>
    <xdr:to>
      <xdr:col>1</xdr:col>
      <xdr:colOff>1216152</xdr:colOff>
      <xdr:row>1</xdr:row>
      <xdr:rowOff>888492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28600"/>
          <a:ext cx="2816352" cy="850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/Dropbox/Documents/Tobias%20work/H:/BTC300/CPP%20Minor%20Project%20Estim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mmission Bronze">
  <a:themeElements>
    <a:clrScheme name="Office">
      <a:dk1>
        <a:srgbClr val="000000"/>
      </a:dk1>
      <a:lt1>
        <a:srgbClr val="FFFFFF"/>
      </a:lt1>
      <a:dk2>
        <a:srgbClr val="F9F9F5"/>
      </a:dk2>
      <a:lt2>
        <a:srgbClr val="C00000"/>
      </a:lt2>
      <a:accent1>
        <a:srgbClr val="EAE8DA"/>
      </a:accent1>
      <a:accent2>
        <a:srgbClr val="D7D3BB"/>
      </a:accent2>
      <a:accent3>
        <a:srgbClr val="C9C4A3"/>
      </a:accent3>
      <a:accent4>
        <a:srgbClr val="B0A978"/>
      </a:accent4>
      <a:accent5>
        <a:srgbClr val="968F58"/>
      </a:accent5>
      <a:accent6>
        <a:srgbClr val="645F3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18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26.5703125" style="1" customWidth="1"/>
    <col min="2" max="2" width="43.140625" style="1" customWidth="1"/>
    <col min="3" max="3" width="32.7109375" style="1" customWidth="1"/>
    <col min="4" max="4" width="32.28515625" style="1" customWidth="1"/>
    <col min="5" max="16384" width="9.140625" style="1"/>
  </cols>
  <sheetData>
    <row r="1" spans="1:4" customFormat="1" ht="15" customHeight="1" x14ac:dyDescent="0.25"/>
    <row r="2" spans="1:4" customFormat="1" ht="189" customHeight="1" x14ac:dyDescent="0.25"/>
    <row r="3" spans="1:4" ht="22.5" customHeight="1" x14ac:dyDescent="0.35">
      <c r="A3" s="97" t="s">
        <v>91</v>
      </c>
      <c r="B3" s="2"/>
      <c r="C3" s="2"/>
      <c r="D3" s="2"/>
    </row>
    <row r="4" spans="1:4" ht="22.5" customHeight="1" x14ac:dyDescent="0.35">
      <c r="A4" s="97" t="s">
        <v>94</v>
      </c>
      <c r="B4" s="2"/>
      <c r="C4" s="2"/>
      <c r="D4" s="2"/>
    </row>
    <row r="5" spans="1:4" ht="22.5" customHeight="1" x14ac:dyDescent="0.35">
      <c r="A5" s="97" t="s">
        <v>95</v>
      </c>
      <c r="B5" s="2"/>
      <c r="C5" s="2"/>
      <c r="D5" s="2"/>
    </row>
    <row r="6" spans="1:4" customFormat="1" ht="22.5" customHeight="1" x14ac:dyDescent="0.25"/>
    <row r="7" spans="1:4" customFormat="1" ht="42" customHeight="1" x14ac:dyDescent="0.25"/>
    <row r="8" spans="1:4" customFormat="1" ht="15" customHeight="1" x14ac:dyDescent="0.25"/>
    <row r="9" spans="1:4" customFormat="1" ht="15" customHeight="1" x14ac:dyDescent="0.25"/>
    <row r="10" spans="1:4" customFormat="1" ht="15" customHeight="1" x14ac:dyDescent="0.25"/>
    <row r="11" spans="1:4" customFormat="1" ht="15" customHeight="1" x14ac:dyDescent="0.25"/>
    <row r="12" spans="1:4" customFormat="1" ht="15" customHeight="1" x14ac:dyDescent="0.25"/>
    <row r="13" spans="1:4" customFormat="1" ht="15" customHeight="1" x14ac:dyDescent="0.25"/>
    <row r="14" spans="1:4" customFormat="1" ht="15" customHeight="1" x14ac:dyDescent="0.25"/>
    <row r="15" spans="1:4" customFormat="1" ht="15" customHeight="1" x14ac:dyDescent="0.25"/>
    <row r="16" spans="1:4" customFormat="1" ht="15" customHeight="1" x14ac:dyDescent="0.25"/>
    <row r="17" spans="1:4" ht="15" customHeight="1" x14ac:dyDescent="0.25">
      <c r="A17" s="96" t="s">
        <v>96</v>
      </c>
      <c r="B17" s="2"/>
      <c r="C17" s="2"/>
      <c r="D17" s="2"/>
    </row>
    <row r="18" spans="1:4" ht="15" customHeight="1" x14ac:dyDescent="0.25">
      <c r="A18" s="4"/>
      <c r="B18" s="4"/>
      <c r="C18" s="4"/>
      <c r="D18" s="4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Footer>&amp;L&amp;F&amp;C&amp;A&amp;R&amp;P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B10"/>
  <sheetViews>
    <sheetView showGridLines="0" view="pageBreakPreview" zoomScaleNormal="85" zoomScaleSheetLayoutView="100" zoomScalePageLayoutView="85" workbookViewId="0"/>
  </sheetViews>
  <sheetFormatPr defaultColWidth="9.140625" defaultRowHeight="15" x14ac:dyDescent="0.25"/>
  <cols>
    <col min="1" max="1" width="2.7109375" style="13" customWidth="1"/>
    <col min="2" max="2" width="26.5703125" style="13" customWidth="1"/>
    <col min="3" max="3" width="3" customWidth="1"/>
    <col min="4" max="4" width="9.28515625" customWidth="1"/>
    <col min="5" max="5" width="37.42578125" customWidth="1"/>
    <col min="6" max="6" width="2.7109375" customWidth="1"/>
  </cols>
  <sheetData>
    <row r="1" spans="1:2" ht="26.25" customHeight="1" x14ac:dyDescent="0.25">
      <c r="A1" s="15" t="s">
        <v>0</v>
      </c>
      <c r="B1" s="1"/>
    </row>
    <row r="2" spans="1:2" x14ac:dyDescent="0.25">
      <c r="A2"/>
      <c r="B2"/>
    </row>
    <row r="3" spans="1:2" ht="23.25" customHeight="1" x14ac:dyDescent="0.25">
      <c r="A3" s="18" t="s">
        <v>9</v>
      </c>
      <c r="B3" s="1"/>
    </row>
    <row r="4" spans="1:2" x14ac:dyDescent="0.25">
      <c r="A4"/>
      <c r="B4" s="1" t="s">
        <v>12</v>
      </c>
    </row>
    <row r="5" spans="1:2" x14ac:dyDescent="0.25">
      <c r="A5"/>
      <c r="B5"/>
    </row>
    <row r="6" spans="1:2" x14ac:dyDescent="0.25">
      <c r="A6"/>
      <c r="B6"/>
    </row>
    <row r="7" spans="1:2" x14ac:dyDescent="0.25">
      <c r="A7"/>
      <c r="B7"/>
    </row>
    <row r="8" spans="1:2" ht="22.5" customHeight="1" x14ac:dyDescent="0.25">
      <c r="A8" s="18" t="s">
        <v>11</v>
      </c>
      <c r="B8" s="1"/>
    </row>
    <row r="9" spans="1:2" x14ac:dyDescent="0.25">
      <c r="A9"/>
      <c r="B9" s="1" t="s">
        <v>10</v>
      </c>
    </row>
    <row r="10" spans="1:2" x14ac:dyDescent="0.25">
      <c r="A10"/>
      <c r="B10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&amp;L&amp;F&amp;C&amp;A&amp;R&amp;P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17"/>
  <sheetViews>
    <sheetView showGridLines="0" view="pageBreakPreview" zoomScaleNormal="100" zoomScaleSheetLayoutView="100" workbookViewId="0"/>
  </sheetViews>
  <sheetFormatPr defaultRowHeight="15" x14ac:dyDescent="0.25"/>
  <cols>
    <col min="1" max="1" width="2.7109375" style="1" customWidth="1"/>
    <col min="2" max="2" width="12.140625" style="1" customWidth="1"/>
    <col min="3" max="3" width="57.85546875" style="1" customWidth="1"/>
    <col min="4" max="4" width="2.7109375" style="1" customWidth="1"/>
    <col min="5" max="16384" width="9.140625" style="1"/>
  </cols>
  <sheetData>
    <row r="1" spans="1:4" ht="26.25" x14ac:dyDescent="0.4">
      <c r="A1" s="86" t="s">
        <v>1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24" thickBot="1" x14ac:dyDescent="0.4">
      <c r="A3" s="95"/>
      <c r="B3" s="3"/>
      <c r="C3" s="3"/>
      <c r="D3" s="3"/>
    </row>
    <row r="4" spans="1:4" ht="15.75" x14ac:dyDescent="0.25">
      <c r="A4"/>
      <c r="B4" s="5" t="s">
        <v>2</v>
      </c>
      <c r="C4" s="6" t="s">
        <v>3</v>
      </c>
      <c r="D4" s="3"/>
    </row>
    <row r="5" spans="1:4" x14ac:dyDescent="0.25">
      <c r="A5"/>
      <c r="B5" s="7" t="s">
        <v>4</v>
      </c>
      <c r="C5" s="8" t="s">
        <v>90</v>
      </c>
      <c r="D5" s="3"/>
    </row>
    <row r="6" spans="1:4" x14ac:dyDescent="0.25">
      <c r="A6"/>
      <c r="B6" s="11"/>
      <c r="C6" s="12" t="s">
        <v>31</v>
      </c>
      <c r="D6" s="3"/>
    </row>
    <row r="7" spans="1:4" x14ac:dyDescent="0.25">
      <c r="A7"/>
      <c r="B7" s="11"/>
      <c r="C7" s="12" t="s">
        <v>37</v>
      </c>
      <c r="D7" s="3"/>
    </row>
    <row r="8" spans="1:4" x14ac:dyDescent="0.25">
      <c r="A8"/>
      <c r="B8" s="11"/>
      <c r="C8" s="12" t="s">
        <v>21</v>
      </c>
      <c r="D8" s="3"/>
    </row>
    <row r="9" spans="1:4" x14ac:dyDescent="0.25">
      <c r="A9"/>
      <c r="B9" s="9" t="s">
        <v>8</v>
      </c>
      <c r="C9" s="10" t="s">
        <v>82</v>
      </c>
      <c r="D9" s="3"/>
    </row>
    <row r="10" spans="1:4" x14ac:dyDescent="0.25">
      <c r="A10"/>
      <c r="B10" s="21"/>
      <c r="C10" s="22" t="s">
        <v>4</v>
      </c>
      <c r="D10" s="3"/>
    </row>
    <row r="11" spans="1:4" x14ac:dyDescent="0.25">
      <c r="A11"/>
      <c r="B11" s="21"/>
      <c r="C11" s="22" t="s">
        <v>5</v>
      </c>
      <c r="D11" s="3"/>
    </row>
    <row r="12" spans="1:4" x14ac:dyDescent="0.25">
      <c r="A12"/>
      <c r="B12" s="21"/>
      <c r="C12" s="22" t="s">
        <v>6</v>
      </c>
      <c r="D12" s="3"/>
    </row>
    <row r="13" spans="1:4" x14ac:dyDescent="0.25">
      <c r="A13"/>
      <c r="B13" s="7" t="s">
        <v>81</v>
      </c>
      <c r="C13" s="8" t="s">
        <v>66</v>
      </c>
      <c r="D13" s="3"/>
    </row>
    <row r="14" spans="1:4" x14ac:dyDescent="0.25">
      <c r="A14"/>
      <c r="B14" s="11"/>
      <c r="C14" s="12" t="s">
        <v>4</v>
      </c>
      <c r="D14" s="3"/>
    </row>
    <row r="15" spans="1:4" x14ac:dyDescent="0.25">
      <c r="A15"/>
      <c r="B15" s="11"/>
      <c r="C15" s="12" t="s">
        <v>5</v>
      </c>
      <c r="D15" s="3"/>
    </row>
    <row r="16" spans="1:4" ht="15.75" thickBot="1" x14ac:dyDescent="0.3">
      <c r="A16"/>
      <c r="B16" s="84"/>
      <c r="C16" s="85" t="s">
        <v>6</v>
      </c>
      <c r="D16" s="3"/>
    </row>
    <row r="17" spans="1:4" x14ac:dyDescent="0.25">
      <c r="A17"/>
      <c r="B17" s="3"/>
      <c r="C17" s="3"/>
      <c r="D17" s="3"/>
    </row>
  </sheetData>
  <sheetProtection formatColumns="0" formatRows="0"/>
  <hyperlinks>
    <hyperlink ref="C5" location="'Inputs'!$A$1" tooltip="Section title. Click once to follow" display="Powerco reliability portfolio model Inputs"/>
    <hyperlink ref="C6" location="'Inputs'!$A$3" tooltip="Section subtitle. Click once to follow" display="Unit costs"/>
    <hyperlink ref="C7" location="'Inputs'!$A$23" tooltip="Section subtitle. Click once to follow" display="Historical  expenditure"/>
    <hyperlink ref="C8" location="'Inputs'!$A$55" tooltip="Section subtitle. Click once to follow" display="Future Improvements Allowance"/>
    <hyperlink ref="C9" location="'Forecast'!$A$1" tooltip="Section title. Click once to follow" display="Powerco Expenditure Forecast: Network Automation"/>
    <hyperlink ref="C10" location="'Forecast'!$A$3" tooltip="Section subtitle. Click once to follow" display="Inputs"/>
    <hyperlink ref="C11" location="'Forecast'!$A$47" tooltip="Section subtitle. Click once to follow" display="Calculations"/>
    <hyperlink ref="C12" location="'Forecast'!$A$91" tooltip="Section subtitle. Click once to follow" display="Outputs"/>
    <hyperlink ref="C13" location="'Output'!$A$1" tooltip="Section title. Click once to follow" display="Reliability projects capital expenditure draft approvals"/>
    <hyperlink ref="C14" location="'Output'!$A$4" tooltip="Section subtitle. Click once to follow" display="Inputs"/>
    <hyperlink ref="C15" location="'Output'!$A$27" tooltip="Section subtitle. Click once to follow" display="Calculations"/>
    <hyperlink ref="C16" location="'Output'!$A$63" tooltip="Section subtitle. Click once to follow" display="Outputs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&amp;L&amp;F&amp;C&amp;A&amp;R&amp;P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T60"/>
  <sheetViews>
    <sheetView showGridLines="0" view="pageBreakPreview" zoomScaleNormal="70" zoomScaleSheetLayoutView="100" zoomScalePageLayoutView="75" workbookViewId="0"/>
  </sheetViews>
  <sheetFormatPr defaultColWidth="9.140625" defaultRowHeight="15" x14ac:dyDescent="0.25"/>
  <cols>
    <col min="1" max="1" width="2.7109375" style="13" customWidth="1"/>
    <col min="2" max="2" width="61.42578125" style="13" customWidth="1"/>
    <col min="3" max="4" width="11.140625" style="13" customWidth="1"/>
    <col min="5" max="5" width="11.85546875" style="13" customWidth="1"/>
    <col min="6" max="16" width="11.140625" style="13" customWidth="1"/>
    <col min="17" max="18" width="11.140625" customWidth="1"/>
    <col min="19" max="19" width="11.140625" style="1" customWidth="1"/>
    <col min="20" max="20" width="2.7109375" customWidth="1"/>
  </cols>
  <sheetData>
    <row r="1" spans="1:20" ht="26.25" x14ac:dyDescent="0.25">
      <c r="A1" s="15" t="s">
        <v>90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S1"/>
    </row>
    <row r="2" spans="1:20" ht="27" customHeight="1" x14ac:dyDescent="0.25">
      <c r="A2" s="106" t="s">
        <v>100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S2"/>
    </row>
    <row r="3" spans="1:20" ht="23.25" x14ac:dyDescent="0.35">
      <c r="A3" s="17" t="s">
        <v>31</v>
      </c>
      <c r="B3" s="57"/>
      <c r="C3"/>
      <c r="D3"/>
      <c r="E3"/>
      <c r="F3"/>
      <c r="G3"/>
      <c r="H3"/>
      <c r="I3"/>
      <c r="J3"/>
      <c r="K3"/>
      <c r="L3"/>
      <c r="M3"/>
      <c r="N3"/>
      <c r="O3"/>
      <c r="P3"/>
      <c r="S3"/>
    </row>
    <row r="4" spans="1:20" s="1" customFormat="1" x14ac:dyDescent="0.25">
      <c r="A4" s="14" t="s">
        <v>99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5">
      <c r="A5"/>
      <c r="B5" s="98"/>
      <c r="C5" s="29"/>
      <c r="D5"/>
      <c r="E5"/>
      <c r="F5"/>
      <c r="G5"/>
      <c r="H5"/>
      <c r="I5"/>
      <c r="J5"/>
      <c r="K5"/>
      <c r="L5"/>
      <c r="M5"/>
      <c r="N5"/>
      <c r="O5"/>
      <c r="P5"/>
      <c r="S5"/>
    </row>
    <row r="6" spans="1:20" x14ac:dyDescent="0.25">
      <c r="A6"/>
      <c r="B6" s="99"/>
      <c r="C6" s="30" t="s">
        <v>47</v>
      </c>
      <c r="D6"/>
      <c r="E6"/>
      <c r="F6"/>
      <c r="G6"/>
      <c r="H6"/>
      <c r="I6"/>
      <c r="J6"/>
      <c r="K6"/>
      <c r="L6"/>
      <c r="M6"/>
      <c r="N6"/>
      <c r="O6"/>
      <c r="P6"/>
      <c r="S6"/>
    </row>
    <row r="7" spans="1:20" x14ac:dyDescent="0.25">
      <c r="A7"/>
      <c r="B7" s="32" t="s">
        <v>48</v>
      </c>
      <c r="C7" s="38">
        <v>50000</v>
      </c>
      <c r="D7"/>
      <c r="E7"/>
      <c r="F7"/>
      <c r="G7"/>
      <c r="H7"/>
      <c r="I7"/>
      <c r="J7"/>
      <c r="K7"/>
      <c r="L7"/>
      <c r="M7"/>
      <c r="N7"/>
      <c r="O7"/>
      <c r="P7"/>
      <c r="S7"/>
    </row>
    <row r="8" spans="1:20" x14ac:dyDescent="0.25">
      <c r="A8"/>
      <c r="B8" s="32" t="s">
        <v>49</v>
      </c>
      <c r="C8" s="38">
        <v>3000</v>
      </c>
      <c r="D8"/>
      <c r="E8"/>
      <c r="F8"/>
      <c r="G8"/>
      <c r="H8"/>
      <c r="I8"/>
      <c r="J8"/>
      <c r="K8"/>
      <c r="L8"/>
      <c r="M8"/>
      <c r="N8"/>
      <c r="O8"/>
      <c r="P8"/>
      <c r="S8"/>
    </row>
    <row r="9" spans="1:20" x14ac:dyDescent="0.25">
      <c r="A9"/>
      <c r="B9" s="32" t="s">
        <v>50</v>
      </c>
      <c r="C9" s="38">
        <v>16000</v>
      </c>
      <c r="D9"/>
      <c r="E9"/>
      <c r="F9"/>
      <c r="G9"/>
      <c r="H9"/>
      <c r="I9"/>
      <c r="J9"/>
      <c r="K9"/>
      <c r="L9"/>
      <c r="M9"/>
      <c r="N9"/>
      <c r="O9"/>
      <c r="P9"/>
      <c r="S9"/>
    </row>
    <row r="10" spans="1:20" x14ac:dyDescent="0.25">
      <c r="A10"/>
      <c r="B10" s="32" t="s">
        <v>51</v>
      </c>
      <c r="C10" s="38">
        <v>4500</v>
      </c>
      <c r="D10"/>
      <c r="E10"/>
      <c r="F10"/>
      <c r="G10"/>
      <c r="H10"/>
      <c r="I10"/>
      <c r="J10"/>
      <c r="K10"/>
      <c r="L10"/>
      <c r="M10"/>
      <c r="N10"/>
      <c r="O10"/>
      <c r="P10"/>
      <c r="S10"/>
    </row>
    <row r="11" spans="1:20" x14ac:dyDescent="0.25">
      <c r="A11"/>
      <c r="B11" s="32" t="s">
        <v>52</v>
      </c>
      <c r="C11" s="38">
        <v>800000</v>
      </c>
      <c r="D11"/>
      <c r="E11"/>
      <c r="F11"/>
      <c r="G11"/>
      <c r="H11"/>
      <c r="I11"/>
      <c r="J11"/>
      <c r="K11"/>
      <c r="L11"/>
      <c r="M11"/>
      <c r="N11"/>
      <c r="O11"/>
      <c r="P11"/>
      <c r="S11"/>
    </row>
    <row r="12" spans="1:20" x14ac:dyDescent="0.25">
      <c r="A12"/>
      <c r="B12" s="32" t="s">
        <v>53</v>
      </c>
      <c r="C12" s="38">
        <v>30000</v>
      </c>
      <c r="D12"/>
      <c r="E12"/>
      <c r="F12"/>
      <c r="G12"/>
      <c r="H12"/>
      <c r="I12"/>
      <c r="J12"/>
      <c r="K12"/>
      <c r="L12"/>
      <c r="M12"/>
      <c r="N12"/>
      <c r="O12"/>
      <c r="P12"/>
      <c r="S12"/>
    </row>
    <row r="13" spans="1:20" x14ac:dyDescent="0.25">
      <c r="A13"/>
      <c r="B13" s="32" t="s">
        <v>54</v>
      </c>
      <c r="C13" s="38">
        <v>40000</v>
      </c>
      <c r="D13"/>
      <c r="E13"/>
      <c r="F13"/>
      <c r="G13"/>
      <c r="H13"/>
      <c r="I13"/>
      <c r="J13"/>
      <c r="K13"/>
      <c r="L13"/>
      <c r="M13"/>
      <c r="N13"/>
      <c r="O13"/>
      <c r="P13"/>
      <c r="S13"/>
    </row>
    <row r="14" spans="1:20" x14ac:dyDescent="0.25">
      <c r="A14"/>
      <c r="B14" s="32" t="s">
        <v>55</v>
      </c>
      <c r="C14" s="38">
        <v>5000</v>
      </c>
      <c r="D14"/>
      <c r="E14"/>
      <c r="F14"/>
      <c r="G14"/>
      <c r="H14"/>
      <c r="I14"/>
      <c r="J14"/>
      <c r="K14"/>
      <c r="L14"/>
      <c r="M14"/>
      <c r="N14"/>
      <c r="O14"/>
      <c r="P14"/>
      <c r="S14"/>
    </row>
    <row r="15" spans="1:20" x14ac:dyDescent="0.25">
      <c r="A15"/>
      <c r="B15" s="32" t="s">
        <v>56</v>
      </c>
      <c r="C15" s="38">
        <v>20000</v>
      </c>
      <c r="D15"/>
      <c r="E15"/>
      <c r="F15"/>
      <c r="G15"/>
      <c r="H15"/>
      <c r="I15"/>
      <c r="J15"/>
      <c r="K15"/>
      <c r="L15"/>
      <c r="M15"/>
      <c r="N15"/>
      <c r="O15"/>
      <c r="P15"/>
      <c r="S15"/>
    </row>
    <row r="16" spans="1:20" x14ac:dyDescent="0.25">
      <c r="A16"/>
      <c r="B16" s="32" t="s">
        <v>57</v>
      </c>
      <c r="C16" s="38">
        <v>15000</v>
      </c>
      <c r="D16"/>
      <c r="E16"/>
      <c r="F16"/>
      <c r="G16"/>
      <c r="H16"/>
      <c r="I16"/>
      <c r="J16"/>
      <c r="K16"/>
      <c r="L16"/>
      <c r="M16"/>
      <c r="N16"/>
      <c r="O16"/>
      <c r="P16"/>
      <c r="S16"/>
    </row>
    <row r="17" spans="1:20" s="1" customFormat="1" x14ac:dyDescent="0.25">
      <c r="A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21" x14ac:dyDescent="0.35">
      <c r="A18" s="20" t="s">
        <v>33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S18"/>
    </row>
    <row r="19" spans="1:20" s="1" customFormat="1" x14ac:dyDescent="0.25">
      <c r="A19"/>
      <c r="B19" s="98"/>
      <c r="C19" s="29"/>
      <c r="D19" s="29"/>
      <c r="E19" s="29"/>
      <c r="F19" s="29"/>
      <c r="G19" s="29"/>
      <c r="H19" s="29"/>
      <c r="I19" s="26" t="s">
        <v>20</v>
      </c>
      <c r="J19" s="28"/>
      <c r="K19" s="27" t="s">
        <v>19</v>
      </c>
      <c r="L19" s="27"/>
      <c r="M19" s="27"/>
      <c r="N19" s="27"/>
      <c r="O19" s="28"/>
      <c r="P19" s="36"/>
      <c r="Q19" s="29"/>
      <c r="R19" s="29"/>
      <c r="S19" s="29"/>
    </row>
    <row r="20" spans="1:20" s="1" customFormat="1" x14ac:dyDescent="0.25">
      <c r="A20"/>
      <c r="B20" s="99"/>
      <c r="C20" s="30" t="s">
        <v>47</v>
      </c>
      <c r="D20" s="30">
        <v>2012</v>
      </c>
      <c r="E20" s="30">
        <v>2013</v>
      </c>
      <c r="F20" s="30">
        <v>2014</v>
      </c>
      <c r="G20" s="30">
        <v>2015</v>
      </c>
      <c r="H20" s="30">
        <v>2016</v>
      </c>
      <c r="I20" s="23">
        <v>2017</v>
      </c>
      <c r="J20" s="25">
        <v>2018</v>
      </c>
      <c r="K20" s="24">
        <v>2019</v>
      </c>
      <c r="L20" s="24">
        <v>2020</v>
      </c>
      <c r="M20" s="24">
        <v>2021</v>
      </c>
      <c r="N20" s="24">
        <v>2022</v>
      </c>
      <c r="O20" s="25">
        <v>2023</v>
      </c>
      <c r="P20" s="37">
        <v>2024</v>
      </c>
      <c r="Q20" s="30">
        <v>2025</v>
      </c>
      <c r="R20" s="30">
        <v>2026</v>
      </c>
      <c r="S20" s="30">
        <v>2027</v>
      </c>
    </row>
    <row r="21" spans="1:20" x14ac:dyDescent="0.25">
      <c r="A21"/>
      <c r="B21" s="32" t="s">
        <v>33</v>
      </c>
      <c r="C21" s="44"/>
      <c r="D21" s="44"/>
      <c r="E21" s="44"/>
      <c r="F21" s="44"/>
      <c r="G21" s="44"/>
      <c r="H21" s="44"/>
      <c r="I21" s="45"/>
      <c r="J21" s="46"/>
      <c r="K21" s="44">
        <v>7.6300000000000007E-2</v>
      </c>
      <c r="L21" s="44">
        <v>8.1100000000000005E-2</v>
      </c>
      <c r="M21" s="44">
        <v>7.9899999999999999E-2</v>
      </c>
      <c r="N21" s="44">
        <v>8.1600000000000006E-2</v>
      </c>
      <c r="O21" s="46">
        <v>8.3199999999999996E-2</v>
      </c>
      <c r="P21" s="45">
        <v>7.9699999999999993E-2</v>
      </c>
      <c r="Q21" s="44">
        <v>0.08</v>
      </c>
      <c r="R21" s="44">
        <v>7.9699999999999993E-2</v>
      </c>
      <c r="S21" s="44">
        <v>8.4000000000000005E-2</v>
      </c>
    </row>
    <row r="22" spans="1:20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S22"/>
    </row>
    <row r="23" spans="1:20" ht="23.25" x14ac:dyDescent="0.35">
      <c r="A23" s="17" t="s">
        <v>37</v>
      </c>
      <c r="B23" s="5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S23"/>
    </row>
    <row r="24" spans="1:20" x14ac:dyDescent="0.25">
      <c r="A24" s="58" t="s">
        <v>98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S24"/>
    </row>
    <row r="25" spans="1:20" x14ac:dyDescent="0.25">
      <c r="A25"/>
      <c r="B25" s="98"/>
      <c r="C25" s="29"/>
      <c r="D25" s="29"/>
      <c r="E25" s="29"/>
      <c r="F25" s="29"/>
      <c r="G25" s="29"/>
      <c r="H25" s="29"/>
      <c r="I25" s="26" t="s">
        <v>20</v>
      </c>
      <c r="J25" s="28"/>
      <c r="K25" s="27" t="s">
        <v>19</v>
      </c>
      <c r="L25" s="27"/>
      <c r="M25" s="27"/>
      <c r="N25" s="27"/>
      <c r="O25" s="28"/>
      <c r="P25" s="36"/>
      <c r="Q25" s="29"/>
      <c r="R25" s="29"/>
      <c r="S25" s="29"/>
    </row>
    <row r="26" spans="1:20" x14ac:dyDescent="0.25">
      <c r="A26"/>
      <c r="B26" s="99"/>
      <c r="C26" s="30"/>
      <c r="D26" s="30">
        <v>2012</v>
      </c>
      <c r="E26" s="30">
        <v>2013</v>
      </c>
      <c r="F26" s="30">
        <v>2014</v>
      </c>
      <c r="G26" s="30">
        <v>2015</v>
      </c>
      <c r="H26" s="30">
        <v>2016</v>
      </c>
      <c r="I26" s="23">
        <v>2017</v>
      </c>
      <c r="J26" s="25">
        <v>2018</v>
      </c>
      <c r="K26" s="24">
        <v>2019</v>
      </c>
      <c r="L26" s="24">
        <v>2020</v>
      </c>
      <c r="M26" s="24">
        <v>2021</v>
      </c>
      <c r="N26" s="24">
        <v>2022</v>
      </c>
      <c r="O26" s="25">
        <v>2023</v>
      </c>
      <c r="P26" s="37">
        <v>2024</v>
      </c>
      <c r="Q26" s="30">
        <v>2025</v>
      </c>
      <c r="R26" s="30">
        <v>2026</v>
      </c>
      <c r="S26" s="30">
        <v>2027</v>
      </c>
    </row>
    <row r="27" spans="1:20" x14ac:dyDescent="0.25">
      <c r="A27"/>
      <c r="B27" s="32" t="s">
        <v>7</v>
      </c>
      <c r="C27" s="38"/>
      <c r="D27" s="39">
        <v>2056.4929314630463</v>
      </c>
      <c r="E27" s="39">
        <v>1979.0569060615126</v>
      </c>
      <c r="F27" s="39">
        <v>2283.8880889690067</v>
      </c>
      <c r="G27" s="39">
        <v>3683.4472136105305</v>
      </c>
      <c r="H27" s="39">
        <v>5034.4208899999994</v>
      </c>
      <c r="I27" s="40"/>
      <c r="J27" s="41"/>
      <c r="K27" s="38"/>
      <c r="L27" s="38"/>
      <c r="M27" s="38"/>
      <c r="N27" s="38"/>
      <c r="O27" s="41"/>
      <c r="P27" s="40"/>
      <c r="Q27" s="38"/>
      <c r="R27" s="38"/>
      <c r="S27" s="38"/>
    </row>
    <row r="28" spans="1:20" x14ac:dyDescent="0.25">
      <c r="A28"/>
      <c r="B28" s="33" t="s">
        <v>35</v>
      </c>
      <c r="C28" s="38"/>
      <c r="D28" s="38"/>
      <c r="E28" s="38"/>
      <c r="F28" s="38"/>
      <c r="G28" s="38"/>
      <c r="H28" s="38"/>
      <c r="I28" s="42">
        <v>2050</v>
      </c>
      <c r="J28" s="43">
        <v>1626.5709999999999</v>
      </c>
      <c r="K28" s="38"/>
      <c r="L28" s="38"/>
      <c r="M28" s="38"/>
      <c r="N28" s="38"/>
      <c r="O28" s="41"/>
      <c r="P28" s="40"/>
      <c r="Q28" s="38"/>
      <c r="R28" s="38"/>
      <c r="S28" s="38"/>
    </row>
    <row r="29" spans="1:20" x14ac:dyDescent="0.25">
      <c r="A29"/>
      <c r="B29" s="33" t="s">
        <v>34</v>
      </c>
      <c r="C29" s="38"/>
      <c r="D29" s="38"/>
      <c r="E29" s="38"/>
      <c r="F29" s="38"/>
      <c r="G29" s="38"/>
      <c r="H29" s="38"/>
      <c r="I29" s="42">
        <v>810</v>
      </c>
      <c r="J29" s="43">
        <v>1035.4290000000001</v>
      </c>
      <c r="K29" s="38"/>
      <c r="L29" s="38"/>
      <c r="M29" s="38"/>
      <c r="N29" s="38"/>
      <c r="O29" s="41"/>
      <c r="P29" s="40"/>
      <c r="Q29" s="38"/>
      <c r="R29" s="38"/>
      <c r="S29" s="38"/>
    </row>
    <row r="30" spans="1:20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S30"/>
    </row>
    <row r="31" spans="1:20" ht="21" x14ac:dyDescent="0.35">
      <c r="A31" s="67" t="s">
        <v>27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S31"/>
    </row>
    <row r="32" spans="1:20" s="1" customFormat="1" x14ac:dyDescent="0.25">
      <c r="A32"/>
      <c r="B32" s="98"/>
      <c r="C32" s="29"/>
      <c r="D32" s="29"/>
      <c r="E32" s="29"/>
      <c r="F32" s="29"/>
      <c r="G32" s="29"/>
      <c r="H32" s="29"/>
      <c r="I32" s="26" t="s">
        <v>20</v>
      </c>
      <c r="J32" s="28"/>
      <c r="K32" s="27" t="s">
        <v>19</v>
      </c>
      <c r="L32" s="27"/>
      <c r="M32" s="27"/>
      <c r="N32" s="27"/>
      <c r="O32" s="28"/>
      <c r="P32" s="36"/>
      <c r="Q32" s="29"/>
      <c r="R32" s="29"/>
      <c r="S32" s="29"/>
    </row>
    <row r="33" spans="1:19" s="1" customFormat="1" x14ac:dyDescent="0.25">
      <c r="A33"/>
      <c r="B33" s="99"/>
      <c r="C33" s="30"/>
      <c r="D33" s="30">
        <v>2012</v>
      </c>
      <c r="E33" s="30">
        <v>2013</v>
      </c>
      <c r="F33" s="30">
        <v>2014</v>
      </c>
      <c r="G33" s="30">
        <v>2015</v>
      </c>
      <c r="H33" s="30">
        <v>2016</v>
      </c>
      <c r="I33" s="23">
        <v>2017</v>
      </c>
      <c r="J33" s="25">
        <v>2018</v>
      </c>
      <c r="K33" s="24">
        <v>2019</v>
      </c>
      <c r="L33" s="24">
        <v>2020</v>
      </c>
      <c r="M33" s="24">
        <v>2021</v>
      </c>
      <c r="N33" s="24">
        <v>2022</v>
      </c>
      <c r="O33" s="25">
        <v>2023</v>
      </c>
      <c r="P33" s="37">
        <v>2024</v>
      </c>
      <c r="Q33" s="30">
        <v>2025</v>
      </c>
      <c r="R33" s="30">
        <v>2026</v>
      </c>
      <c r="S33" s="30">
        <v>2027</v>
      </c>
    </row>
    <row r="34" spans="1:19" ht="18.75" x14ac:dyDescent="0.3">
      <c r="A34"/>
      <c r="B34" s="65" t="s">
        <v>30</v>
      </c>
      <c r="C34" s="31"/>
      <c r="D34"/>
      <c r="E34"/>
      <c r="F34"/>
      <c r="G34"/>
      <c r="H34" s="100"/>
      <c r="I34" s="101"/>
      <c r="J34" s="100"/>
      <c r="K34" s="101"/>
      <c r="L34"/>
      <c r="M34"/>
      <c r="N34"/>
      <c r="O34" s="100"/>
      <c r="P34" s="101"/>
      <c r="S34"/>
    </row>
    <row r="35" spans="1:19" x14ac:dyDescent="0.25">
      <c r="A35"/>
      <c r="B35" s="32" t="s">
        <v>17</v>
      </c>
      <c r="C35" s="38"/>
      <c r="D35" s="38"/>
      <c r="E35" s="38"/>
      <c r="F35" s="38"/>
      <c r="G35" s="38"/>
      <c r="H35" s="38"/>
      <c r="I35" s="40"/>
      <c r="J35" s="41"/>
      <c r="K35" s="38">
        <v>25</v>
      </c>
      <c r="L35" s="38">
        <v>25</v>
      </c>
      <c r="M35" s="38">
        <v>25</v>
      </c>
      <c r="N35" s="38">
        <v>25</v>
      </c>
      <c r="O35" s="41">
        <v>25</v>
      </c>
      <c r="P35" s="40">
        <v>20</v>
      </c>
      <c r="Q35" s="38">
        <v>15</v>
      </c>
      <c r="R35" s="38">
        <v>10</v>
      </c>
      <c r="S35" s="38">
        <v>5</v>
      </c>
    </row>
    <row r="36" spans="1:19" x14ac:dyDescent="0.25">
      <c r="A36"/>
      <c r="B36" s="32" t="s">
        <v>16</v>
      </c>
      <c r="C36" s="38"/>
      <c r="D36" s="38"/>
      <c r="E36" s="38"/>
      <c r="F36" s="38"/>
      <c r="G36" s="38"/>
      <c r="H36" s="38"/>
      <c r="I36" s="40"/>
      <c r="J36" s="41"/>
      <c r="K36" s="38">
        <v>0</v>
      </c>
      <c r="L36" s="38">
        <v>0</v>
      </c>
      <c r="M36" s="38">
        <v>0</v>
      </c>
      <c r="N36" s="38">
        <v>0</v>
      </c>
      <c r="O36" s="41"/>
      <c r="P36" s="40"/>
      <c r="Q36" s="38"/>
      <c r="R36" s="38"/>
      <c r="S36" s="38"/>
    </row>
    <row r="37" spans="1:19" x14ac:dyDescent="0.25">
      <c r="A37"/>
      <c r="B37" s="32" t="s">
        <v>15</v>
      </c>
      <c r="C37" s="38"/>
      <c r="D37" s="38"/>
      <c r="E37" s="38"/>
      <c r="F37" s="38"/>
      <c r="G37" s="38"/>
      <c r="H37" s="38"/>
      <c r="I37" s="40"/>
      <c r="J37" s="41"/>
      <c r="K37" s="38">
        <v>8</v>
      </c>
      <c r="L37" s="38">
        <v>13</v>
      </c>
      <c r="M37" s="38">
        <v>13</v>
      </c>
      <c r="N37" s="38">
        <v>20</v>
      </c>
      <c r="O37" s="41">
        <v>20</v>
      </c>
      <c r="P37" s="40">
        <v>20</v>
      </c>
      <c r="Q37" s="38">
        <v>20</v>
      </c>
      <c r="R37" s="38">
        <v>20</v>
      </c>
      <c r="S37" s="38">
        <v>20</v>
      </c>
    </row>
    <row r="38" spans="1:19" x14ac:dyDescent="0.25">
      <c r="A38"/>
      <c r="B38" s="32" t="s">
        <v>14</v>
      </c>
      <c r="C38" s="38"/>
      <c r="D38" s="38"/>
      <c r="E38" s="38"/>
      <c r="F38" s="38"/>
      <c r="G38" s="38"/>
      <c r="H38" s="38"/>
      <c r="I38" s="40"/>
      <c r="J38" s="41"/>
      <c r="K38" s="38">
        <v>0</v>
      </c>
      <c r="L38" s="38">
        <v>0</v>
      </c>
      <c r="M38" s="38">
        <v>0</v>
      </c>
      <c r="N38" s="38">
        <v>0</v>
      </c>
      <c r="O38" s="41"/>
      <c r="P38" s="40">
        <v>10</v>
      </c>
      <c r="Q38" s="38">
        <v>15</v>
      </c>
      <c r="R38" s="38">
        <v>15</v>
      </c>
      <c r="S38" s="38">
        <v>10</v>
      </c>
    </row>
    <row r="39" spans="1:19" x14ac:dyDescent="0.25">
      <c r="A39"/>
      <c r="B39" s="32" t="s">
        <v>13</v>
      </c>
      <c r="C39" s="38"/>
      <c r="D39" s="38"/>
      <c r="E39" s="38"/>
      <c r="F39" s="38"/>
      <c r="G39" s="38"/>
      <c r="H39" s="38"/>
      <c r="I39" s="40"/>
      <c r="J39" s="41"/>
      <c r="K39" s="38">
        <v>0</v>
      </c>
      <c r="L39" s="38">
        <v>0</v>
      </c>
      <c r="M39" s="38">
        <v>0</v>
      </c>
      <c r="N39" s="38">
        <v>0</v>
      </c>
      <c r="O39" s="41"/>
      <c r="P39" s="40"/>
      <c r="Q39" s="38"/>
      <c r="R39" s="38"/>
      <c r="S39" s="38"/>
    </row>
    <row r="40" spans="1:19" ht="18.75" x14ac:dyDescent="0.3">
      <c r="A40"/>
      <c r="B40" s="65" t="s">
        <v>29</v>
      </c>
      <c r="C40" s="31"/>
      <c r="D40"/>
      <c r="E40"/>
      <c r="F40"/>
      <c r="G40"/>
      <c r="H40" s="100"/>
      <c r="I40" s="101"/>
      <c r="J40" s="100"/>
      <c r="K40" s="101"/>
      <c r="L40"/>
      <c r="M40"/>
      <c r="N40"/>
      <c r="O40" s="100"/>
      <c r="P40" s="101"/>
      <c r="S40"/>
    </row>
    <row r="41" spans="1:19" x14ac:dyDescent="0.25">
      <c r="A41"/>
      <c r="B41" s="32" t="s">
        <v>27</v>
      </c>
      <c r="C41" s="31"/>
      <c r="D41" s="31"/>
      <c r="E41" s="31"/>
      <c r="F41" s="31"/>
      <c r="G41" s="31"/>
      <c r="H41" s="31"/>
      <c r="I41" s="34"/>
      <c r="J41" s="35"/>
      <c r="K41" s="31"/>
      <c r="L41" s="31"/>
      <c r="M41" s="31"/>
      <c r="N41" s="31"/>
      <c r="O41" s="35"/>
      <c r="P41" s="34"/>
      <c r="Q41" s="31"/>
      <c r="R41" s="31"/>
      <c r="S41" s="31"/>
    </row>
    <row r="42" spans="1:19" x14ac:dyDescent="0.25">
      <c r="A42"/>
      <c r="B42" s="32" t="s">
        <v>17</v>
      </c>
      <c r="C42" s="38"/>
      <c r="D42" s="38"/>
      <c r="E42" s="38"/>
      <c r="F42" s="38"/>
      <c r="G42" s="38"/>
      <c r="H42" s="38"/>
      <c r="I42" s="40"/>
      <c r="J42" s="41"/>
      <c r="K42" s="38">
        <v>22</v>
      </c>
      <c r="L42" s="38">
        <v>28</v>
      </c>
      <c r="M42" s="38">
        <v>28</v>
      </c>
      <c r="N42" s="38">
        <v>40</v>
      </c>
      <c r="O42" s="41">
        <v>40</v>
      </c>
      <c r="P42" s="40">
        <v>25</v>
      </c>
      <c r="Q42" s="38">
        <v>15</v>
      </c>
      <c r="R42" s="38">
        <v>10</v>
      </c>
      <c r="S42" s="38">
        <v>5</v>
      </c>
    </row>
    <row r="43" spans="1:19" x14ac:dyDescent="0.25">
      <c r="A43"/>
      <c r="B43" s="32" t="s">
        <v>16</v>
      </c>
      <c r="C43" s="38"/>
      <c r="D43" s="38"/>
      <c r="E43" s="38"/>
      <c r="F43" s="38"/>
      <c r="G43" s="38"/>
      <c r="H43" s="38"/>
      <c r="I43" s="40"/>
      <c r="J43" s="41"/>
      <c r="K43" s="38">
        <v>30</v>
      </c>
      <c r="L43" s="38">
        <v>50</v>
      </c>
      <c r="M43" s="38">
        <v>120</v>
      </c>
      <c r="N43" s="38">
        <v>120</v>
      </c>
      <c r="O43" s="41">
        <v>120</v>
      </c>
      <c r="P43" s="40">
        <v>120</v>
      </c>
      <c r="Q43" s="38">
        <v>120</v>
      </c>
      <c r="R43" s="38">
        <v>120</v>
      </c>
      <c r="S43" s="38">
        <v>120</v>
      </c>
    </row>
    <row r="44" spans="1:19" x14ac:dyDescent="0.25">
      <c r="A44"/>
      <c r="B44" s="32" t="s">
        <v>15</v>
      </c>
      <c r="C44" s="38"/>
      <c r="D44" s="38"/>
      <c r="E44" s="38"/>
      <c r="F44" s="38"/>
      <c r="G44" s="38"/>
      <c r="H44" s="38"/>
      <c r="I44" s="40"/>
      <c r="J44" s="41"/>
      <c r="K44" s="38">
        <v>8</v>
      </c>
      <c r="L44" s="38">
        <v>13</v>
      </c>
      <c r="M44" s="38">
        <v>15</v>
      </c>
      <c r="N44" s="38">
        <v>18</v>
      </c>
      <c r="O44" s="41">
        <v>18</v>
      </c>
      <c r="P44" s="40">
        <v>18</v>
      </c>
      <c r="Q44" s="38">
        <v>18</v>
      </c>
      <c r="R44" s="38">
        <v>18</v>
      </c>
      <c r="S44" s="38">
        <v>18</v>
      </c>
    </row>
    <row r="45" spans="1:19" x14ac:dyDescent="0.25">
      <c r="A45"/>
      <c r="B45" s="32" t="s">
        <v>14</v>
      </c>
      <c r="C45" s="38"/>
      <c r="D45" s="38"/>
      <c r="E45" s="38"/>
      <c r="F45" s="38"/>
      <c r="G45" s="38"/>
      <c r="H45" s="38"/>
      <c r="I45" s="40"/>
      <c r="J45" s="41"/>
      <c r="K45" s="38">
        <v>15</v>
      </c>
      <c r="L45" s="38">
        <v>18</v>
      </c>
      <c r="M45" s="38">
        <v>25</v>
      </c>
      <c r="N45" s="38">
        <v>37</v>
      </c>
      <c r="O45" s="41">
        <v>37</v>
      </c>
      <c r="P45" s="40">
        <v>37</v>
      </c>
      <c r="Q45" s="38">
        <v>37</v>
      </c>
      <c r="R45" s="38">
        <v>40</v>
      </c>
      <c r="S45" s="38">
        <v>40</v>
      </c>
    </row>
    <row r="46" spans="1:19" x14ac:dyDescent="0.25">
      <c r="A46"/>
      <c r="B46" s="32" t="s">
        <v>13</v>
      </c>
      <c r="C46" s="38"/>
      <c r="D46" s="38"/>
      <c r="E46" s="38"/>
      <c r="F46" s="38"/>
      <c r="G46" s="38"/>
      <c r="H46" s="38"/>
      <c r="I46" s="40"/>
      <c r="J46" s="41"/>
      <c r="K46" s="38"/>
      <c r="L46" s="38">
        <v>1</v>
      </c>
      <c r="M46" s="38">
        <v>1</v>
      </c>
      <c r="N46" s="38"/>
      <c r="O46" s="41"/>
      <c r="P46" s="40"/>
      <c r="Q46" s="38"/>
      <c r="R46" s="38"/>
      <c r="S46" s="38"/>
    </row>
    <row r="47" spans="1:19" ht="18.75" x14ac:dyDescent="0.3">
      <c r="A47"/>
      <c r="B47" s="65" t="s">
        <v>28</v>
      </c>
      <c r="C47" s="31"/>
      <c r="D47"/>
      <c r="E47"/>
      <c r="F47"/>
      <c r="G47"/>
      <c r="H47" s="100"/>
      <c r="I47" s="101"/>
      <c r="J47" s="100"/>
      <c r="K47" s="101"/>
      <c r="L47"/>
      <c r="M47"/>
      <c r="N47"/>
      <c r="O47" s="100"/>
      <c r="P47" s="101"/>
      <c r="S47"/>
    </row>
    <row r="48" spans="1:19" x14ac:dyDescent="0.25">
      <c r="A48"/>
      <c r="B48" s="32" t="s">
        <v>27</v>
      </c>
      <c r="C48" s="38"/>
      <c r="D48" s="38"/>
      <c r="E48" s="38"/>
      <c r="F48" s="38"/>
      <c r="G48" s="38"/>
      <c r="H48" s="38"/>
      <c r="I48" s="40"/>
      <c r="J48" s="41"/>
      <c r="K48" s="38"/>
      <c r="L48" s="38"/>
      <c r="M48" s="38"/>
      <c r="N48" s="38"/>
      <c r="O48" s="41"/>
      <c r="P48" s="40"/>
      <c r="Q48" s="38"/>
      <c r="R48" s="38"/>
      <c r="S48" s="38"/>
    </row>
    <row r="49" spans="1:19" x14ac:dyDescent="0.25">
      <c r="A49"/>
      <c r="B49" s="32" t="s">
        <v>26</v>
      </c>
      <c r="C49" s="38"/>
      <c r="D49" s="38"/>
      <c r="E49" s="38"/>
      <c r="F49" s="38"/>
      <c r="G49" s="38"/>
      <c r="H49" s="38"/>
      <c r="I49" s="40"/>
      <c r="J49" s="41"/>
      <c r="K49" s="38"/>
      <c r="L49" s="38">
        <v>3</v>
      </c>
      <c r="M49" s="38"/>
      <c r="N49" s="38"/>
      <c r="O49" s="41"/>
      <c r="P49" s="40"/>
      <c r="Q49" s="38"/>
      <c r="R49" s="38"/>
      <c r="S49" s="38"/>
    </row>
    <row r="50" spans="1:19" x14ac:dyDescent="0.25">
      <c r="A50"/>
      <c r="B50" s="32" t="s">
        <v>25</v>
      </c>
      <c r="C50" s="38"/>
      <c r="D50" s="38"/>
      <c r="E50" s="38"/>
      <c r="F50" s="38"/>
      <c r="G50" s="38"/>
      <c r="H50" s="38"/>
      <c r="I50" s="40"/>
      <c r="J50" s="41"/>
      <c r="K50" s="38">
        <v>3</v>
      </c>
      <c r="L50" s="38"/>
      <c r="M50" s="38"/>
      <c r="N50" s="38"/>
      <c r="O50" s="41"/>
      <c r="P50" s="40"/>
      <c r="Q50" s="38"/>
      <c r="R50" s="38"/>
      <c r="S50" s="38"/>
    </row>
    <row r="51" spans="1:19" x14ac:dyDescent="0.25">
      <c r="A51"/>
      <c r="B51" s="32" t="s">
        <v>24</v>
      </c>
      <c r="C51" s="38"/>
      <c r="D51" s="38"/>
      <c r="E51" s="38"/>
      <c r="F51" s="38"/>
      <c r="G51" s="38"/>
      <c r="H51" s="38"/>
      <c r="I51" s="40"/>
      <c r="J51" s="41"/>
      <c r="K51" s="38">
        <v>3</v>
      </c>
      <c r="L51" s="38"/>
      <c r="M51" s="38"/>
      <c r="N51" s="38"/>
      <c r="O51" s="41"/>
      <c r="P51" s="40"/>
      <c r="Q51" s="38"/>
      <c r="R51" s="38"/>
      <c r="S51" s="38"/>
    </row>
    <row r="52" spans="1:19" x14ac:dyDescent="0.25">
      <c r="A52"/>
      <c r="B52" s="32" t="s">
        <v>23</v>
      </c>
      <c r="C52" s="38"/>
      <c r="D52" s="38"/>
      <c r="E52" s="38"/>
      <c r="F52" s="38"/>
      <c r="G52" s="38"/>
      <c r="H52" s="38"/>
      <c r="I52" s="40"/>
      <c r="J52" s="41"/>
      <c r="K52" s="38">
        <v>3</v>
      </c>
      <c r="L52" s="38">
        <v>3</v>
      </c>
      <c r="M52" s="38"/>
      <c r="N52" s="38"/>
      <c r="O52" s="41"/>
      <c r="P52" s="40"/>
      <c r="Q52" s="38"/>
      <c r="R52" s="38"/>
      <c r="S52" s="38"/>
    </row>
    <row r="53" spans="1:19" x14ac:dyDescent="0.25">
      <c r="A53"/>
      <c r="B53" s="32" t="s">
        <v>22</v>
      </c>
      <c r="C53" s="38"/>
      <c r="D53" s="38"/>
      <c r="E53" s="38"/>
      <c r="F53" s="38"/>
      <c r="G53" s="38"/>
      <c r="H53" s="38"/>
      <c r="I53" s="40"/>
      <c r="J53" s="41"/>
      <c r="K53" s="38"/>
      <c r="L53" s="38"/>
      <c r="M53" s="38"/>
      <c r="N53" s="38"/>
      <c r="O53" s="41"/>
      <c r="P53" s="40"/>
      <c r="Q53" s="38"/>
      <c r="R53" s="38"/>
      <c r="S53" s="38"/>
    </row>
    <row r="54" spans="1:19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S54"/>
    </row>
    <row r="55" spans="1:19" ht="23.25" x14ac:dyDescent="0.35">
      <c r="A55" s="17" t="s">
        <v>21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S55"/>
    </row>
    <row r="56" spans="1:19" x14ac:dyDescent="0.25">
      <c r="A56" s="58" t="s">
        <v>58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S56"/>
    </row>
    <row r="57" spans="1:19" s="1" customFormat="1" x14ac:dyDescent="0.25">
      <c r="A57"/>
      <c r="B57" s="98"/>
      <c r="C57" s="29"/>
      <c r="D57" s="29"/>
      <c r="E57" s="29"/>
      <c r="F57" s="29"/>
      <c r="G57" s="29"/>
      <c r="H57" s="29"/>
      <c r="I57" s="26" t="s">
        <v>20</v>
      </c>
      <c r="J57" s="28"/>
      <c r="K57" s="27" t="s">
        <v>19</v>
      </c>
      <c r="L57" s="27"/>
      <c r="M57" s="27"/>
      <c r="N57" s="27"/>
      <c r="O57" s="28"/>
      <c r="P57" s="36"/>
      <c r="Q57" s="29"/>
      <c r="R57" s="29"/>
      <c r="S57" s="29"/>
    </row>
    <row r="58" spans="1:19" s="1" customFormat="1" x14ac:dyDescent="0.25">
      <c r="A58"/>
      <c r="B58" s="99"/>
      <c r="C58" s="30"/>
      <c r="D58" s="30">
        <v>2012</v>
      </c>
      <c r="E58" s="30">
        <v>2013</v>
      </c>
      <c r="F58" s="30">
        <v>2014</v>
      </c>
      <c r="G58" s="30">
        <v>2015</v>
      </c>
      <c r="H58" s="30">
        <v>2016</v>
      </c>
      <c r="I58" s="23">
        <v>2017</v>
      </c>
      <c r="J58" s="25">
        <v>2018</v>
      </c>
      <c r="K58" s="24">
        <v>2019</v>
      </c>
      <c r="L58" s="24">
        <v>2020</v>
      </c>
      <c r="M58" s="24">
        <v>2021</v>
      </c>
      <c r="N58" s="24">
        <v>2022</v>
      </c>
      <c r="O58" s="25">
        <v>2023</v>
      </c>
      <c r="P58" s="37">
        <v>2024</v>
      </c>
      <c r="Q58" s="30">
        <v>2025</v>
      </c>
      <c r="R58" s="30">
        <v>2026</v>
      </c>
      <c r="S58" s="30">
        <v>2027</v>
      </c>
    </row>
    <row r="59" spans="1:19" x14ac:dyDescent="0.25">
      <c r="A59"/>
      <c r="B59" s="32" t="s">
        <v>18</v>
      </c>
      <c r="C59" s="44"/>
      <c r="D59" s="44"/>
      <c r="E59" s="44"/>
      <c r="F59" s="44"/>
      <c r="G59" s="44"/>
      <c r="H59" s="44"/>
      <c r="I59" s="45">
        <v>0</v>
      </c>
      <c r="J59" s="46">
        <v>0</v>
      </c>
      <c r="K59" s="44">
        <v>0</v>
      </c>
      <c r="L59" s="44">
        <v>0</v>
      </c>
      <c r="M59" s="44">
        <v>0</v>
      </c>
      <c r="N59" s="44">
        <v>4.4999999999999998E-2</v>
      </c>
      <c r="O59" s="46">
        <v>0.09</v>
      </c>
      <c r="P59" s="45">
        <v>0.09</v>
      </c>
      <c r="Q59" s="44">
        <v>0.09</v>
      </c>
      <c r="R59" s="44">
        <v>0.09</v>
      </c>
      <c r="S59" s="44">
        <v>0.09</v>
      </c>
    </row>
    <row r="60" spans="1:19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S60"/>
    </row>
  </sheetData>
  <pageMargins left="0.51181102362204722" right="0.51181102362204722" top="0.55118110236220474" bottom="0.74803149606299213" header="0.31496062992125984" footer="0.31496062992125984"/>
  <pageSetup paperSize="8" scale="76" fitToHeight="0" orientation="landscape" r:id="rId1"/>
  <headerFooter>
    <oddFooter>&amp;L&amp;F&amp;C&amp;A&amp;R&amp;P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  <pageSetUpPr fitToPage="1"/>
  </sheetPr>
  <dimension ref="A1:L102"/>
  <sheetViews>
    <sheetView showGridLines="0" view="pageBreakPreview" zoomScaleNormal="70" zoomScaleSheetLayoutView="100" workbookViewId="0"/>
  </sheetViews>
  <sheetFormatPr defaultColWidth="9.140625" defaultRowHeight="15" x14ac:dyDescent="0.25"/>
  <cols>
    <col min="1" max="1" width="2.7109375" customWidth="1"/>
    <col min="2" max="2" width="51" customWidth="1"/>
    <col min="3" max="12" width="9.28515625" customWidth="1"/>
    <col min="13" max="13" width="2.85546875" customWidth="1"/>
  </cols>
  <sheetData>
    <row r="1" spans="1:3" ht="26.25" x14ac:dyDescent="0.25">
      <c r="A1" s="15" t="s">
        <v>82</v>
      </c>
    </row>
    <row r="3" spans="1:3" ht="23.25" x14ac:dyDescent="0.25">
      <c r="A3" s="16" t="s">
        <v>4</v>
      </c>
    </row>
    <row r="5" spans="1:3" ht="21" x14ac:dyDescent="0.35">
      <c r="B5" s="20" t="s">
        <v>31</v>
      </c>
    </row>
    <row r="6" spans="1:3" x14ac:dyDescent="0.25">
      <c r="B6" s="14" t="s">
        <v>97</v>
      </c>
    </row>
    <row r="7" spans="1:3" ht="18.75" x14ac:dyDescent="0.3">
      <c r="B7" s="65" t="s">
        <v>7</v>
      </c>
      <c r="C7" s="47" t="s">
        <v>32</v>
      </c>
    </row>
    <row r="8" spans="1:3" x14ac:dyDescent="0.25">
      <c r="B8" s="32" t="s">
        <v>17</v>
      </c>
      <c r="C8" s="49">
        <f>Inputs!C7</f>
        <v>50000</v>
      </c>
    </row>
    <row r="9" spans="1:3" x14ac:dyDescent="0.25">
      <c r="B9" s="32" t="s">
        <v>16</v>
      </c>
      <c r="C9" s="49">
        <f>Inputs!C8</f>
        <v>3000</v>
      </c>
    </row>
    <row r="10" spans="1:3" x14ac:dyDescent="0.25">
      <c r="B10" s="32" t="s">
        <v>15</v>
      </c>
      <c r="C10" s="49">
        <f>Inputs!C9</f>
        <v>16000</v>
      </c>
    </row>
    <row r="11" spans="1:3" x14ac:dyDescent="0.25">
      <c r="B11" s="32" t="s">
        <v>14</v>
      </c>
      <c r="C11" s="49">
        <f>Inputs!C10</f>
        <v>4500</v>
      </c>
    </row>
    <row r="12" spans="1:3" x14ac:dyDescent="0.25">
      <c r="B12" s="32" t="s">
        <v>13</v>
      </c>
      <c r="C12" s="49">
        <f>Inputs!C11</f>
        <v>800000</v>
      </c>
    </row>
    <row r="13" spans="1:3" ht="18.75" x14ac:dyDescent="0.3">
      <c r="B13" s="65" t="s">
        <v>46</v>
      </c>
      <c r="C13" s="48"/>
    </row>
    <row r="14" spans="1:3" x14ac:dyDescent="0.25">
      <c r="B14" s="32" t="s">
        <v>26</v>
      </c>
      <c r="C14" s="49">
        <f>Inputs!C12</f>
        <v>30000</v>
      </c>
    </row>
    <row r="15" spans="1:3" x14ac:dyDescent="0.25">
      <c r="B15" s="32" t="s">
        <v>25</v>
      </c>
      <c r="C15" s="49">
        <f>Inputs!C13</f>
        <v>40000</v>
      </c>
    </row>
    <row r="16" spans="1:3" x14ac:dyDescent="0.25">
      <c r="B16" s="32" t="s">
        <v>24</v>
      </c>
      <c r="C16" s="49">
        <f>Inputs!C14</f>
        <v>5000</v>
      </c>
    </row>
    <row r="17" spans="2:12" x14ac:dyDescent="0.25">
      <c r="B17" s="32" t="s">
        <v>23</v>
      </c>
      <c r="C17" s="49">
        <f>Inputs!C15</f>
        <v>20000</v>
      </c>
    </row>
    <row r="18" spans="2:12" x14ac:dyDescent="0.25">
      <c r="B18" s="32" t="s">
        <v>22</v>
      </c>
      <c r="C18" s="49">
        <f>Inputs!C16</f>
        <v>15000</v>
      </c>
    </row>
    <row r="20" spans="2:12" ht="18.75" x14ac:dyDescent="0.3">
      <c r="B20" s="19" t="s">
        <v>33</v>
      </c>
    </row>
    <row r="21" spans="2:12" x14ac:dyDescent="0.25">
      <c r="B21" s="29"/>
      <c r="C21" s="29"/>
      <c r="D21" s="26" t="s">
        <v>19</v>
      </c>
      <c r="E21" s="27"/>
      <c r="F21" s="27"/>
      <c r="G21" s="27"/>
      <c r="H21" s="28"/>
      <c r="I21" s="36"/>
      <c r="J21" s="29"/>
      <c r="K21" s="29"/>
      <c r="L21" s="29"/>
    </row>
    <row r="22" spans="2:12" x14ac:dyDescent="0.25">
      <c r="B22" s="30"/>
      <c r="C22" s="30" t="s">
        <v>47</v>
      </c>
      <c r="D22" s="23">
        <v>2019</v>
      </c>
      <c r="E22" s="24">
        <v>2020</v>
      </c>
      <c r="F22" s="24">
        <v>2021</v>
      </c>
      <c r="G22" s="24">
        <v>2022</v>
      </c>
      <c r="H22" s="25">
        <v>2023</v>
      </c>
      <c r="I22" s="37">
        <v>2024</v>
      </c>
      <c r="J22" s="30">
        <v>2025</v>
      </c>
      <c r="K22" s="30">
        <v>2026</v>
      </c>
      <c r="L22" s="30">
        <v>2027</v>
      </c>
    </row>
    <row r="23" spans="2:12" x14ac:dyDescent="0.25">
      <c r="B23" s="32" t="s">
        <v>59</v>
      </c>
      <c r="C23" s="72"/>
      <c r="D23" s="56">
        <f>Inputs!K21</f>
        <v>7.6300000000000007E-2</v>
      </c>
      <c r="E23" s="56">
        <f>Inputs!L21</f>
        <v>8.1100000000000005E-2</v>
      </c>
      <c r="F23" s="56">
        <f>Inputs!M21</f>
        <v>7.9899999999999999E-2</v>
      </c>
      <c r="G23" s="56">
        <f>Inputs!N21</f>
        <v>8.1600000000000006E-2</v>
      </c>
      <c r="H23" s="73">
        <f>Inputs!O21</f>
        <v>8.3199999999999996E-2</v>
      </c>
      <c r="I23" s="66">
        <f>Inputs!P21</f>
        <v>7.9699999999999993E-2</v>
      </c>
      <c r="J23" s="56">
        <f>Inputs!Q21</f>
        <v>0.08</v>
      </c>
      <c r="K23" s="56">
        <f>Inputs!R21</f>
        <v>7.9699999999999993E-2</v>
      </c>
      <c r="L23" s="56">
        <f>Inputs!S21</f>
        <v>8.4000000000000005E-2</v>
      </c>
    </row>
    <row r="25" spans="2:12" ht="21" x14ac:dyDescent="0.35">
      <c r="B25" s="20" t="s">
        <v>27</v>
      </c>
    </row>
    <row r="26" spans="2:12" x14ac:dyDescent="0.25">
      <c r="B26" s="29"/>
      <c r="C26" s="29"/>
      <c r="D26" s="26" t="s">
        <v>19</v>
      </c>
      <c r="E26" s="27"/>
      <c r="F26" s="27"/>
      <c r="G26" s="27"/>
      <c r="H26" s="28"/>
      <c r="I26" s="36"/>
      <c r="J26" s="29"/>
      <c r="K26" s="29"/>
      <c r="L26" s="29"/>
    </row>
    <row r="27" spans="2:12" x14ac:dyDescent="0.25">
      <c r="B27" s="30"/>
      <c r="C27" s="30"/>
      <c r="D27" s="23">
        <v>2019</v>
      </c>
      <c r="E27" s="24">
        <v>2020</v>
      </c>
      <c r="F27" s="24">
        <v>2021</v>
      </c>
      <c r="G27" s="24">
        <v>2022</v>
      </c>
      <c r="H27" s="25">
        <v>2023</v>
      </c>
      <c r="I27" s="37">
        <v>2024</v>
      </c>
      <c r="J27" s="30">
        <v>2025</v>
      </c>
      <c r="K27" s="30">
        <v>2026</v>
      </c>
      <c r="L27" s="30">
        <v>2027</v>
      </c>
    </row>
    <row r="28" spans="2:12" ht="18.75" x14ac:dyDescent="0.3">
      <c r="B28" s="19" t="s">
        <v>45</v>
      </c>
      <c r="C28" s="100"/>
      <c r="D28" s="101"/>
      <c r="H28" s="100"/>
      <c r="I28" s="101"/>
    </row>
    <row r="29" spans="2:12" x14ac:dyDescent="0.25">
      <c r="B29" s="32" t="s">
        <v>17</v>
      </c>
      <c r="C29" s="32"/>
      <c r="D29" s="51">
        <f>Inputs!K35</f>
        <v>25</v>
      </c>
      <c r="E29" s="49">
        <f>Inputs!L35</f>
        <v>25</v>
      </c>
      <c r="F29" s="49">
        <f>Inputs!M35</f>
        <v>25</v>
      </c>
      <c r="G29" s="49">
        <f>Inputs!N35</f>
        <v>25</v>
      </c>
      <c r="H29" s="52">
        <f>Inputs!O35</f>
        <v>25</v>
      </c>
      <c r="I29" s="49">
        <f>Inputs!P35</f>
        <v>20</v>
      </c>
      <c r="J29" s="49">
        <f>Inputs!Q35</f>
        <v>15</v>
      </c>
      <c r="K29" s="49">
        <f>Inputs!R35</f>
        <v>10</v>
      </c>
      <c r="L29" s="49">
        <f>Inputs!S35</f>
        <v>5</v>
      </c>
    </row>
    <row r="30" spans="2:12" ht="17.25" customHeight="1" x14ac:dyDescent="0.25">
      <c r="B30" s="32" t="s">
        <v>16</v>
      </c>
      <c r="C30" s="32"/>
      <c r="D30" s="51">
        <f>Inputs!K36</f>
        <v>0</v>
      </c>
      <c r="E30" s="49">
        <f>Inputs!L36</f>
        <v>0</v>
      </c>
      <c r="F30" s="49">
        <f>Inputs!M36</f>
        <v>0</v>
      </c>
      <c r="G30" s="49">
        <f>Inputs!N36</f>
        <v>0</v>
      </c>
      <c r="H30" s="52">
        <f>Inputs!O36</f>
        <v>0</v>
      </c>
      <c r="I30" s="49">
        <f>Inputs!P36</f>
        <v>0</v>
      </c>
      <c r="J30" s="49">
        <f>Inputs!Q36</f>
        <v>0</v>
      </c>
      <c r="K30" s="49">
        <f>Inputs!R36</f>
        <v>0</v>
      </c>
      <c r="L30" s="49">
        <f>Inputs!S36</f>
        <v>0</v>
      </c>
    </row>
    <row r="31" spans="2:12" x14ac:dyDescent="0.25">
      <c r="B31" s="32" t="s">
        <v>15</v>
      </c>
      <c r="C31" s="32"/>
      <c r="D31" s="51">
        <f>Inputs!K37</f>
        <v>8</v>
      </c>
      <c r="E31" s="49">
        <f>Inputs!L37</f>
        <v>13</v>
      </c>
      <c r="F31" s="49">
        <f>Inputs!M37</f>
        <v>13</v>
      </c>
      <c r="G31" s="49">
        <f>Inputs!N37</f>
        <v>20</v>
      </c>
      <c r="H31" s="52">
        <f>Inputs!O37</f>
        <v>20</v>
      </c>
      <c r="I31" s="49">
        <f>Inputs!P37</f>
        <v>20</v>
      </c>
      <c r="J31" s="49">
        <f>Inputs!Q37</f>
        <v>20</v>
      </c>
      <c r="K31" s="49">
        <f>Inputs!R37</f>
        <v>20</v>
      </c>
      <c r="L31" s="49">
        <f>Inputs!S37</f>
        <v>20</v>
      </c>
    </row>
    <row r="32" spans="2:12" x14ac:dyDescent="0.25">
      <c r="B32" s="32" t="s">
        <v>14</v>
      </c>
      <c r="C32" s="32"/>
      <c r="D32" s="51">
        <f>Inputs!K38</f>
        <v>0</v>
      </c>
      <c r="E32" s="49">
        <f>Inputs!L38</f>
        <v>0</v>
      </c>
      <c r="F32" s="49">
        <f>Inputs!M38</f>
        <v>0</v>
      </c>
      <c r="G32" s="49">
        <f>Inputs!N38</f>
        <v>0</v>
      </c>
      <c r="H32" s="52">
        <f>Inputs!O38</f>
        <v>0</v>
      </c>
      <c r="I32" s="49">
        <f>Inputs!P38</f>
        <v>10</v>
      </c>
      <c r="J32" s="49">
        <f>Inputs!Q38</f>
        <v>15</v>
      </c>
      <c r="K32" s="49">
        <f>Inputs!R38</f>
        <v>15</v>
      </c>
      <c r="L32" s="49">
        <f>Inputs!S38</f>
        <v>10</v>
      </c>
    </row>
    <row r="33" spans="1:12" x14ac:dyDescent="0.25">
      <c r="B33" s="32" t="s">
        <v>13</v>
      </c>
      <c r="C33" s="32"/>
      <c r="D33" s="51">
        <f>Inputs!K39</f>
        <v>0</v>
      </c>
      <c r="E33" s="49">
        <f>Inputs!L39</f>
        <v>0</v>
      </c>
      <c r="F33" s="49">
        <f>Inputs!M39</f>
        <v>0</v>
      </c>
      <c r="G33" s="49">
        <f>Inputs!N39</f>
        <v>0</v>
      </c>
      <c r="H33" s="52">
        <f>Inputs!O39</f>
        <v>0</v>
      </c>
      <c r="I33" s="49">
        <f>Inputs!P39</f>
        <v>0</v>
      </c>
      <c r="J33" s="49">
        <f>Inputs!Q39</f>
        <v>0</v>
      </c>
      <c r="K33" s="49">
        <f>Inputs!R39</f>
        <v>0</v>
      </c>
      <c r="L33" s="49">
        <f>Inputs!S39</f>
        <v>0</v>
      </c>
    </row>
    <row r="34" spans="1:12" ht="18.75" x14ac:dyDescent="0.3">
      <c r="B34" s="19" t="s">
        <v>38</v>
      </c>
      <c r="C34" s="100"/>
      <c r="D34" s="101"/>
      <c r="H34" s="100"/>
      <c r="I34" s="101"/>
    </row>
    <row r="35" spans="1:12" x14ac:dyDescent="0.25">
      <c r="B35" s="32" t="s">
        <v>17</v>
      </c>
      <c r="C35" s="32"/>
      <c r="D35" s="51">
        <f>Inputs!K42</f>
        <v>22</v>
      </c>
      <c r="E35" s="49">
        <f>Inputs!L42</f>
        <v>28</v>
      </c>
      <c r="F35" s="49">
        <f>Inputs!M42</f>
        <v>28</v>
      </c>
      <c r="G35" s="49">
        <f>Inputs!N42</f>
        <v>40</v>
      </c>
      <c r="H35" s="52">
        <f>Inputs!O42</f>
        <v>40</v>
      </c>
      <c r="I35" s="49">
        <f>Inputs!P42</f>
        <v>25</v>
      </c>
      <c r="J35" s="49">
        <f>Inputs!Q42</f>
        <v>15</v>
      </c>
      <c r="K35" s="49">
        <f>Inputs!R42</f>
        <v>10</v>
      </c>
      <c r="L35" s="49">
        <f>Inputs!S42</f>
        <v>5</v>
      </c>
    </row>
    <row r="36" spans="1:12" x14ac:dyDescent="0.25">
      <c r="B36" s="32" t="s">
        <v>16</v>
      </c>
      <c r="C36" s="32"/>
      <c r="D36" s="51">
        <f>Inputs!K43</f>
        <v>30</v>
      </c>
      <c r="E36" s="49">
        <f>Inputs!L43</f>
        <v>50</v>
      </c>
      <c r="F36" s="49">
        <f>Inputs!M43</f>
        <v>120</v>
      </c>
      <c r="G36" s="49">
        <f>Inputs!N43</f>
        <v>120</v>
      </c>
      <c r="H36" s="52">
        <f>Inputs!O43</f>
        <v>120</v>
      </c>
      <c r="I36" s="49">
        <f>Inputs!P43</f>
        <v>120</v>
      </c>
      <c r="J36" s="49">
        <f>Inputs!Q43</f>
        <v>120</v>
      </c>
      <c r="K36" s="49">
        <f>Inputs!R43</f>
        <v>120</v>
      </c>
      <c r="L36" s="49">
        <f>Inputs!S43</f>
        <v>120</v>
      </c>
    </row>
    <row r="37" spans="1:12" x14ac:dyDescent="0.25">
      <c r="B37" s="32" t="s">
        <v>15</v>
      </c>
      <c r="C37" s="32"/>
      <c r="D37" s="51">
        <f>Inputs!K44</f>
        <v>8</v>
      </c>
      <c r="E37" s="49">
        <f>Inputs!L44</f>
        <v>13</v>
      </c>
      <c r="F37" s="49">
        <f>Inputs!M44</f>
        <v>15</v>
      </c>
      <c r="G37" s="49">
        <f>Inputs!N44</f>
        <v>18</v>
      </c>
      <c r="H37" s="52">
        <f>Inputs!O44</f>
        <v>18</v>
      </c>
      <c r="I37" s="49">
        <f>Inputs!P44</f>
        <v>18</v>
      </c>
      <c r="J37" s="49">
        <f>Inputs!Q44</f>
        <v>18</v>
      </c>
      <c r="K37" s="49">
        <f>Inputs!R44</f>
        <v>18</v>
      </c>
      <c r="L37" s="49">
        <f>Inputs!S44</f>
        <v>18</v>
      </c>
    </row>
    <row r="38" spans="1:12" x14ac:dyDescent="0.25">
      <c r="B38" s="32" t="s">
        <v>14</v>
      </c>
      <c r="C38" s="32"/>
      <c r="D38" s="51">
        <f>Inputs!K45</f>
        <v>15</v>
      </c>
      <c r="E38" s="49">
        <f>Inputs!L45</f>
        <v>18</v>
      </c>
      <c r="F38" s="49">
        <f>Inputs!M45</f>
        <v>25</v>
      </c>
      <c r="G38" s="49">
        <f>Inputs!N45</f>
        <v>37</v>
      </c>
      <c r="H38" s="52">
        <f>Inputs!O45</f>
        <v>37</v>
      </c>
      <c r="I38" s="49">
        <f>Inputs!P45</f>
        <v>37</v>
      </c>
      <c r="J38" s="49">
        <f>Inputs!Q45</f>
        <v>37</v>
      </c>
      <c r="K38" s="49">
        <f>Inputs!R45</f>
        <v>40</v>
      </c>
      <c r="L38" s="49">
        <f>Inputs!S45</f>
        <v>40</v>
      </c>
    </row>
    <row r="39" spans="1:12" x14ac:dyDescent="0.25">
      <c r="B39" s="32" t="s">
        <v>13</v>
      </c>
      <c r="C39" s="32"/>
      <c r="D39" s="51">
        <f>Inputs!K46</f>
        <v>0</v>
      </c>
      <c r="E39" s="49">
        <f>Inputs!L46</f>
        <v>1</v>
      </c>
      <c r="F39" s="49">
        <f>Inputs!M46</f>
        <v>1</v>
      </c>
      <c r="G39" s="49">
        <f>Inputs!N46</f>
        <v>0</v>
      </c>
      <c r="H39" s="52">
        <f>Inputs!O46</f>
        <v>0</v>
      </c>
      <c r="I39" s="49">
        <f>Inputs!P46</f>
        <v>0</v>
      </c>
      <c r="J39" s="49">
        <f>Inputs!Q46</f>
        <v>0</v>
      </c>
      <c r="K39" s="49">
        <f>Inputs!R46</f>
        <v>0</v>
      </c>
      <c r="L39" s="49">
        <f>Inputs!S46</f>
        <v>0</v>
      </c>
    </row>
    <row r="40" spans="1:12" ht="18.75" x14ac:dyDescent="0.3">
      <c r="B40" s="19" t="s">
        <v>28</v>
      </c>
      <c r="C40" s="100"/>
      <c r="D40" s="101"/>
      <c r="H40" s="100"/>
      <c r="I40" s="101"/>
    </row>
    <row r="41" spans="1:12" x14ac:dyDescent="0.25">
      <c r="B41" s="32" t="s">
        <v>26</v>
      </c>
      <c r="C41" s="32"/>
      <c r="D41" s="51">
        <f>Inputs!K49</f>
        <v>0</v>
      </c>
      <c r="E41" s="49">
        <f>Inputs!L49</f>
        <v>3</v>
      </c>
      <c r="F41" s="49">
        <f>Inputs!M49</f>
        <v>0</v>
      </c>
      <c r="G41" s="49">
        <f>Inputs!N49</f>
        <v>0</v>
      </c>
      <c r="H41" s="52">
        <f>Inputs!O49</f>
        <v>0</v>
      </c>
      <c r="I41" s="49">
        <f>Inputs!P49</f>
        <v>0</v>
      </c>
      <c r="J41" s="49">
        <f>Inputs!Q49</f>
        <v>0</v>
      </c>
      <c r="K41" s="49">
        <f>Inputs!R49</f>
        <v>0</v>
      </c>
      <c r="L41" s="49">
        <f>Inputs!S49</f>
        <v>0</v>
      </c>
    </row>
    <row r="42" spans="1:12" x14ac:dyDescent="0.25">
      <c r="B42" s="32" t="s">
        <v>25</v>
      </c>
      <c r="C42" s="32"/>
      <c r="D42" s="51">
        <f>Inputs!K50</f>
        <v>3</v>
      </c>
      <c r="E42" s="49">
        <f>Inputs!L50</f>
        <v>0</v>
      </c>
      <c r="F42" s="49">
        <f>Inputs!M50</f>
        <v>0</v>
      </c>
      <c r="G42" s="49">
        <f>Inputs!N50</f>
        <v>0</v>
      </c>
      <c r="H42" s="52">
        <f>Inputs!O50</f>
        <v>0</v>
      </c>
      <c r="I42" s="49">
        <f>Inputs!P50</f>
        <v>0</v>
      </c>
      <c r="J42" s="49">
        <f>Inputs!Q50</f>
        <v>0</v>
      </c>
      <c r="K42" s="49">
        <f>Inputs!R50</f>
        <v>0</v>
      </c>
      <c r="L42" s="49">
        <f>Inputs!S50</f>
        <v>0</v>
      </c>
    </row>
    <row r="43" spans="1:12" x14ac:dyDescent="0.25">
      <c r="B43" s="32" t="s">
        <v>24</v>
      </c>
      <c r="C43" s="32"/>
      <c r="D43" s="51">
        <f>Inputs!K51</f>
        <v>3</v>
      </c>
      <c r="E43" s="49">
        <f>Inputs!L51</f>
        <v>0</v>
      </c>
      <c r="F43" s="49">
        <f>Inputs!M51</f>
        <v>0</v>
      </c>
      <c r="G43" s="49">
        <f>Inputs!N51</f>
        <v>0</v>
      </c>
      <c r="H43" s="52">
        <f>Inputs!O51</f>
        <v>0</v>
      </c>
      <c r="I43" s="49">
        <f>Inputs!P51</f>
        <v>0</v>
      </c>
      <c r="J43" s="49">
        <f>Inputs!Q51</f>
        <v>0</v>
      </c>
      <c r="K43" s="49">
        <f>Inputs!R51</f>
        <v>0</v>
      </c>
      <c r="L43" s="49">
        <f>Inputs!S51</f>
        <v>0</v>
      </c>
    </row>
    <row r="44" spans="1:12" x14ac:dyDescent="0.25">
      <c r="B44" s="32" t="s">
        <v>23</v>
      </c>
      <c r="C44" s="32"/>
      <c r="D44" s="51">
        <f>Inputs!K52</f>
        <v>3</v>
      </c>
      <c r="E44" s="49">
        <f>Inputs!L52</f>
        <v>3</v>
      </c>
      <c r="F44" s="49">
        <f>Inputs!M52</f>
        <v>0</v>
      </c>
      <c r="G44" s="49">
        <f>Inputs!N52</f>
        <v>0</v>
      </c>
      <c r="H44" s="52">
        <f>Inputs!O52</f>
        <v>0</v>
      </c>
      <c r="I44" s="49">
        <f>Inputs!P52</f>
        <v>0</v>
      </c>
      <c r="J44" s="49">
        <f>Inputs!Q52</f>
        <v>0</v>
      </c>
      <c r="K44" s="49">
        <f>Inputs!R52</f>
        <v>0</v>
      </c>
      <c r="L44" s="49">
        <f>Inputs!S52</f>
        <v>0</v>
      </c>
    </row>
    <row r="45" spans="1:12" x14ac:dyDescent="0.25">
      <c r="B45" s="32" t="s">
        <v>22</v>
      </c>
      <c r="C45" s="32"/>
      <c r="D45" s="51">
        <f>Inputs!K53</f>
        <v>0</v>
      </c>
      <c r="E45" s="49">
        <f>Inputs!L53</f>
        <v>0</v>
      </c>
      <c r="F45" s="49">
        <f>Inputs!M53</f>
        <v>0</v>
      </c>
      <c r="G45" s="49">
        <f>Inputs!N53</f>
        <v>0</v>
      </c>
      <c r="H45" s="52">
        <f>Inputs!O53</f>
        <v>0</v>
      </c>
      <c r="I45" s="49">
        <f>Inputs!P53</f>
        <v>0</v>
      </c>
      <c r="J45" s="49">
        <f>Inputs!Q53</f>
        <v>0</v>
      </c>
      <c r="K45" s="49">
        <f>Inputs!R53</f>
        <v>0</v>
      </c>
      <c r="L45" s="49">
        <f>Inputs!S53</f>
        <v>0</v>
      </c>
    </row>
    <row r="47" spans="1:12" ht="23.25" x14ac:dyDescent="0.25">
      <c r="A47" s="16" t="s">
        <v>5</v>
      </c>
    </row>
    <row r="48" spans="1:12" ht="21" x14ac:dyDescent="0.35">
      <c r="B48" s="20" t="s">
        <v>31</v>
      </c>
    </row>
    <row r="49" spans="2:12" x14ac:dyDescent="0.25">
      <c r="B49" s="14" t="s">
        <v>60</v>
      </c>
    </row>
    <row r="50" spans="2:12" x14ac:dyDescent="0.25">
      <c r="B50" s="29"/>
      <c r="C50" s="29"/>
      <c r="D50" s="26" t="s">
        <v>19</v>
      </c>
      <c r="E50" s="27"/>
      <c r="F50" s="27"/>
      <c r="G50" s="27"/>
      <c r="H50" s="28"/>
      <c r="I50" s="36"/>
      <c r="J50" s="29"/>
      <c r="K50" s="29"/>
      <c r="L50" s="29"/>
    </row>
    <row r="51" spans="2:12" x14ac:dyDescent="0.25">
      <c r="B51" s="30"/>
      <c r="C51" s="30"/>
      <c r="D51" s="23">
        <v>2019</v>
      </c>
      <c r="E51" s="24">
        <v>2020</v>
      </c>
      <c r="F51" s="24">
        <v>2021</v>
      </c>
      <c r="G51" s="24">
        <v>2022</v>
      </c>
      <c r="H51" s="25">
        <v>2023</v>
      </c>
      <c r="I51" s="37">
        <v>2024</v>
      </c>
      <c r="J51" s="30">
        <v>2025</v>
      </c>
      <c r="K51" s="30">
        <v>2026</v>
      </c>
      <c r="L51" s="30">
        <v>2027</v>
      </c>
    </row>
    <row r="52" spans="2:12" ht="18.75" x14ac:dyDescent="0.3">
      <c r="B52" s="19" t="s">
        <v>83</v>
      </c>
      <c r="D52" s="101"/>
      <c r="H52" s="100"/>
      <c r="I52" s="101"/>
    </row>
    <row r="53" spans="2:12" x14ac:dyDescent="0.25">
      <c r="B53" s="33" t="s">
        <v>17</v>
      </c>
      <c r="C53" s="32"/>
      <c r="D53" s="51">
        <f t="shared" ref="D53:L53" si="0">$C8*(1+D$23)</f>
        <v>53815</v>
      </c>
      <c r="E53" s="49">
        <f t="shared" si="0"/>
        <v>54055</v>
      </c>
      <c r="F53" s="49">
        <f t="shared" si="0"/>
        <v>53995.000000000007</v>
      </c>
      <c r="G53" s="49">
        <f t="shared" si="0"/>
        <v>54079.999999999993</v>
      </c>
      <c r="H53" s="52">
        <f t="shared" si="0"/>
        <v>54160</v>
      </c>
      <c r="I53" s="49">
        <f t="shared" si="0"/>
        <v>53984.999999999993</v>
      </c>
      <c r="J53" s="49">
        <f t="shared" si="0"/>
        <v>54000</v>
      </c>
      <c r="K53" s="49">
        <f t="shared" si="0"/>
        <v>53984.999999999993</v>
      </c>
      <c r="L53" s="49">
        <f t="shared" si="0"/>
        <v>54200.000000000007</v>
      </c>
    </row>
    <row r="54" spans="2:12" x14ac:dyDescent="0.25">
      <c r="B54" s="33" t="s">
        <v>16</v>
      </c>
      <c r="C54" s="32"/>
      <c r="D54" s="51">
        <f t="shared" ref="D54:L54" si="1">$C9*(1+D$23)</f>
        <v>3228.9</v>
      </c>
      <c r="E54" s="49">
        <f t="shared" si="1"/>
        <v>3243.2999999999997</v>
      </c>
      <c r="F54" s="49">
        <f t="shared" si="1"/>
        <v>3239.7000000000003</v>
      </c>
      <c r="G54" s="49">
        <f t="shared" si="1"/>
        <v>3244.7999999999997</v>
      </c>
      <c r="H54" s="52">
        <f t="shared" si="1"/>
        <v>3249.6</v>
      </c>
      <c r="I54" s="49">
        <f t="shared" si="1"/>
        <v>3239.0999999999995</v>
      </c>
      <c r="J54" s="49">
        <f t="shared" si="1"/>
        <v>3240</v>
      </c>
      <c r="K54" s="49">
        <f t="shared" si="1"/>
        <v>3239.0999999999995</v>
      </c>
      <c r="L54" s="49">
        <f t="shared" si="1"/>
        <v>3252</v>
      </c>
    </row>
    <row r="55" spans="2:12" x14ac:dyDescent="0.25">
      <c r="B55" s="33" t="s">
        <v>15</v>
      </c>
      <c r="C55" s="32"/>
      <c r="D55" s="51">
        <f t="shared" ref="D55:L55" si="2">$C10*(1+D$23)</f>
        <v>17220.8</v>
      </c>
      <c r="E55" s="49">
        <f t="shared" si="2"/>
        <v>17297.599999999999</v>
      </c>
      <c r="F55" s="49">
        <f t="shared" si="2"/>
        <v>17278.400000000001</v>
      </c>
      <c r="G55" s="49">
        <f t="shared" si="2"/>
        <v>17305.599999999999</v>
      </c>
      <c r="H55" s="52">
        <f t="shared" si="2"/>
        <v>17331.2</v>
      </c>
      <c r="I55" s="49">
        <f t="shared" si="2"/>
        <v>17275.199999999997</v>
      </c>
      <c r="J55" s="49">
        <f t="shared" si="2"/>
        <v>17280</v>
      </c>
      <c r="K55" s="49">
        <f t="shared" si="2"/>
        <v>17275.199999999997</v>
      </c>
      <c r="L55" s="49">
        <f t="shared" si="2"/>
        <v>17344</v>
      </c>
    </row>
    <row r="56" spans="2:12" x14ac:dyDescent="0.25">
      <c r="B56" s="33" t="s">
        <v>14</v>
      </c>
      <c r="C56" s="32"/>
      <c r="D56" s="51">
        <f t="shared" ref="D56:L56" si="3">$C11*(1+D$23)</f>
        <v>4843.3500000000004</v>
      </c>
      <c r="E56" s="49">
        <f t="shared" si="3"/>
        <v>4864.95</v>
      </c>
      <c r="F56" s="49">
        <f t="shared" si="3"/>
        <v>4859.55</v>
      </c>
      <c r="G56" s="49">
        <f t="shared" si="3"/>
        <v>4867.2</v>
      </c>
      <c r="H56" s="52">
        <f t="shared" si="3"/>
        <v>4874.3999999999996</v>
      </c>
      <c r="I56" s="49">
        <f t="shared" si="3"/>
        <v>4858.6499999999996</v>
      </c>
      <c r="J56" s="49">
        <f t="shared" si="3"/>
        <v>4860</v>
      </c>
      <c r="K56" s="49">
        <f t="shared" si="3"/>
        <v>4858.6499999999996</v>
      </c>
      <c r="L56" s="49">
        <f t="shared" si="3"/>
        <v>4878</v>
      </c>
    </row>
    <row r="57" spans="2:12" x14ac:dyDescent="0.25">
      <c r="B57" s="33" t="s">
        <v>13</v>
      </c>
      <c r="C57" s="32"/>
      <c r="D57" s="51">
        <f t="shared" ref="D57:L57" si="4">$C12*(1+D$23)</f>
        <v>861040</v>
      </c>
      <c r="E57" s="49">
        <f t="shared" si="4"/>
        <v>864880</v>
      </c>
      <c r="F57" s="49">
        <f t="shared" si="4"/>
        <v>863920.00000000012</v>
      </c>
      <c r="G57" s="49">
        <f t="shared" si="4"/>
        <v>865279.99999999988</v>
      </c>
      <c r="H57" s="52">
        <f t="shared" si="4"/>
        <v>866560</v>
      </c>
      <c r="I57" s="49">
        <f t="shared" si="4"/>
        <v>863759.99999999988</v>
      </c>
      <c r="J57" s="49">
        <f t="shared" si="4"/>
        <v>864000</v>
      </c>
      <c r="K57" s="49">
        <f t="shared" si="4"/>
        <v>863759.99999999988</v>
      </c>
      <c r="L57" s="49">
        <f t="shared" si="4"/>
        <v>867200.00000000012</v>
      </c>
    </row>
    <row r="58" spans="2:12" ht="18.75" x14ac:dyDescent="0.3">
      <c r="B58" s="19" t="s">
        <v>28</v>
      </c>
      <c r="D58" s="101"/>
      <c r="H58" s="100"/>
      <c r="I58" s="101"/>
    </row>
    <row r="59" spans="2:12" x14ac:dyDescent="0.25">
      <c r="B59" s="33" t="s">
        <v>26</v>
      </c>
      <c r="C59" s="32"/>
      <c r="D59" s="51">
        <f t="shared" ref="D59:L59" si="5">$C14*(1+D$23)</f>
        <v>32289</v>
      </c>
      <c r="E59" s="49">
        <f t="shared" si="5"/>
        <v>32433</v>
      </c>
      <c r="F59" s="49">
        <f t="shared" si="5"/>
        <v>32397.000000000004</v>
      </c>
      <c r="G59" s="49">
        <f t="shared" si="5"/>
        <v>32447.999999999996</v>
      </c>
      <c r="H59" s="52">
        <f t="shared" si="5"/>
        <v>32496</v>
      </c>
      <c r="I59" s="49">
        <f t="shared" si="5"/>
        <v>32390.999999999996</v>
      </c>
      <c r="J59" s="49">
        <f t="shared" si="5"/>
        <v>32400.000000000004</v>
      </c>
      <c r="K59" s="49">
        <f t="shared" si="5"/>
        <v>32390.999999999996</v>
      </c>
      <c r="L59" s="49">
        <f t="shared" si="5"/>
        <v>32520.000000000004</v>
      </c>
    </row>
    <row r="60" spans="2:12" x14ac:dyDescent="0.25">
      <c r="B60" s="33" t="s">
        <v>25</v>
      </c>
      <c r="C60" s="32"/>
      <c r="D60" s="51">
        <f t="shared" ref="D60:L60" si="6">$C15*(1+D$23)</f>
        <v>43052</v>
      </c>
      <c r="E60" s="49">
        <f t="shared" si="6"/>
        <v>43244</v>
      </c>
      <c r="F60" s="49">
        <f t="shared" si="6"/>
        <v>43196</v>
      </c>
      <c r="G60" s="49">
        <f t="shared" si="6"/>
        <v>43263.999999999993</v>
      </c>
      <c r="H60" s="52">
        <f t="shared" si="6"/>
        <v>43328</v>
      </c>
      <c r="I60" s="49">
        <f t="shared" si="6"/>
        <v>43187.999999999993</v>
      </c>
      <c r="J60" s="49">
        <f t="shared" si="6"/>
        <v>43200</v>
      </c>
      <c r="K60" s="49">
        <f t="shared" si="6"/>
        <v>43187.999999999993</v>
      </c>
      <c r="L60" s="49">
        <f t="shared" si="6"/>
        <v>43360</v>
      </c>
    </row>
    <row r="61" spans="2:12" x14ac:dyDescent="0.25">
      <c r="B61" s="33" t="s">
        <v>24</v>
      </c>
      <c r="C61" s="32"/>
      <c r="D61" s="51">
        <f t="shared" ref="D61:L61" si="7">$C16*(1+D$23)</f>
        <v>5381.5</v>
      </c>
      <c r="E61" s="49">
        <f t="shared" si="7"/>
        <v>5405.5</v>
      </c>
      <c r="F61" s="49">
        <f t="shared" si="7"/>
        <v>5399.5</v>
      </c>
      <c r="G61" s="49">
        <f t="shared" si="7"/>
        <v>5407.9999999999991</v>
      </c>
      <c r="H61" s="52">
        <f t="shared" si="7"/>
        <v>5416</v>
      </c>
      <c r="I61" s="49">
        <f t="shared" si="7"/>
        <v>5398.4999999999991</v>
      </c>
      <c r="J61" s="49">
        <f t="shared" si="7"/>
        <v>5400</v>
      </c>
      <c r="K61" s="49">
        <f t="shared" si="7"/>
        <v>5398.4999999999991</v>
      </c>
      <c r="L61" s="49">
        <f t="shared" si="7"/>
        <v>5420</v>
      </c>
    </row>
    <row r="62" spans="2:12" x14ac:dyDescent="0.25">
      <c r="B62" s="33" t="s">
        <v>23</v>
      </c>
      <c r="C62" s="32"/>
      <c r="D62" s="51">
        <f t="shared" ref="D62:L62" si="8">$C17*(1+D$23)</f>
        <v>21526</v>
      </c>
      <c r="E62" s="49">
        <f t="shared" si="8"/>
        <v>21622</v>
      </c>
      <c r="F62" s="49">
        <f t="shared" si="8"/>
        <v>21598</v>
      </c>
      <c r="G62" s="49">
        <f t="shared" si="8"/>
        <v>21631.999999999996</v>
      </c>
      <c r="H62" s="52">
        <f t="shared" si="8"/>
        <v>21664</v>
      </c>
      <c r="I62" s="49">
        <f t="shared" si="8"/>
        <v>21593.999999999996</v>
      </c>
      <c r="J62" s="49">
        <f t="shared" si="8"/>
        <v>21600</v>
      </c>
      <c r="K62" s="49">
        <f t="shared" si="8"/>
        <v>21593.999999999996</v>
      </c>
      <c r="L62" s="49">
        <f t="shared" si="8"/>
        <v>21680</v>
      </c>
    </row>
    <row r="63" spans="2:12" x14ac:dyDescent="0.25">
      <c r="B63" s="33" t="s">
        <v>22</v>
      </c>
      <c r="C63" s="32"/>
      <c r="D63" s="51">
        <f t="shared" ref="D63:L63" si="9">$C18*(1+D$23)</f>
        <v>16144.5</v>
      </c>
      <c r="E63" s="49">
        <f t="shared" si="9"/>
        <v>16216.5</v>
      </c>
      <c r="F63" s="49">
        <f t="shared" si="9"/>
        <v>16198.500000000002</v>
      </c>
      <c r="G63" s="49">
        <f t="shared" si="9"/>
        <v>16223.999999999998</v>
      </c>
      <c r="H63" s="52">
        <f t="shared" si="9"/>
        <v>16248</v>
      </c>
      <c r="I63" s="49">
        <f t="shared" si="9"/>
        <v>16195.499999999998</v>
      </c>
      <c r="J63" s="49">
        <f t="shared" si="9"/>
        <v>16200.000000000002</v>
      </c>
      <c r="K63" s="49">
        <f t="shared" si="9"/>
        <v>16195.499999999998</v>
      </c>
      <c r="L63" s="49">
        <f t="shared" si="9"/>
        <v>16260.000000000002</v>
      </c>
    </row>
    <row r="65" spans="2:12" ht="21" x14ac:dyDescent="0.35">
      <c r="B65" s="20" t="s">
        <v>42</v>
      </c>
    </row>
    <row r="66" spans="2:12" x14ac:dyDescent="0.25">
      <c r="B66" s="14" t="s">
        <v>36</v>
      </c>
    </row>
    <row r="67" spans="2:12" x14ac:dyDescent="0.25">
      <c r="B67" s="29"/>
      <c r="C67" s="29"/>
      <c r="D67" s="26" t="s">
        <v>19</v>
      </c>
      <c r="E67" s="27"/>
      <c r="F67" s="27"/>
      <c r="G67" s="27"/>
      <c r="H67" s="28"/>
      <c r="I67" s="36"/>
      <c r="J67" s="29"/>
      <c r="K67" s="29"/>
      <c r="L67" s="29"/>
    </row>
    <row r="68" spans="2:12" x14ac:dyDescent="0.25">
      <c r="B68" s="30"/>
      <c r="C68" s="30"/>
      <c r="D68" s="23">
        <v>2019</v>
      </c>
      <c r="E68" s="24">
        <v>2020</v>
      </c>
      <c r="F68" s="24">
        <v>2021</v>
      </c>
      <c r="G68" s="24">
        <v>2022</v>
      </c>
      <c r="H68" s="25">
        <v>2023</v>
      </c>
      <c r="I68" s="37">
        <v>2024</v>
      </c>
      <c r="J68" s="30">
        <v>2025</v>
      </c>
      <c r="K68" s="30">
        <v>2026</v>
      </c>
      <c r="L68" s="30">
        <v>2027</v>
      </c>
    </row>
    <row r="69" spans="2:12" ht="18.75" x14ac:dyDescent="0.3">
      <c r="B69" s="19" t="s">
        <v>45</v>
      </c>
      <c r="C69" s="100"/>
      <c r="D69" s="101"/>
      <c r="H69" s="100"/>
      <c r="I69" s="101"/>
    </row>
    <row r="70" spans="2:12" x14ac:dyDescent="0.25">
      <c r="B70" s="55" t="s">
        <v>17</v>
      </c>
      <c r="C70" s="64"/>
      <c r="D70" s="53">
        <f t="shared" ref="D70:L70" si="10">0.001*D53*D29</f>
        <v>1345.375</v>
      </c>
      <c r="E70" s="50">
        <f t="shared" si="10"/>
        <v>1351.375</v>
      </c>
      <c r="F70" s="50">
        <f t="shared" si="10"/>
        <v>1349.8750000000002</v>
      </c>
      <c r="G70" s="50">
        <f t="shared" si="10"/>
        <v>1351.9999999999998</v>
      </c>
      <c r="H70" s="54">
        <f t="shared" si="10"/>
        <v>1354</v>
      </c>
      <c r="I70" s="50">
        <f t="shared" si="10"/>
        <v>1079.6999999999998</v>
      </c>
      <c r="J70" s="50">
        <f t="shared" si="10"/>
        <v>810</v>
      </c>
      <c r="K70" s="50">
        <f t="shared" si="10"/>
        <v>539.84999999999991</v>
      </c>
      <c r="L70" s="50">
        <f t="shared" si="10"/>
        <v>271.00000000000006</v>
      </c>
    </row>
    <row r="71" spans="2:12" x14ac:dyDescent="0.25">
      <c r="B71" s="55" t="s">
        <v>16</v>
      </c>
      <c r="C71" s="64"/>
      <c r="D71" s="53">
        <f t="shared" ref="D71:L71" si="11">0.001*D54*D30</f>
        <v>0</v>
      </c>
      <c r="E71" s="50">
        <f t="shared" si="11"/>
        <v>0</v>
      </c>
      <c r="F71" s="50">
        <f t="shared" si="11"/>
        <v>0</v>
      </c>
      <c r="G71" s="50">
        <f t="shared" si="11"/>
        <v>0</v>
      </c>
      <c r="H71" s="54">
        <f t="shared" si="11"/>
        <v>0</v>
      </c>
      <c r="I71" s="50">
        <f t="shared" si="11"/>
        <v>0</v>
      </c>
      <c r="J71" s="50">
        <f t="shared" si="11"/>
        <v>0</v>
      </c>
      <c r="K71" s="50">
        <f t="shared" si="11"/>
        <v>0</v>
      </c>
      <c r="L71" s="50">
        <f t="shared" si="11"/>
        <v>0</v>
      </c>
    </row>
    <row r="72" spans="2:12" x14ac:dyDescent="0.25">
      <c r="B72" s="55" t="s">
        <v>15</v>
      </c>
      <c r="C72" s="64"/>
      <c r="D72" s="53">
        <f t="shared" ref="D72:L72" si="12">0.001*D55*D31</f>
        <v>137.7664</v>
      </c>
      <c r="E72" s="50">
        <f t="shared" si="12"/>
        <v>224.86879999999999</v>
      </c>
      <c r="F72" s="50">
        <f t="shared" si="12"/>
        <v>224.61920000000001</v>
      </c>
      <c r="G72" s="50">
        <f t="shared" si="12"/>
        <v>346.11199999999997</v>
      </c>
      <c r="H72" s="54">
        <f t="shared" si="12"/>
        <v>346.62400000000002</v>
      </c>
      <c r="I72" s="50">
        <f t="shared" si="12"/>
        <v>345.50399999999996</v>
      </c>
      <c r="J72" s="50">
        <f t="shared" si="12"/>
        <v>345.6</v>
      </c>
      <c r="K72" s="50">
        <f t="shared" si="12"/>
        <v>345.50399999999996</v>
      </c>
      <c r="L72" s="50">
        <f t="shared" si="12"/>
        <v>346.88</v>
      </c>
    </row>
    <row r="73" spans="2:12" x14ac:dyDescent="0.25">
      <c r="B73" s="55" t="s">
        <v>14</v>
      </c>
      <c r="C73" s="64"/>
      <c r="D73" s="53">
        <f t="shared" ref="D73:L73" si="13">0.001*D56*D32</f>
        <v>0</v>
      </c>
      <c r="E73" s="50">
        <f t="shared" si="13"/>
        <v>0</v>
      </c>
      <c r="F73" s="50">
        <f t="shared" si="13"/>
        <v>0</v>
      </c>
      <c r="G73" s="50">
        <f t="shared" si="13"/>
        <v>0</v>
      </c>
      <c r="H73" s="54">
        <f t="shared" si="13"/>
        <v>0</v>
      </c>
      <c r="I73" s="50">
        <f t="shared" si="13"/>
        <v>48.586500000000001</v>
      </c>
      <c r="J73" s="50">
        <f t="shared" si="13"/>
        <v>72.900000000000006</v>
      </c>
      <c r="K73" s="50">
        <f t="shared" si="13"/>
        <v>72.879750000000001</v>
      </c>
      <c r="L73" s="50">
        <f t="shared" si="13"/>
        <v>48.78</v>
      </c>
    </row>
    <row r="74" spans="2:12" x14ac:dyDescent="0.25">
      <c r="B74" s="55" t="s">
        <v>13</v>
      </c>
      <c r="C74" s="64"/>
      <c r="D74" s="53">
        <f t="shared" ref="D74:L74" si="14">0.001*D57*D33</f>
        <v>0</v>
      </c>
      <c r="E74" s="50">
        <f t="shared" si="14"/>
        <v>0</v>
      </c>
      <c r="F74" s="50">
        <f t="shared" si="14"/>
        <v>0</v>
      </c>
      <c r="G74" s="50">
        <f t="shared" si="14"/>
        <v>0</v>
      </c>
      <c r="H74" s="54">
        <f t="shared" si="14"/>
        <v>0</v>
      </c>
      <c r="I74" s="50">
        <f t="shared" si="14"/>
        <v>0</v>
      </c>
      <c r="J74" s="50">
        <f t="shared" si="14"/>
        <v>0</v>
      </c>
      <c r="K74" s="50">
        <f t="shared" si="14"/>
        <v>0</v>
      </c>
      <c r="L74" s="50">
        <f t="shared" si="14"/>
        <v>0</v>
      </c>
    </row>
    <row r="75" spans="2:12" x14ac:dyDescent="0.25">
      <c r="B75" s="33" t="s">
        <v>44</v>
      </c>
      <c r="C75" s="64"/>
      <c r="D75" s="53">
        <f t="shared" ref="D75:L75" si="15">SUM(D70:D74)</f>
        <v>1483.1414</v>
      </c>
      <c r="E75" s="50">
        <f t="shared" si="15"/>
        <v>1576.2438</v>
      </c>
      <c r="F75" s="50">
        <f t="shared" si="15"/>
        <v>1574.4942000000003</v>
      </c>
      <c r="G75" s="50">
        <f t="shared" si="15"/>
        <v>1698.1119999999996</v>
      </c>
      <c r="H75" s="54">
        <f t="shared" si="15"/>
        <v>1700.624</v>
      </c>
      <c r="I75" s="50">
        <f t="shared" si="15"/>
        <v>1473.7904999999996</v>
      </c>
      <c r="J75" s="50">
        <f t="shared" si="15"/>
        <v>1228.5</v>
      </c>
      <c r="K75" s="50">
        <f t="shared" si="15"/>
        <v>958.23374999999987</v>
      </c>
      <c r="L75" s="50">
        <f t="shared" si="15"/>
        <v>666.66000000000008</v>
      </c>
    </row>
    <row r="76" spans="2:12" ht="18.75" x14ac:dyDescent="0.3">
      <c r="B76" s="19" t="s">
        <v>38</v>
      </c>
      <c r="C76" s="100"/>
      <c r="D76" s="101"/>
      <c r="H76" s="100"/>
      <c r="I76" s="101"/>
    </row>
    <row r="77" spans="2:12" x14ac:dyDescent="0.25">
      <c r="B77" s="55" t="s">
        <v>17</v>
      </c>
      <c r="C77" s="64"/>
      <c r="D77" s="53">
        <f t="shared" ref="D77:L77" si="16">0.001*D53*D35</f>
        <v>1183.9299999999998</v>
      </c>
      <c r="E77" s="50">
        <f t="shared" si="16"/>
        <v>1513.54</v>
      </c>
      <c r="F77" s="50">
        <f t="shared" si="16"/>
        <v>1511.8600000000004</v>
      </c>
      <c r="G77" s="50">
        <f t="shared" si="16"/>
        <v>2163.1999999999998</v>
      </c>
      <c r="H77" s="54">
        <f t="shared" si="16"/>
        <v>2166.4</v>
      </c>
      <c r="I77" s="50">
        <f t="shared" si="16"/>
        <v>1349.6249999999998</v>
      </c>
      <c r="J77" s="50">
        <f t="shared" si="16"/>
        <v>810</v>
      </c>
      <c r="K77" s="50">
        <f t="shared" si="16"/>
        <v>539.84999999999991</v>
      </c>
      <c r="L77" s="50">
        <f t="shared" si="16"/>
        <v>271.00000000000006</v>
      </c>
    </row>
    <row r="78" spans="2:12" x14ac:dyDescent="0.25">
      <c r="B78" s="55" t="s">
        <v>16</v>
      </c>
      <c r="C78" s="64"/>
      <c r="D78" s="53">
        <f t="shared" ref="D78:L78" si="17">0.001*D54*D36</f>
        <v>96.867000000000004</v>
      </c>
      <c r="E78" s="50">
        <f t="shared" si="17"/>
        <v>162.16499999999999</v>
      </c>
      <c r="F78" s="50">
        <f t="shared" si="17"/>
        <v>388.76400000000007</v>
      </c>
      <c r="G78" s="50">
        <f t="shared" si="17"/>
        <v>389.37599999999998</v>
      </c>
      <c r="H78" s="54">
        <f t="shared" si="17"/>
        <v>389.952</v>
      </c>
      <c r="I78" s="50">
        <f t="shared" si="17"/>
        <v>388.69199999999995</v>
      </c>
      <c r="J78" s="50">
        <f t="shared" si="17"/>
        <v>388.8</v>
      </c>
      <c r="K78" s="50">
        <f t="shared" si="17"/>
        <v>388.69199999999995</v>
      </c>
      <c r="L78" s="50">
        <f t="shared" si="17"/>
        <v>390.24</v>
      </c>
    </row>
    <row r="79" spans="2:12" x14ac:dyDescent="0.25">
      <c r="B79" s="55" t="s">
        <v>15</v>
      </c>
      <c r="C79" s="64"/>
      <c r="D79" s="53">
        <f t="shared" ref="D79:L79" si="18">0.001*D55*D37</f>
        <v>137.7664</v>
      </c>
      <c r="E79" s="50">
        <f t="shared" si="18"/>
        <v>224.86879999999999</v>
      </c>
      <c r="F79" s="50">
        <f t="shared" si="18"/>
        <v>259.17600000000004</v>
      </c>
      <c r="G79" s="50">
        <f t="shared" si="18"/>
        <v>311.50079999999997</v>
      </c>
      <c r="H79" s="54">
        <f t="shared" si="18"/>
        <v>311.96160000000003</v>
      </c>
      <c r="I79" s="50">
        <f t="shared" si="18"/>
        <v>310.95359999999994</v>
      </c>
      <c r="J79" s="50">
        <f t="shared" si="18"/>
        <v>311.04000000000002</v>
      </c>
      <c r="K79" s="50">
        <f t="shared" si="18"/>
        <v>310.95359999999994</v>
      </c>
      <c r="L79" s="50">
        <f t="shared" si="18"/>
        <v>312.19200000000001</v>
      </c>
    </row>
    <row r="80" spans="2:12" x14ac:dyDescent="0.25">
      <c r="B80" s="55" t="s">
        <v>14</v>
      </c>
      <c r="C80" s="64"/>
      <c r="D80" s="53">
        <f t="shared" ref="D80:L80" si="19">0.001*D56*D38</f>
        <v>72.65025</v>
      </c>
      <c r="E80" s="50">
        <f t="shared" si="19"/>
        <v>87.569100000000006</v>
      </c>
      <c r="F80" s="50">
        <f t="shared" si="19"/>
        <v>121.48875000000001</v>
      </c>
      <c r="G80" s="50">
        <f t="shared" si="19"/>
        <v>180.08639999999997</v>
      </c>
      <c r="H80" s="54">
        <f t="shared" si="19"/>
        <v>180.35279999999997</v>
      </c>
      <c r="I80" s="50">
        <f t="shared" si="19"/>
        <v>179.77005</v>
      </c>
      <c r="J80" s="50">
        <f t="shared" si="19"/>
        <v>179.82000000000002</v>
      </c>
      <c r="K80" s="50">
        <f t="shared" si="19"/>
        <v>194.346</v>
      </c>
      <c r="L80" s="50">
        <f t="shared" si="19"/>
        <v>195.12</v>
      </c>
    </row>
    <row r="81" spans="1:12" x14ac:dyDescent="0.25">
      <c r="B81" s="55" t="s">
        <v>13</v>
      </c>
      <c r="C81" s="64"/>
      <c r="D81" s="53">
        <f t="shared" ref="D81:L81" si="20">0.001*D57*D39</f>
        <v>0</v>
      </c>
      <c r="E81" s="50">
        <f t="shared" si="20"/>
        <v>864.88</v>
      </c>
      <c r="F81" s="50">
        <f t="shared" si="20"/>
        <v>863.92000000000019</v>
      </c>
      <c r="G81" s="50">
        <f t="shared" si="20"/>
        <v>0</v>
      </c>
      <c r="H81" s="54">
        <f t="shared" si="20"/>
        <v>0</v>
      </c>
      <c r="I81" s="50">
        <f t="shared" si="20"/>
        <v>0</v>
      </c>
      <c r="J81" s="50">
        <f t="shared" si="20"/>
        <v>0</v>
      </c>
      <c r="K81" s="50">
        <f t="shared" si="20"/>
        <v>0</v>
      </c>
      <c r="L81" s="50">
        <f t="shared" si="20"/>
        <v>0</v>
      </c>
    </row>
    <row r="82" spans="1:12" x14ac:dyDescent="0.25">
      <c r="B82" s="33" t="s">
        <v>43</v>
      </c>
      <c r="C82" s="64"/>
      <c r="D82" s="53">
        <f t="shared" ref="D82:L82" si="21">SUM(D77:D81)</f>
        <v>1491.2136499999997</v>
      </c>
      <c r="E82" s="50">
        <f t="shared" si="21"/>
        <v>2853.0228999999999</v>
      </c>
      <c r="F82" s="50">
        <f t="shared" si="21"/>
        <v>3145.2087500000007</v>
      </c>
      <c r="G82" s="50">
        <f t="shared" si="21"/>
        <v>3044.1632</v>
      </c>
      <c r="H82" s="102">
        <f t="shared" si="21"/>
        <v>3048.6664000000001</v>
      </c>
      <c r="I82" s="103">
        <f t="shared" si="21"/>
        <v>2229.0406499999999</v>
      </c>
      <c r="J82" s="50">
        <f t="shared" si="21"/>
        <v>1689.6599999999999</v>
      </c>
      <c r="K82" s="50">
        <f t="shared" si="21"/>
        <v>1433.8415999999997</v>
      </c>
      <c r="L82" s="50">
        <f t="shared" si="21"/>
        <v>1168.5520000000001</v>
      </c>
    </row>
    <row r="83" spans="1:12" ht="18.75" x14ac:dyDescent="0.3">
      <c r="B83" s="19" t="s">
        <v>28</v>
      </c>
      <c r="C83" s="100"/>
      <c r="D83" s="101"/>
      <c r="H83" s="104"/>
      <c r="I83" s="105"/>
    </row>
    <row r="84" spans="1:12" x14ac:dyDescent="0.25">
      <c r="B84" s="55" t="s">
        <v>26</v>
      </c>
      <c r="C84" s="32"/>
      <c r="D84" s="53">
        <f t="shared" ref="D84:L84" si="22">0.001*$D59*D41</f>
        <v>0</v>
      </c>
      <c r="E84" s="50">
        <f t="shared" si="22"/>
        <v>96.867000000000004</v>
      </c>
      <c r="F84" s="50">
        <f t="shared" si="22"/>
        <v>0</v>
      </c>
      <c r="G84" s="50">
        <f t="shared" si="22"/>
        <v>0</v>
      </c>
      <c r="H84" s="54">
        <f t="shared" si="22"/>
        <v>0</v>
      </c>
      <c r="I84" s="50">
        <f t="shared" si="22"/>
        <v>0</v>
      </c>
      <c r="J84" s="50">
        <f t="shared" si="22"/>
        <v>0</v>
      </c>
      <c r="K84" s="50">
        <f t="shared" si="22"/>
        <v>0</v>
      </c>
      <c r="L84" s="50">
        <f t="shared" si="22"/>
        <v>0</v>
      </c>
    </row>
    <row r="85" spans="1:12" x14ac:dyDescent="0.25">
      <c r="B85" s="55" t="s">
        <v>25</v>
      </c>
      <c r="C85" s="32"/>
      <c r="D85" s="53">
        <f t="shared" ref="D85:L85" si="23">0.001*$D60*D42</f>
        <v>129.15600000000001</v>
      </c>
      <c r="E85" s="50">
        <f t="shared" si="23"/>
        <v>0</v>
      </c>
      <c r="F85" s="50">
        <f t="shared" si="23"/>
        <v>0</v>
      </c>
      <c r="G85" s="50">
        <f t="shared" si="23"/>
        <v>0</v>
      </c>
      <c r="H85" s="54">
        <f t="shared" si="23"/>
        <v>0</v>
      </c>
      <c r="I85" s="50">
        <f t="shared" si="23"/>
        <v>0</v>
      </c>
      <c r="J85" s="50">
        <f t="shared" si="23"/>
        <v>0</v>
      </c>
      <c r="K85" s="50">
        <f t="shared" si="23"/>
        <v>0</v>
      </c>
      <c r="L85" s="50">
        <f t="shared" si="23"/>
        <v>0</v>
      </c>
    </row>
    <row r="86" spans="1:12" x14ac:dyDescent="0.25">
      <c r="B86" s="55" t="s">
        <v>24</v>
      </c>
      <c r="C86" s="32"/>
      <c r="D86" s="53">
        <f t="shared" ref="D86:L86" si="24">0.001*$D61*D43</f>
        <v>16.144500000000001</v>
      </c>
      <c r="E86" s="50">
        <f t="shared" si="24"/>
        <v>0</v>
      </c>
      <c r="F86" s="50">
        <f t="shared" si="24"/>
        <v>0</v>
      </c>
      <c r="G86" s="50">
        <f t="shared" si="24"/>
        <v>0</v>
      </c>
      <c r="H86" s="54">
        <f t="shared" si="24"/>
        <v>0</v>
      </c>
      <c r="I86" s="50">
        <f t="shared" si="24"/>
        <v>0</v>
      </c>
      <c r="J86" s="50">
        <f t="shared" si="24"/>
        <v>0</v>
      </c>
      <c r="K86" s="50">
        <f t="shared" si="24"/>
        <v>0</v>
      </c>
      <c r="L86" s="50">
        <f t="shared" si="24"/>
        <v>0</v>
      </c>
    </row>
    <row r="87" spans="1:12" x14ac:dyDescent="0.25">
      <c r="B87" s="55" t="s">
        <v>23</v>
      </c>
      <c r="C87" s="32"/>
      <c r="D87" s="53">
        <f t="shared" ref="D87:L87" si="25">0.001*$D62*D44</f>
        <v>64.578000000000003</v>
      </c>
      <c r="E87" s="50">
        <f t="shared" si="25"/>
        <v>64.578000000000003</v>
      </c>
      <c r="F87" s="50">
        <f t="shared" si="25"/>
        <v>0</v>
      </c>
      <c r="G87" s="50">
        <f t="shared" si="25"/>
        <v>0</v>
      </c>
      <c r="H87" s="54">
        <f t="shared" si="25"/>
        <v>0</v>
      </c>
      <c r="I87" s="50">
        <f t="shared" si="25"/>
        <v>0</v>
      </c>
      <c r="J87" s="50">
        <f t="shared" si="25"/>
        <v>0</v>
      </c>
      <c r="K87" s="50">
        <f t="shared" si="25"/>
        <v>0</v>
      </c>
      <c r="L87" s="50">
        <f t="shared" si="25"/>
        <v>0</v>
      </c>
    </row>
    <row r="88" spans="1:12" x14ac:dyDescent="0.25">
      <c r="B88" s="55" t="s">
        <v>22</v>
      </c>
      <c r="C88" s="32"/>
      <c r="D88" s="53">
        <f t="shared" ref="D88:L88" si="26">0.001*$D63*D45</f>
        <v>0</v>
      </c>
      <c r="E88" s="50">
        <f t="shared" si="26"/>
        <v>0</v>
      </c>
      <c r="F88" s="50">
        <f t="shared" si="26"/>
        <v>0</v>
      </c>
      <c r="G88" s="50">
        <f t="shared" si="26"/>
        <v>0</v>
      </c>
      <c r="H88" s="54">
        <f t="shared" si="26"/>
        <v>0</v>
      </c>
      <c r="I88" s="50">
        <f t="shared" si="26"/>
        <v>0</v>
      </c>
      <c r="J88" s="50">
        <f t="shared" si="26"/>
        <v>0</v>
      </c>
      <c r="K88" s="50">
        <f t="shared" si="26"/>
        <v>0</v>
      </c>
      <c r="L88" s="50">
        <f t="shared" si="26"/>
        <v>0</v>
      </c>
    </row>
    <row r="89" spans="1:12" x14ac:dyDescent="0.25">
      <c r="B89" s="33" t="s">
        <v>39</v>
      </c>
      <c r="C89" s="32"/>
      <c r="D89" s="53">
        <f t="shared" ref="D89:L89" si="27">SUM(D84:D88)</f>
        <v>209.8785</v>
      </c>
      <c r="E89" s="50">
        <f t="shared" si="27"/>
        <v>161.44499999999999</v>
      </c>
      <c r="F89" s="50">
        <f t="shared" si="27"/>
        <v>0</v>
      </c>
      <c r="G89" s="50">
        <f t="shared" si="27"/>
        <v>0</v>
      </c>
      <c r="H89" s="54">
        <f t="shared" si="27"/>
        <v>0</v>
      </c>
      <c r="I89" s="50">
        <f t="shared" si="27"/>
        <v>0</v>
      </c>
      <c r="J89" s="50">
        <f t="shared" si="27"/>
        <v>0</v>
      </c>
      <c r="K89" s="50">
        <f t="shared" si="27"/>
        <v>0</v>
      </c>
      <c r="L89" s="50">
        <f t="shared" si="27"/>
        <v>0</v>
      </c>
    </row>
    <row r="91" spans="1:12" ht="23.25" x14ac:dyDescent="0.25">
      <c r="A91" s="16" t="s">
        <v>6</v>
      </c>
    </row>
    <row r="92" spans="1:12" x14ac:dyDescent="0.25">
      <c r="A92" s="14" t="s">
        <v>41</v>
      </c>
    </row>
    <row r="93" spans="1:12" ht="21" x14ac:dyDescent="0.35">
      <c r="B93" s="20" t="s">
        <v>40</v>
      </c>
    </row>
    <row r="94" spans="1:12" x14ac:dyDescent="0.25">
      <c r="B94" s="29"/>
      <c r="C94" s="29"/>
      <c r="D94" s="26" t="s">
        <v>19</v>
      </c>
      <c r="E94" s="27"/>
      <c r="F94" s="27"/>
      <c r="G94" s="27"/>
      <c r="H94" s="28"/>
      <c r="I94" s="36"/>
      <c r="J94" s="29"/>
      <c r="K94" s="29"/>
      <c r="L94" s="29"/>
    </row>
    <row r="95" spans="1:12" x14ac:dyDescent="0.25">
      <c r="B95" s="30"/>
      <c r="C95" s="30"/>
      <c r="D95" s="23">
        <v>2019</v>
      </c>
      <c r="E95" s="24">
        <v>2020</v>
      </c>
      <c r="F95" s="24">
        <v>2021</v>
      </c>
      <c r="G95" s="24">
        <v>2022</v>
      </c>
      <c r="H95" s="25">
        <v>2023</v>
      </c>
      <c r="I95" s="37">
        <v>2024</v>
      </c>
      <c r="J95" s="30">
        <v>2025</v>
      </c>
      <c r="K95" s="30">
        <v>2026</v>
      </c>
      <c r="L95" s="30">
        <v>2027</v>
      </c>
    </row>
    <row r="96" spans="1:12" x14ac:dyDescent="0.25">
      <c r="B96" s="55" t="s">
        <v>17</v>
      </c>
      <c r="C96" s="32"/>
      <c r="D96" s="53">
        <f t="shared" ref="D96:L96" si="28">D70+D77</f>
        <v>2529.3049999999998</v>
      </c>
      <c r="E96" s="50">
        <f t="shared" si="28"/>
        <v>2864.915</v>
      </c>
      <c r="F96" s="50">
        <f t="shared" si="28"/>
        <v>2861.7350000000006</v>
      </c>
      <c r="G96" s="50">
        <f t="shared" si="28"/>
        <v>3515.2</v>
      </c>
      <c r="H96" s="54">
        <f t="shared" si="28"/>
        <v>3520.4</v>
      </c>
      <c r="I96" s="50">
        <f t="shared" si="28"/>
        <v>2429.3249999999998</v>
      </c>
      <c r="J96" s="50">
        <f t="shared" si="28"/>
        <v>1620</v>
      </c>
      <c r="K96" s="50">
        <f t="shared" si="28"/>
        <v>1079.6999999999998</v>
      </c>
      <c r="L96" s="50">
        <f t="shared" si="28"/>
        <v>542.00000000000011</v>
      </c>
    </row>
    <row r="97" spans="2:12" x14ac:dyDescent="0.25">
      <c r="B97" s="55" t="s">
        <v>16</v>
      </c>
      <c r="C97" s="32"/>
      <c r="D97" s="53">
        <f t="shared" ref="D97:L97" si="29">D71+D78</f>
        <v>96.867000000000004</v>
      </c>
      <c r="E97" s="50">
        <f t="shared" si="29"/>
        <v>162.16499999999999</v>
      </c>
      <c r="F97" s="50">
        <f t="shared" si="29"/>
        <v>388.76400000000007</v>
      </c>
      <c r="G97" s="50">
        <f t="shared" si="29"/>
        <v>389.37599999999998</v>
      </c>
      <c r="H97" s="54">
        <f t="shared" si="29"/>
        <v>389.952</v>
      </c>
      <c r="I97" s="50">
        <f t="shared" si="29"/>
        <v>388.69199999999995</v>
      </c>
      <c r="J97" s="50">
        <f t="shared" si="29"/>
        <v>388.8</v>
      </c>
      <c r="K97" s="50">
        <f t="shared" si="29"/>
        <v>388.69199999999995</v>
      </c>
      <c r="L97" s="50">
        <f t="shared" si="29"/>
        <v>390.24</v>
      </c>
    </row>
    <row r="98" spans="2:12" x14ac:dyDescent="0.25">
      <c r="B98" s="55" t="s">
        <v>15</v>
      </c>
      <c r="C98" s="32"/>
      <c r="D98" s="53">
        <f t="shared" ref="D98:L98" si="30">D72+D79</f>
        <v>275.53280000000001</v>
      </c>
      <c r="E98" s="50">
        <f t="shared" si="30"/>
        <v>449.73759999999999</v>
      </c>
      <c r="F98" s="50">
        <f t="shared" si="30"/>
        <v>483.79520000000002</v>
      </c>
      <c r="G98" s="50">
        <f t="shared" si="30"/>
        <v>657.61279999999988</v>
      </c>
      <c r="H98" s="54">
        <f t="shared" si="30"/>
        <v>658.58560000000011</v>
      </c>
      <c r="I98" s="50">
        <f t="shared" si="30"/>
        <v>656.45759999999996</v>
      </c>
      <c r="J98" s="50">
        <f t="shared" si="30"/>
        <v>656.6400000000001</v>
      </c>
      <c r="K98" s="50">
        <f t="shared" si="30"/>
        <v>656.45759999999996</v>
      </c>
      <c r="L98" s="50">
        <f t="shared" si="30"/>
        <v>659.072</v>
      </c>
    </row>
    <row r="99" spans="2:12" x14ac:dyDescent="0.25">
      <c r="B99" s="55" t="s">
        <v>14</v>
      </c>
      <c r="C99" s="32"/>
      <c r="D99" s="53">
        <f t="shared" ref="D99:L99" si="31">D73+D80</f>
        <v>72.65025</v>
      </c>
      <c r="E99" s="50">
        <f t="shared" si="31"/>
        <v>87.569100000000006</v>
      </c>
      <c r="F99" s="50">
        <f t="shared" si="31"/>
        <v>121.48875000000001</v>
      </c>
      <c r="G99" s="50">
        <f t="shared" si="31"/>
        <v>180.08639999999997</v>
      </c>
      <c r="H99" s="54">
        <f t="shared" si="31"/>
        <v>180.35279999999997</v>
      </c>
      <c r="I99" s="50">
        <f t="shared" si="31"/>
        <v>228.35655</v>
      </c>
      <c r="J99" s="50">
        <f t="shared" si="31"/>
        <v>252.72000000000003</v>
      </c>
      <c r="K99" s="50">
        <f t="shared" si="31"/>
        <v>267.22575000000001</v>
      </c>
      <c r="L99" s="50">
        <f t="shared" si="31"/>
        <v>243.9</v>
      </c>
    </row>
    <row r="100" spans="2:12" x14ac:dyDescent="0.25">
      <c r="B100" s="55" t="s">
        <v>13</v>
      </c>
      <c r="C100" s="32"/>
      <c r="D100" s="53">
        <f t="shared" ref="D100:L100" si="32">D74+D81</f>
        <v>0</v>
      </c>
      <c r="E100" s="50">
        <f t="shared" si="32"/>
        <v>864.88</v>
      </c>
      <c r="F100" s="50">
        <f t="shared" si="32"/>
        <v>863.92000000000019</v>
      </c>
      <c r="G100" s="50">
        <f t="shared" si="32"/>
        <v>0</v>
      </c>
      <c r="H100" s="54">
        <f t="shared" si="32"/>
        <v>0</v>
      </c>
      <c r="I100" s="50">
        <f t="shared" si="32"/>
        <v>0</v>
      </c>
      <c r="J100" s="50">
        <f t="shared" si="32"/>
        <v>0</v>
      </c>
      <c r="K100" s="50">
        <f t="shared" si="32"/>
        <v>0</v>
      </c>
      <c r="L100" s="50">
        <f t="shared" si="32"/>
        <v>0</v>
      </c>
    </row>
    <row r="101" spans="2:12" x14ac:dyDescent="0.25">
      <c r="B101" s="55" t="s">
        <v>39</v>
      </c>
      <c r="C101" s="32"/>
      <c r="D101" s="53">
        <f t="shared" ref="D101:L101" si="33">D89</f>
        <v>209.8785</v>
      </c>
      <c r="E101" s="50">
        <f t="shared" si="33"/>
        <v>161.44499999999999</v>
      </c>
      <c r="F101" s="50">
        <f t="shared" si="33"/>
        <v>0</v>
      </c>
      <c r="G101" s="50">
        <f t="shared" si="33"/>
        <v>0</v>
      </c>
      <c r="H101" s="54">
        <f t="shared" si="33"/>
        <v>0</v>
      </c>
      <c r="I101" s="50">
        <f t="shared" si="33"/>
        <v>0</v>
      </c>
      <c r="J101" s="50">
        <f t="shared" si="33"/>
        <v>0</v>
      </c>
      <c r="K101" s="50">
        <f t="shared" si="33"/>
        <v>0</v>
      </c>
      <c r="L101" s="50">
        <f t="shared" si="33"/>
        <v>0</v>
      </c>
    </row>
    <row r="102" spans="2:12" x14ac:dyDescent="0.25">
      <c r="B102" s="33" t="s">
        <v>72</v>
      </c>
      <c r="C102" s="32"/>
      <c r="D102" s="53">
        <f>SUM(D96:D101)</f>
        <v>3184.2335499999999</v>
      </c>
      <c r="E102" s="50">
        <f t="shared" ref="E102:L102" si="34">SUM(E96:E101)</f>
        <v>4590.7116999999998</v>
      </c>
      <c r="F102" s="50">
        <f t="shared" si="34"/>
        <v>4719.7029500000008</v>
      </c>
      <c r="G102" s="50">
        <f t="shared" si="34"/>
        <v>4742.2752</v>
      </c>
      <c r="H102" s="54">
        <f t="shared" si="34"/>
        <v>4749.2903999999999</v>
      </c>
      <c r="I102" s="50">
        <f t="shared" si="34"/>
        <v>3702.8311499999995</v>
      </c>
      <c r="J102" s="50">
        <f t="shared" si="34"/>
        <v>2918.16</v>
      </c>
      <c r="K102" s="50">
        <f t="shared" si="34"/>
        <v>2392.0753499999996</v>
      </c>
      <c r="L102" s="50">
        <f t="shared" si="34"/>
        <v>1835.2120000000002</v>
      </c>
    </row>
  </sheetData>
  <pageMargins left="0.51181102362204722" right="0.51181102362204722" top="0.55118110236220474" bottom="0.74803149606299213" header="0.31496062992125984" footer="0.31496062992125984"/>
  <pageSetup paperSize="9" scale="61" fitToHeight="0" orientation="portrait" r:id="rId1"/>
  <headerFooter>
    <oddFooter>&amp;L&amp;F&amp;C&amp;A&amp;R&amp;P</oddFoot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  <pageSetUpPr fitToPage="1"/>
  </sheetPr>
  <dimension ref="A1:P73"/>
  <sheetViews>
    <sheetView showGridLines="0" view="pageBreakPreview" zoomScaleNormal="75" zoomScaleSheetLayoutView="100" zoomScalePageLayoutView="75" workbookViewId="0"/>
  </sheetViews>
  <sheetFormatPr defaultColWidth="9.140625" defaultRowHeight="15" x14ac:dyDescent="0.25"/>
  <cols>
    <col min="1" max="1" width="2.7109375" customWidth="1"/>
    <col min="2" max="2" width="57" customWidth="1"/>
    <col min="3" max="15" width="9.28515625" customWidth="1"/>
    <col min="16" max="16" width="10.5703125" customWidth="1"/>
    <col min="17" max="17" width="2.7109375" customWidth="1"/>
  </cols>
  <sheetData>
    <row r="1" spans="1:16" ht="26.25" x14ac:dyDescent="0.25">
      <c r="A1" s="15" t="s">
        <v>66</v>
      </c>
    </row>
    <row r="2" spans="1:16" x14ac:dyDescent="0.25">
      <c r="A2" s="14" t="s">
        <v>65</v>
      </c>
    </row>
    <row r="4" spans="1:16" ht="23.25" x14ac:dyDescent="0.25">
      <c r="A4" s="16" t="s">
        <v>4</v>
      </c>
    </row>
    <row r="5" spans="1:16" x14ac:dyDescent="0.25">
      <c r="B5" s="58" t="s">
        <v>61</v>
      </c>
    </row>
    <row r="6" spans="1:16" x14ac:dyDescent="0.25">
      <c r="B6" s="29"/>
      <c r="C6" s="29"/>
      <c r="D6" s="29"/>
      <c r="E6" s="29"/>
      <c r="F6" s="29"/>
      <c r="G6" s="29"/>
      <c r="H6" s="29"/>
      <c r="I6" s="26" t="s">
        <v>20</v>
      </c>
      <c r="J6" s="27"/>
      <c r="K6" s="26" t="s">
        <v>19</v>
      </c>
      <c r="L6" s="27"/>
      <c r="M6" s="27"/>
      <c r="N6" s="27"/>
      <c r="O6" s="28"/>
      <c r="P6" s="29" t="s">
        <v>88</v>
      </c>
    </row>
    <row r="7" spans="1:16" x14ac:dyDescent="0.25">
      <c r="B7" s="30"/>
      <c r="C7" s="30"/>
      <c r="D7" s="30">
        <v>2012</v>
      </c>
      <c r="E7" s="30">
        <v>2013</v>
      </c>
      <c r="F7" s="30">
        <v>2014</v>
      </c>
      <c r="G7" s="30">
        <v>2015</v>
      </c>
      <c r="H7" s="30">
        <v>2016</v>
      </c>
      <c r="I7" s="23">
        <v>2017</v>
      </c>
      <c r="J7" s="25">
        <v>2018</v>
      </c>
      <c r="K7" s="23">
        <v>2019</v>
      </c>
      <c r="L7" s="24">
        <v>2020</v>
      </c>
      <c r="M7" s="24">
        <v>2021</v>
      </c>
      <c r="N7" s="24">
        <v>2022</v>
      </c>
      <c r="O7" s="25">
        <v>2023</v>
      </c>
      <c r="P7" s="30" t="s">
        <v>89</v>
      </c>
    </row>
    <row r="8" spans="1:16" x14ac:dyDescent="0.25">
      <c r="A8" s="32"/>
      <c r="B8" s="83" t="s">
        <v>62</v>
      </c>
      <c r="H8" s="100"/>
      <c r="I8" s="101"/>
      <c r="J8" s="100"/>
      <c r="K8" s="101"/>
      <c r="O8" s="100"/>
      <c r="P8" s="101"/>
    </row>
    <row r="9" spans="1:16" x14ac:dyDescent="0.25">
      <c r="A9" s="32"/>
      <c r="B9" s="94" t="s">
        <v>92</v>
      </c>
      <c r="C9" s="38"/>
      <c r="D9" s="62">
        <f>Inputs!D27</f>
        <v>2056.4929314630463</v>
      </c>
      <c r="E9" s="62">
        <f>Inputs!E27</f>
        <v>1979.0569060615126</v>
      </c>
      <c r="F9" s="62">
        <f>Inputs!F27</f>
        <v>2283.8880889690067</v>
      </c>
      <c r="G9" s="62">
        <f>Inputs!G27</f>
        <v>3683.4472136105305</v>
      </c>
      <c r="H9" s="62">
        <f>Inputs!H27</f>
        <v>5034.4208899999994</v>
      </c>
      <c r="I9" s="59">
        <f>Inputs!I27</f>
        <v>0</v>
      </c>
      <c r="J9" s="60">
        <f>Inputs!J27</f>
        <v>0</v>
      </c>
      <c r="K9" s="61">
        <f>Inputs!K27</f>
        <v>0</v>
      </c>
      <c r="L9" s="62">
        <f>Inputs!L27</f>
        <v>0</v>
      </c>
      <c r="M9" s="62">
        <f>Inputs!M27</f>
        <v>0</v>
      </c>
      <c r="N9" s="62">
        <f>Inputs!N27</f>
        <v>0</v>
      </c>
      <c r="O9" s="63">
        <f>Inputs!O27</f>
        <v>0</v>
      </c>
      <c r="P9" s="79">
        <f t="shared" ref="P8:P10" si="0">SUM(K9:O9)</f>
        <v>0</v>
      </c>
    </row>
    <row r="10" spans="1:16" x14ac:dyDescent="0.25">
      <c r="A10" s="32"/>
      <c r="B10" s="83" t="s">
        <v>63</v>
      </c>
      <c r="H10" s="100"/>
      <c r="I10" s="101"/>
      <c r="J10" s="100"/>
      <c r="K10" s="101"/>
      <c r="O10" s="100"/>
      <c r="P10" s="101"/>
    </row>
    <row r="11" spans="1:16" x14ac:dyDescent="0.25">
      <c r="A11" s="32"/>
      <c r="B11" s="55" t="s">
        <v>35</v>
      </c>
      <c r="C11" s="38"/>
      <c r="D11" s="62">
        <f>Inputs!D28</f>
        <v>0</v>
      </c>
      <c r="E11" s="62">
        <f>Inputs!E28</f>
        <v>0</v>
      </c>
      <c r="F11" s="62">
        <f>Inputs!F28</f>
        <v>0</v>
      </c>
      <c r="G11" s="62">
        <f>Inputs!G28</f>
        <v>0</v>
      </c>
      <c r="H11" s="62">
        <f>Inputs!H28</f>
        <v>0</v>
      </c>
      <c r="I11" s="59">
        <f>Inputs!I28</f>
        <v>2050</v>
      </c>
      <c r="J11" s="60">
        <f>Inputs!J28</f>
        <v>1626.5709999999999</v>
      </c>
      <c r="K11" s="61">
        <f>Inputs!K28</f>
        <v>0</v>
      </c>
      <c r="L11" s="62">
        <f>Inputs!L28</f>
        <v>0</v>
      </c>
      <c r="M11" s="62">
        <f>Inputs!M28</f>
        <v>0</v>
      </c>
      <c r="N11" s="62">
        <f>Inputs!N28</f>
        <v>0</v>
      </c>
      <c r="O11" s="63">
        <f>Inputs!O28</f>
        <v>0</v>
      </c>
      <c r="P11" s="79">
        <f>SUM(K11:O11)</f>
        <v>0</v>
      </c>
    </row>
    <row r="12" spans="1:16" x14ac:dyDescent="0.25">
      <c r="A12" s="32"/>
      <c r="B12" s="55" t="s">
        <v>34</v>
      </c>
      <c r="C12" s="38"/>
      <c r="D12" s="62">
        <f>Inputs!D29</f>
        <v>0</v>
      </c>
      <c r="E12" s="62">
        <f>Inputs!E29</f>
        <v>0</v>
      </c>
      <c r="F12" s="62">
        <f>Inputs!F29</f>
        <v>0</v>
      </c>
      <c r="G12" s="62">
        <f>Inputs!G29</f>
        <v>0</v>
      </c>
      <c r="H12" s="62">
        <f>Inputs!H29</f>
        <v>0</v>
      </c>
      <c r="I12" s="59">
        <f>Inputs!I29</f>
        <v>810</v>
      </c>
      <c r="J12" s="60">
        <f>Inputs!J29</f>
        <v>1035.4290000000001</v>
      </c>
      <c r="K12" s="61">
        <f>Inputs!K29</f>
        <v>0</v>
      </c>
      <c r="L12" s="62">
        <f>Inputs!L29</f>
        <v>0</v>
      </c>
      <c r="M12" s="62">
        <f>Inputs!M29</f>
        <v>0</v>
      </c>
      <c r="N12" s="62">
        <f>Inputs!N29</f>
        <v>0</v>
      </c>
      <c r="O12" s="63">
        <f>Inputs!O29</f>
        <v>0</v>
      </c>
      <c r="P12" s="79">
        <f t="shared" ref="P12:P20" si="1">SUM(K12:O12)</f>
        <v>0</v>
      </c>
    </row>
    <row r="13" spans="1:16" x14ac:dyDescent="0.25">
      <c r="A13" s="32"/>
      <c r="B13" s="83" t="s">
        <v>64</v>
      </c>
      <c r="H13" s="100"/>
      <c r="I13" s="101"/>
      <c r="J13" s="100"/>
      <c r="K13" s="101"/>
      <c r="O13" s="100"/>
      <c r="P13" s="101"/>
    </row>
    <row r="14" spans="1:16" x14ac:dyDescent="0.25">
      <c r="A14" s="32">
        <v>1</v>
      </c>
      <c r="B14" s="55" t="s">
        <v>17</v>
      </c>
      <c r="C14" s="32"/>
      <c r="D14" s="32"/>
      <c r="E14" s="32"/>
      <c r="F14" s="32"/>
      <c r="G14" s="32"/>
      <c r="H14" s="32"/>
      <c r="I14" s="71"/>
      <c r="J14" s="72"/>
      <c r="K14" s="68">
        <f>Forecast!D96</f>
        <v>2529.3049999999998</v>
      </c>
      <c r="L14" s="69">
        <f>Forecast!E96</f>
        <v>2864.915</v>
      </c>
      <c r="M14" s="69">
        <f>Forecast!F96</f>
        <v>2861.7350000000006</v>
      </c>
      <c r="N14" s="69">
        <f>Forecast!G96</f>
        <v>3515.2</v>
      </c>
      <c r="O14" s="70">
        <f>Forecast!H96</f>
        <v>3520.4</v>
      </c>
      <c r="P14" s="79">
        <f t="shared" si="1"/>
        <v>15291.554999999998</v>
      </c>
    </row>
    <row r="15" spans="1:16" x14ac:dyDescent="0.25">
      <c r="A15" s="32">
        <v>2</v>
      </c>
      <c r="B15" s="55" t="s">
        <v>16</v>
      </c>
      <c r="C15" s="32"/>
      <c r="D15" s="32"/>
      <c r="E15" s="32"/>
      <c r="F15" s="32"/>
      <c r="G15" s="32"/>
      <c r="H15" s="32"/>
      <c r="I15" s="71"/>
      <c r="J15" s="72"/>
      <c r="K15" s="68">
        <f>Forecast!D97</f>
        <v>96.867000000000004</v>
      </c>
      <c r="L15" s="69">
        <f>Forecast!E97</f>
        <v>162.16499999999999</v>
      </c>
      <c r="M15" s="69">
        <f>Forecast!F97</f>
        <v>388.76400000000007</v>
      </c>
      <c r="N15" s="69">
        <f>Forecast!G97</f>
        <v>389.37599999999998</v>
      </c>
      <c r="O15" s="70">
        <f>Forecast!H97</f>
        <v>389.952</v>
      </c>
      <c r="P15" s="79">
        <f t="shared" si="1"/>
        <v>1427.124</v>
      </c>
    </row>
    <row r="16" spans="1:16" x14ac:dyDescent="0.25">
      <c r="A16" s="32">
        <v>3</v>
      </c>
      <c r="B16" s="55" t="s">
        <v>15</v>
      </c>
      <c r="C16" s="32"/>
      <c r="D16" s="32"/>
      <c r="E16" s="32"/>
      <c r="F16" s="32"/>
      <c r="G16" s="32"/>
      <c r="H16" s="32"/>
      <c r="I16" s="71"/>
      <c r="J16" s="72"/>
      <c r="K16" s="68">
        <f>Forecast!D98</f>
        <v>275.53280000000001</v>
      </c>
      <c r="L16" s="69">
        <f>Forecast!E98</f>
        <v>449.73759999999999</v>
      </c>
      <c r="M16" s="69">
        <f>Forecast!F98</f>
        <v>483.79520000000002</v>
      </c>
      <c r="N16" s="69">
        <f>Forecast!G98</f>
        <v>657.61279999999988</v>
      </c>
      <c r="O16" s="70">
        <f>Forecast!H98</f>
        <v>658.58560000000011</v>
      </c>
      <c r="P16" s="79">
        <f t="shared" si="1"/>
        <v>2525.2640000000001</v>
      </c>
    </row>
    <row r="17" spans="1:16" x14ac:dyDescent="0.25">
      <c r="A17" s="32">
        <v>4</v>
      </c>
      <c r="B17" s="55" t="s">
        <v>14</v>
      </c>
      <c r="C17" s="32"/>
      <c r="D17" s="32"/>
      <c r="E17" s="32"/>
      <c r="F17" s="32"/>
      <c r="G17" s="32"/>
      <c r="H17" s="32"/>
      <c r="I17" s="71"/>
      <c r="J17" s="72"/>
      <c r="K17" s="68">
        <f>Forecast!D99</f>
        <v>72.65025</v>
      </c>
      <c r="L17" s="69">
        <f>Forecast!E99</f>
        <v>87.569100000000006</v>
      </c>
      <c r="M17" s="69">
        <f>Forecast!F99</f>
        <v>121.48875000000001</v>
      </c>
      <c r="N17" s="69">
        <f>Forecast!G99</f>
        <v>180.08639999999997</v>
      </c>
      <c r="O17" s="70">
        <f>Forecast!H99</f>
        <v>180.35279999999997</v>
      </c>
      <c r="P17" s="79">
        <f t="shared" si="1"/>
        <v>642.14729999999997</v>
      </c>
    </row>
    <row r="18" spans="1:16" x14ac:dyDescent="0.25">
      <c r="A18" s="32">
        <v>5</v>
      </c>
      <c r="B18" s="55" t="s">
        <v>13</v>
      </c>
      <c r="C18" s="32"/>
      <c r="D18" s="32"/>
      <c r="E18" s="32"/>
      <c r="F18" s="32"/>
      <c r="G18" s="32"/>
      <c r="H18" s="32"/>
      <c r="I18" s="71"/>
      <c r="J18" s="72"/>
      <c r="K18" s="68">
        <f>Forecast!D100</f>
        <v>0</v>
      </c>
      <c r="L18" s="69">
        <f>Forecast!E100</f>
        <v>864.88</v>
      </c>
      <c r="M18" s="69">
        <f>Forecast!F100</f>
        <v>863.92000000000019</v>
      </c>
      <c r="N18" s="69">
        <f>Forecast!G100</f>
        <v>0</v>
      </c>
      <c r="O18" s="70">
        <f>Forecast!H100</f>
        <v>0</v>
      </c>
      <c r="P18" s="79">
        <f t="shared" si="1"/>
        <v>1728.8000000000002</v>
      </c>
    </row>
    <row r="19" spans="1:16" x14ac:dyDescent="0.25">
      <c r="A19" s="32">
        <v>6</v>
      </c>
      <c r="B19" s="55" t="s">
        <v>39</v>
      </c>
      <c r="C19" s="32"/>
      <c r="D19" s="32"/>
      <c r="E19" s="32"/>
      <c r="F19" s="32"/>
      <c r="G19" s="32"/>
      <c r="H19" s="32"/>
      <c r="I19" s="71"/>
      <c r="J19" s="72"/>
      <c r="K19" s="68">
        <f>Forecast!D101</f>
        <v>209.8785</v>
      </c>
      <c r="L19" s="69">
        <f>Forecast!E101</f>
        <v>161.44499999999999</v>
      </c>
      <c r="M19" s="69">
        <f>Forecast!F101</f>
        <v>0</v>
      </c>
      <c r="N19" s="69">
        <f>Forecast!G101</f>
        <v>0</v>
      </c>
      <c r="O19" s="70">
        <f>Forecast!H101</f>
        <v>0</v>
      </c>
      <c r="P19" s="79">
        <f t="shared" si="1"/>
        <v>371.32349999999997</v>
      </c>
    </row>
    <row r="20" spans="1:16" x14ac:dyDescent="0.25">
      <c r="A20" s="32"/>
      <c r="B20" s="33" t="s">
        <v>72</v>
      </c>
      <c r="C20" s="32"/>
      <c r="D20" s="32"/>
      <c r="E20" s="32"/>
      <c r="F20" s="32"/>
      <c r="G20" s="32"/>
      <c r="H20" s="32"/>
      <c r="I20" s="71"/>
      <c r="J20" s="72"/>
      <c r="K20" s="68">
        <f>Forecast!D102</f>
        <v>3184.2335499999999</v>
      </c>
      <c r="L20" s="69">
        <f>Forecast!E102</f>
        <v>4590.7116999999998</v>
      </c>
      <c r="M20" s="69">
        <f>Forecast!F102</f>
        <v>4719.7029500000008</v>
      </c>
      <c r="N20" s="69">
        <f>Forecast!G102</f>
        <v>4742.2752</v>
      </c>
      <c r="O20" s="70">
        <f>Forecast!H102</f>
        <v>4749.2903999999999</v>
      </c>
      <c r="P20" s="79">
        <f t="shared" si="1"/>
        <v>21986.213799999998</v>
      </c>
    </row>
    <row r="22" spans="1:16" ht="21" x14ac:dyDescent="0.35">
      <c r="A22" s="1"/>
      <c r="B22" s="67" t="s">
        <v>21</v>
      </c>
    </row>
    <row r="23" spans="1:16" x14ac:dyDescent="0.25">
      <c r="B23" s="29"/>
      <c r="C23" s="29"/>
      <c r="D23" s="29"/>
      <c r="E23" s="29"/>
      <c r="F23" s="29"/>
      <c r="G23" s="29"/>
      <c r="H23" s="29"/>
      <c r="I23" s="26" t="s">
        <v>20</v>
      </c>
      <c r="J23" s="28"/>
      <c r="K23" s="27" t="s">
        <v>19</v>
      </c>
      <c r="L23" s="27"/>
      <c r="M23" s="27"/>
      <c r="N23" s="27"/>
      <c r="O23" s="28"/>
    </row>
    <row r="24" spans="1:16" x14ac:dyDescent="0.25">
      <c r="B24" s="30"/>
      <c r="C24" s="30"/>
      <c r="D24" s="30"/>
      <c r="E24" s="30"/>
      <c r="F24" s="30"/>
      <c r="G24" s="30"/>
      <c r="H24" s="30"/>
      <c r="I24" s="23">
        <v>2017</v>
      </c>
      <c r="J24" s="25">
        <v>2018</v>
      </c>
      <c r="K24" s="23">
        <v>2019</v>
      </c>
      <c r="L24" s="24">
        <v>2020</v>
      </c>
      <c r="M24" s="24">
        <v>2021</v>
      </c>
      <c r="N24" s="24">
        <v>2022</v>
      </c>
      <c r="O24" s="25">
        <v>2023</v>
      </c>
    </row>
    <row r="25" spans="1:16" x14ac:dyDescent="0.25">
      <c r="B25" s="32" t="s">
        <v>86</v>
      </c>
      <c r="C25" s="44"/>
      <c r="D25" s="44"/>
      <c r="E25" s="44"/>
      <c r="F25" s="44"/>
      <c r="G25" s="44"/>
      <c r="H25" s="44"/>
      <c r="I25" s="66">
        <f>Inputs!I59</f>
        <v>0</v>
      </c>
      <c r="J25" s="73">
        <f>Inputs!J59</f>
        <v>0</v>
      </c>
      <c r="K25" s="66">
        <f>Inputs!K59</f>
        <v>0</v>
      </c>
      <c r="L25" s="74">
        <f>Inputs!L59</f>
        <v>0</v>
      </c>
      <c r="M25" s="74">
        <f>Inputs!M59</f>
        <v>0</v>
      </c>
      <c r="N25" s="74">
        <f>Inputs!N59</f>
        <v>4.4999999999999998E-2</v>
      </c>
      <c r="O25" s="73">
        <f>Inputs!O59</f>
        <v>0.09</v>
      </c>
    </row>
    <row r="27" spans="1:16" ht="23.25" x14ac:dyDescent="0.25">
      <c r="A27" s="16" t="s">
        <v>5</v>
      </c>
    </row>
    <row r="29" spans="1:16" x14ac:dyDescent="0.25">
      <c r="B29" s="82"/>
      <c r="C29" s="82" t="s">
        <v>47</v>
      </c>
    </row>
    <row r="30" spans="1:16" x14ac:dyDescent="0.25">
      <c r="B30" s="32" t="s">
        <v>67</v>
      </c>
      <c r="C30" s="75">
        <f>AVERAGE(D9:H9)</f>
        <v>3007.4612060208192</v>
      </c>
    </row>
    <row r="32" spans="1:16" ht="21" x14ac:dyDescent="0.35">
      <c r="B32" s="67" t="s">
        <v>70</v>
      </c>
    </row>
    <row r="33" spans="1:16" x14ac:dyDescent="0.25">
      <c r="B33" s="93" t="s">
        <v>93</v>
      </c>
    </row>
    <row r="34" spans="1:16" x14ac:dyDescent="0.25">
      <c r="B34" s="93" t="s">
        <v>87</v>
      </c>
    </row>
    <row r="35" spans="1:16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6" t="s">
        <v>19</v>
      </c>
      <c r="L35" s="27"/>
      <c r="M35" s="27"/>
      <c r="N35" s="27"/>
      <c r="O35" s="28"/>
      <c r="P35" s="29" t="s">
        <v>88</v>
      </c>
    </row>
    <row r="36" spans="1:16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76">
        <v>2019</v>
      </c>
      <c r="L36" s="77">
        <v>2020</v>
      </c>
      <c r="M36" s="77">
        <v>2021</v>
      </c>
      <c r="N36" s="77">
        <v>2022</v>
      </c>
      <c r="O36" s="78">
        <v>2023</v>
      </c>
      <c r="P36" s="30" t="s">
        <v>89</v>
      </c>
    </row>
    <row r="37" spans="1:16" x14ac:dyDescent="0.25">
      <c r="A37" s="32">
        <v>1</v>
      </c>
      <c r="B37" s="87" t="s">
        <v>84</v>
      </c>
      <c r="C37" s="32"/>
      <c r="D37" s="79"/>
      <c r="E37" s="79"/>
      <c r="F37" s="79"/>
      <c r="G37" s="79"/>
      <c r="H37" s="79"/>
      <c r="I37" s="79"/>
      <c r="J37" s="79"/>
      <c r="K37" s="80">
        <f t="shared" ref="K37:O37" si="2">K41-SUM(K38:K40)</f>
        <v>2562.4111560208194</v>
      </c>
      <c r="L37" s="79">
        <f t="shared" si="2"/>
        <v>2307.9895060208191</v>
      </c>
      <c r="M37" s="79">
        <f t="shared" si="2"/>
        <v>2013.4132560208191</v>
      </c>
      <c r="N37" s="79">
        <f t="shared" si="2"/>
        <v>1780.3860060208194</v>
      </c>
      <c r="O37" s="81">
        <f t="shared" si="2"/>
        <v>1778.5708060208192</v>
      </c>
      <c r="P37" s="79">
        <f t="shared" ref="P37:P40" si="3">SUM(K37:O37)</f>
        <v>10442.770730104097</v>
      </c>
    </row>
    <row r="38" spans="1:16" x14ac:dyDescent="0.25">
      <c r="A38" s="32">
        <v>2</v>
      </c>
      <c r="B38" s="55" t="s">
        <v>16</v>
      </c>
      <c r="C38" s="32"/>
      <c r="D38" s="79"/>
      <c r="E38" s="79"/>
      <c r="F38" s="79"/>
      <c r="G38" s="79"/>
      <c r="H38" s="79"/>
      <c r="I38" s="79"/>
      <c r="J38" s="79"/>
      <c r="K38" s="80">
        <f t="shared" ref="K38:O38" si="4">K15</f>
        <v>96.867000000000004</v>
      </c>
      <c r="L38" s="79">
        <f t="shared" si="4"/>
        <v>162.16499999999999</v>
      </c>
      <c r="M38" s="79">
        <f t="shared" si="4"/>
        <v>388.76400000000007</v>
      </c>
      <c r="N38" s="79">
        <f t="shared" si="4"/>
        <v>389.37599999999998</v>
      </c>
      <c r="O38" s="81">
        <f t="shared" si="4"/>
        <v>389.952</v>
      </c>
      <c r="P38" s="79">
        <f t="shared" si="3"/>
        <v>1427.124</v>
      </c>
    </row>
    <row r="39" spans="1:16" x14ac:dyDescent="0.25">
      <c r="A39" s="32">
        <v>3</v>
      </c>
      <c r="B39" s="55" t="s">
        <v>15</v>
      </c>
      <c r="C39" s="32"/>
      <c r="D39" s="79"/>
      <c r="E39" s="79"/>
      <c r="F39" s="79"/>
      <c r="G39" s="79"/>
      <c r="H39" s="79"/>
      <c r="I39" s="79"/>
      <c r="J39" s="79"/>
      <c r="K39" s="80">
        <f t="shared" ref="K39:O39" si="5">K16</f>
        <v>275.53280000000001</v>
      </c>
      <c r="L39" s="79">
        <f t="shared" si="5"/>
        <v>449.73759999999999</v>
      </c>
      <c r="M39" s="79">
        <f t="shared" si="5"/>
        <v>483.79520000000002</v>
      </c>
      <c r="N39" s="79">
        <f t="shared" si="5"/>
        <v>657.61279999999988</v>
      </c>
      <c r="O39" s="81">
        <f t="shared" si="5"/>
        <v>658.58560000000011</v>
      </c>
      <c r="P39" s="79">
        <f t="shared" si="3"/>
        <v>2525.2640000000001</v>
      </c>
    </row>
    <row r="40" spans="1:16" x14ac:dyDescent="0.25">
      <c r="A40" s="32">
        <v>4</v>
      </c>
      <c r="B40" s="55" t="s">
        <v>14</v>
      </c>
      <c r="C40" s="32"/>
      <c r="D40" s="79"/>
      <c r="E40" s="79"/>
      <c r="F40" s="79"/>
      <c r="G40" s="79"/>
      <c r="H40" s="79"/>
      <c r="I40" s="79"/>
      <c r="J40" s="79"/>
      <c r="K40" s="80">
        <f t="shared" ref="K40:O40" si="6">K17</f>
        <v>72.65025</v>
      </c>
      <c r="L40" s="79">
        <f t="shared" si="6"/>
        <v>87.569100000000006</v>
      </c>
      <c r="M40" s="79">
        <f t="shared" si="6"/>
        <v>121.48875000000001</v>
      </c>
      <c r="N40" s="79">
        <f t="shared" si="6"/>
        <v>180.08639999999997</v>
      </c>
      <c r="O40" s="81">
        <f t="shared" si="6"/>
        <v>180.35279999999997</v>
      </c>
      <c r="P40" s="79">
        <f t="shared" si="3"/>
        <v>642.14729999999997</v>
      </c>
    </row>
    <row r="41" spans="1:16" x14ac:dyDescent="0.25">
      <c r="A41" s="32"/>
      <c r="B41" s="88" t="s">
        <v>85</v>
      </c>
      <c r="C41" s="89"/>
      <c r="D41" s="90"/>
      <c r="E41" s="90"/>
      <c r="F41" s="90"/>
      <c r="G41" s="90"/>
      <c r="H41" s="90"/>
      <c r="I41" s="90"/>
      <c r="J41" s="90"/>
      <c r="K41" s="91">
        <f>$C$30</f>
        <v>3007.4612060208192</v>
      </c>
      <c r="L41" s="90">
        <f t="shared" ref="L41:O41" si="7">$C$30</f>
        <v>3007.4612060208192</v>
      </c>
      <c r="M41" s="90">
        <f t="shared" si="7"/>
        <v>3007.4612060208192</v>
      </c>
      <c r="N41" s="90">
        <f t="shared" si="7"/>
        <v>3007.4612060208192</v>
      </c>
      <c r="O41" s="92">
        <f t="shared" si="7"/>
        <v>3007.4612060208192</v>
      </c>
      <c r="P41" s="90">
        <f t="shared" ref="P41" si="8">SUM(K41:O41)</f>
        <v>15037.306030104097</v>
      </c>
    </row>
    <row r="42" spans="1:16" x14ac:dyDescent="0.25">
      <c r="A42" s="32">
        <v>5</v>
      </c>
      <c r="B42" s="55" t="s">
        <v>13</v>
      </c>
      <c r="C42" s="32"/>
      <c r="D42" s="79"/>
      <c r="E42" s="79"/>
      <c r="F42" s="79"/>
      <c r="G42" s="79"/>
      <c r="H42" s="79"/>
      <c r="I42" s="79"/>
      <c r="J42" s="79"/>
      <c r="K42" s="80">
        <f t="shared" ref="K42:O43" si="9">K18</f>
        <v>0</v>
      </c>
      <c r="L42" s="79">
        <f t="shared" si="9"/>
        <v>864.88</v>
      </c>
      <c r="M42" s="79">
        <f t="shared" si="9"/>
        <v>863.92000000000019</v>
      </c>
      <c r="N42" s="79">
        <f t="shared" si="9"/>
        <v>0</v>
      </c>
      <c r="O42" s="81">
        <f t="shared" si="9"/>
        <v>0</v>
      </c>
      <c r="P42" s="79">
        <f t="shared" ref="P42:P43" si="10">SUM(K42:O42)</f>
        <v>1728.8000000000002</v>
      </c>
    </row>
    <row r="43" spans="1:16" x14ac:dyDescent="0.25">
      <c r="A43" s="32">
        <v>6</v>
      </c>
      <c r="B43" s="55" t="s">
        <v>39</v>
      </c>
      <c r="C43" s="32"/>
      <c r="D43" s="79"/>
      <c r="E43" s="79"/>
      <c r="F43" s="79"/>
      <c r="G43" s="79"/>
      <c r="H43" s="79"/>
      <c r="I43" s="79"/>
      <c r="J43" s="79"/>
      <c r="K43" s="80">
        <f t="shared" si="9"/>
        <v>209.8785</v>
      </c>
      <c r="L43" s="79">
        <f t="shared" si="9"/>
        <v>161.44499999999999</v>
      </c>
      <c r="M43" s="79">
        <f t="shared" si="9"/>
        <v>0</v>
      </c>
      <c r="N43" s="79">
        <f t="shared" si="9"/>
        <v>0</v>
      </c>
      <c r="O43" s="81">
        <f t="shared" si="9"/>
        <v>0</v>
      </c>
      <c r="P43" s="79">
        <f t="shared" si="10"/>
        <v>371.32349999999997</v>
      </c>
    </row>
    <row r="44" spans="1:16" x14ac:dyDescent="0.25">
      <c r="B44" s="32" t="s">
        <v>77</v>
      </c>
      <c r="C44" s="32"/>
      <c r="D44" s="79"/>
      <c r="E44" s="79"/>
      <c r="F44" s="79"/>
      <c r="G44" s="79"/>
      <c r="H44" s="79"/>
      <c r="I44" s="79"/>
      <c r="J44" s="79"/>
      <c r="K44" s="80">
        <f>SUM(K37:K40,K42:K43)</f>
        <v>3217.3397060208194</v>
      </c>
      <c r="L44" s="79">
        <f t="shared" ref="L44:O44" si="11">SUM(L37:L40,L42:L43)</f>
        <v>4033.7862060208195</v>
      </c>
      <c r="M44" s="79">
        <f t="shared" si="11"/>
        <v>3871.3812060208193</v>
      </c>
      <c r="N44" s="79">
        <f t="shared" si="11"/>
        <v>3007.4612060208192</v>
      </c>
      <c r="O44" s="81">
        <f t="shared" si="11"/>
        <v>3007.4612060208196</v>
      </c>
      <c r="P44" s="79">
        <f>SUM(K44:O44)</f>
        <v>17137.429530104098</v>
      </c>
    </row>
    <row r="46" spans="1:16" ht="21" x14ac:dyDescent="0.35">
      <c r="B46" s="67" t="s">
        <v>71</v>
      </c>
    </row>
    <row r="47" spans="1:16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6" t="s">
        <v>19</v>
      </c>
      <c r="L47" s="27"/>
      <c r="M47" s="27"/>
      <c r="N47" s="27"/>
      <c r="O47" s="28"/>
      <c r="P47" s="29" t="s">
        <v>88</v>
      </c>
    </row>
    <row r="48" spans="1:16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76">
        <v>2019</v>
      </c>
      <c r="L48" s="77">
        <v>2020</v>
      </c>
      <c r="M48" s="77">
        <v>2021</v>
      </c>
      <c r="N48" s="77">
        <v>2022</v>
      </c>
      <c r="O48" s="78">
        <v>2023</v>
      </c>
      <c r="P48" s="30" t="s">
        <v>89</v>
      </c>
    </row>
    <row r="49" spans="1:16" x14ac:dyDescent="0.25">
      <c r="B49" s="32" t="s">
        <v>68</v>
      </c>
      <c r="C49" s="32"/>
      <c r="D49" s="79"/>
      <c r="E49" s="79"/>
      <c r="F49" s="79"/>
      <c r="G49" s="79"/>
      <c r="H49" s="79"/>
      <c r="I49" s="79"/>
      <c r="J49" s="79"/>
      <c r="K49" s="80">
        <f>SUM(K45:K48)</f>
        <v>2019</v>
      </c>
      <c r="L49" s="79">
        <f t="shared" ref="L49" si="12">SUM(L45:L48)</f>
        <v>2020</v>
      </c>
      <c r="M49" s="79">
        <f t="shared" ref="M49" si="13">SUM(M45:M48)</f>
        <v>2021</v>
      </c>
      <c r="N49" s="79">
        <f t="shared" ref="N49" si="14">SUM(N45:N48)</f>
        <v>2022</v>
      </c>
      <c r="O49" s="81">
        <f t="shared" ref="O49" si="15">SUM(O45:O48)</f>
        <v>2023</v>
      </c>
      <c r="P49" s="79">
        <f>SUM(K49:O49)</f>
        <v>10105</v>
      </c>
    </row>
    <row r="50" spans="1:16" x14ac:dyDescent="0.25">
      <c r="B50" s="55" t="s">
        <v>75</v>
      </c>
      <c r="C50" s="32"/>
      <c r="D50" s="79"/>
      <c r="E50" s="79"/>
      <c r="F50" s="79"/>
      <c r="G50" s="79"/>
      <c r="H50" s="79"/>
      <c r="I50" s="79"/>
      <c r="J50" s="79"/>
      <c r="K50" s="80">
        <f>K44*K25</f>
        <v>0</v>
      </c>
      <c r="L50" s="79">
        <f>L44*L25</f>
        <v>0</v>
      </c>
      <c r="M50" s="79">
        <f>M44*M25</f>
        <v>0</v>
      </c>
      <c r="N50" s="79">
        <f>N44*N25</f>
        <v>135.33575427093686</v>
      </c>
      <c r="O50" s="81">
        <f>O44*O25</f>
        <v>270.67150854187378</v>
      </c>
      <c r="P50" s="79">
        <f t="shared" ref="P50:P51" si="16">SUM(K50:O50)</f>
        <v>406.00726281281061</v>
      </c>
    </row>
    <row r="51" spans="1:16" x14ac:dyDescent="0.25">
      <c r="B51" s="32" t="s">
        <v>69</v>
      </c>
      <c r="C51" s="32"/>
      <c r="D51" s="79"/>
      <c r="E51" s="79"/>
      <c r="F51" s="79"/>
      <c r="G51" s="79"/>
      <c r="H51" s="79"/>
      <c r="I51" s="79"/>
      <c r="J51" s="79"/>
      <c r="K51" s="80">
        <f>K44-K50</f>
        <v>3217.3397060208194</v>
      </c>
      <c r="L51" s="79">
        <f t="shared" ref="L51:O51" si="17">L44-L50</f>
        <v>4033.7862060208195</v>
      </c>
      <c r="M51" s="79">
        <f t="shared" si="17"/>
        <v>3871.3812060208193</v>
      </c>
      <c r="N51" s="79">
        <f t="shared" si="17"/>
        <v>2872.1254517498824</v>
      </c>
      <c r="O51" s="81">
        <f t="shared" si="17"/>
        <v>2736.789697478946</v>
      </c>
      <c r="P51" s="79">
        <f t="shared" si="16"/>
        <v>16731.422267291287</v>
      </c>
    </row>
    <row r="53" spans="1:16" ht="21" x14ac:dyDescent="0.35">
      <c r="B53" s="67" t="s">
        <v>73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26" t="s">
        <v>19</v>
      </c>
      <c r="L54" s="27"/>
      <c r="M54" s="27"/>
      <c r="N54" s="27"/>
      <c r="O54" s="28"/>
      <c r="P54" s="29" t="s">
        <v>88</v>
      </c>
    </row>
    <row r="55" spans="1:16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76">
        <v>2019</v>
      </c>
      <c r="L55" s="77">
        <v>2020</v>
      </c>
      <c r="M55" s="77">
        <v>2021</v>
      </c>
      <c r="N55" s="77">
        <v>2022</v>
      </c>
      <c r="O55" s="78">
        <v>2023</v>
      </c>
      <c r="P55" s="30" t="s">
        <v>89</v>
      </c>
    </row>
    <row r="56" spans="1:16" x14ac:dyDescent="0.25">
      <c r="B56" s="33" t="s">
        <v>72</v>
      </c>
      <c r="C56" s="32"/>
      <c r="D56" s="79"/>
      <c r="E56" s="79"/>
      <c r="F56" s="79"/>
      <c r="G56" s="79"/>
      <c r="H56" s="79"/>
      <c r="I56" s="79"/>
      <c r="J56" s="79"/>
      <c r="K56" s="80">
        <f>K20</f>
        <v>3184.2335499999999</v>
      </c>
      <c r="L56" s="79">
        <f>L20</f>
        <v>4590.7116999999998</v>
      </c>
      <c r="M56" s="79">
        <f>M20</f>
        <v>4719.7029500000008</v>
      </c>
      <c r="N56" s="79">
        <f>N20</f>
        <v>4742.2752</v>
      </c>
      <c r="O56" s="81">
        <f>O20</f>
        <v>4749.2903999999999</v>
      </c>
      <c r="P56" s="79">
        <f>SUM(K56:O56)</f>
        <v>21986.213799999998</v>
      </c>
    </row>
    <row r="57" spans="1:16" x14ac:dyDescent="0.25">
      <c r="B57" s="55" t="s">
        <v>74</v>
      </c>
      <c r="C57" s="32"/>
      <c r="D57" s="79"/>
      <c r="E57" s="79"/>
      <c r="F57" s="79"/>
      <c r="G57" s="79"/>
      <c r="H57" s="79"/>
      <c r="I57" s="79"/>
      <c r="J57" s="79"/>
      <c r="K57" s="80">
        <f>K25*K56</f>
        <v>0</v>
      </c>
      <c r="L57" s="79">
        <f>L25*L56</f>
        <v>0</v>
      </c>
      <c r="M57" s="79">
        <f>M25*M56</f>
        <v>0</v>
      </c>
      <c r="N57" s="79">
        <f>N25*N56</f>
        <v>213.40238399999998</v>
      </c>
      <c r="O57" s="81">
        <f>O25*O56</f>
        <v>427.43613599999998</v>
      </c>
      <c r="P57" s="79">
        <f t="shared" ref="P57:P58" si="18">SUM(K57:O57)</f>
        <v>640.83852000000002</v>
      </c>
    </row>
    <row r="58" spans="1:16" x14ac:dyDescent="0.25">
      <c r="B58" s="33" t="s">
        <v>76</v>
      </c>
      <c r="C58" s="32"/>
      <c r="D58" s="79"/>
      <c r="E58" s="79"/>
      <c r="F58" s="79"/>
      <c r="G58" s="79"/>
      <c r="H58" s="79"/>
      <c r="I58" s="79"/>
      <c r="J58" s="79"/>
      <c r="K58" s="80">
        <f>K51-K57</f>
        <v>3217.3397060208194</v>
      </c>
      <c r="L58" s="79">
        <f t="shared" ref="L58" si="19">L51-L57</f>
        <v>4033.7862060208195</v>
      </c>
      <c r="M58" s="79">
        <f t="shared" ref="M58" si="20">M51-M57</f>
        <v>3871.3812060208193</v>
      </c>
      <c r="N58" s="79">
        <f t="shared" ref="N58" si="21">N51-N57</f>
        <v>2658.7230677498824</v>
      </c>
      <c r="O58" s="81">
        <f t="shared" ref="O58" si="22">O51-O57</f>
        <v>2309.3535614789462</v>
      </c>
      <c r="P58" s="79">
        <f t="shared" si="18"/>
        <v>16090.583747291286</v>
      </c>
    </row>
    <row r="59" spans="1:16" x14ac:dyDescent="0.25">
      <c r="B59" s="32" t="s">
        <v>77</v>
      </c>
      <c r="C59" s="32"/>
      <c r="D59" s="79"/>
      <c r="E59" s="79"/>
      <c r="F59" s="79"/>
      <c r="G59" s="79"/>
      <c r="H59" s="79"/>
      <c r="I59" s="79"/>
      <c r="J59" s="79"/>
      <c r="K59" s="80">
        <f>K44</f>
        <v>3217.3397060208194</v>
      </c>
      <c r="L59" s="79">
        <f t="shared" ref="L59:O59" si="23">L44</f>
        <v>4033.7862060208195</v>
      </c>
      <c r="M59" s="79">
        <f t="shared" si="23"/>
        <v>3871.3812060208193</v>
      </c>
      <c r="N59" s="79">
        <f t="shared" si="23"/>
        <v>3007.4612060208192</v>
      </c>
      <c r="O59" s="81">
        <f t="shared" si="23"/>
        <v>3007.4612060208196</v>
      </c>
      <c r="P59" s="79">
        <f>SUM(K59:O59)</f>
        <v>17137.429530104098</v>
      </c>
    </row>
    <row r="60" spans="1:16" x14ac:dyDescent="0.25">
      <c r="B60" s="55" t="s">
        <v>75</v>
      </c>
      <c r="C60" s="32"/>
      <c r="D60" s="79"/>
      <c r="E60" s="79"/>
      <c r="F60" s="79"/>
      <c r="G60" s="79"/>
      <c r="H60" s="79"/>
      <c r="I60" s="79"/>
      <c r="J60" s="79"/>
      <c r="K60" s="80"/>
      <c r="L60" s="79"/>
      <c r="M60" s="79"/>
      <c r="N60" s="79"/>
      <c r="O60" s="81"/>
      <c r="P60" s="79">
        <f>P59*P57/P56</f>
        <v>499.50960527256439</v>
      </c>
    </row>
    <row r="61" spans="1:16" x14ac:dyDescent="0.25">
      <c r="B61" s="32" t="s">
        <v>69</v>
      </c>
      <c r="C61" s="32"/>
      <c r="D61" s="79"/>
      <c r="E61" s="79"/>
      <c r="F61" s="79"/>
      <c r="G61" s="79"/>
      <c r="H61" s="79"/>
      <c r="I61" s="79"/>
      <c r="J61" s="79"/>
      <c r="K61" s="80"/>
      <c r="L61" s="79"/>
      <c r="M61" s="79"/>
      <c r="N61" s="79"/>
      <c r="O61" s="81"/>
      <c r="P61" s="79">
        <f>P59-P60</f>
        <v>16637.919924831534</v>
      </c>
    </row>
    <row r="63" spans="1:16" ht="23.25" x14ac:dyDescent="0.25">
      <c r="A63" s="16" t="s">
        <v>6</v>
      </c>
    </row>
    <row r="65" spans="2:16" x14ac:dyDescent="0.25">
      <c r="B65" s="29"/>
      <c r="C65" s="29"/>
      <c r="D65" s="29"/>
      <c r="E65" s="29"/>
      <c r="F65" s="29"/>
      <c r="G65" s="29"/>
      <c r="H65" s="29"/>
      <c r="I65" s="29"/>
      <c r="J65" s="29"/>
      <c r="K65" s="26" t="s">
        <v>19</v>
      </c>
      <c r="L65" s="27"/>
      <c r="M65" s="27"/>
      <c r="N65" s="27"/>
      <c r="O65" s="28"/>
    </row>
    <row r="66" spans="2:16" x14ac:dyDescent="0.25">
      <c r="B66" s="30"/>
      <c r="C66" s="30"/>
      <c r="D66" s="30"/>
      <c r="E66" s="30"/>
      <c r="F66" s="30"/>
      <c r="G66" s="30"/>
      <c r="H66" s="30"/>
      <c r="I66" s="30"/>
      <c r="J66" s="30"/>
      <c r="K66" s="76">
        <v>2019</v>
      </c>
      <c r="L66" s="77">
        <v>2020</v>
      </c>
      <c r="M66" s="77">
        <v>2021</v>
      </c>
      <c r="N66" s="77">
        <v>2022</v>
      </c>
      <c r="O66" s="78">
        <v>2023</v>
      </c>
    </row>
    <row r="67" spans="2:16" x14ac:dyDescent="0.25">
      <c r="B67" s="32" t="s">
        <v>77</v>
      </c>
      <c r="C67" s="32"/>
      <c r="D67" s="79"/>
      <c r="E67" s="79"/>
      <c r="F67" s="79"/>
      <c r="G67" s="79"/>
      <c r="H67" s="79"/>
      <c r="I67" s="79"/>
      <c r="J67" s="79"/>
      <c r="K67" s="80">
        <f>K44</f>
        <v>3217.3397060208194</v>
      </c>
      <c r="L67" s="79">
        <f t="shared" ref="L67:O67" si="24">L44</f>
        <v>4033.7862060208195</v>
      </c>
      <c r="M67" s="79">
        <f t="shared" si="24"/>
        <v>3871.3812060208193</v>
      </c>
      <c r="N67" s="79">
        <f t="shared" si="24"/>
        <v>3007.4612060208192</v>
      </c>
      <c r="O67" s="81">
        <f t="shared" si="24"/>
        <v>3007.4612060208196</v>
      </c>
    </row>
    <row r="68" spans="2:16" x14ac:dyDescent="0.25">
      <c r="B68" s="32" t="str">
        <f>+B51</f>
        <v>Approved reliability projects capital expenditure net of FIR</v>
      </c>
      <c r="C68" s="32"/>
      <c r="D68" s="79"/>
      <c r="E68" s="79"/>
      <c r="F68" s="79"/>
      <c r="G68" s="79"/>
      <c r="H68" s="79"/>
      <c r="I68" s="79"/>
      <c r="J68" s="79"/>
      <c r="K68" s="80">
        <f t="shared" ref="K68:O68" si="25">+K51</f>
        <v>3217.3397060208194</v>
      </c>
      <c r="L68" s="79">
        <f t="shared" si="25"/>
        <v>4033.7862060208195</v>
      </c>
      <c r="M68" s="79">
        <f t="shared" si="25"/>
        <v>3871.3812060208193</v>
      </c>
      <c r="N68" s="79">
        <f t="shared" si="25"/>
        <v>2872.1254517498824</v>
      </c>
      <c r="O68" s="81">
        <f t="shared" si="25"/>
        <v>2736.789697478946</v>
      </c>
      <c r="P68" s="1"/>
    </row>
    <row r="70" spans="2:16" x14ac:dyDescent="0.25">
      <c r="B70" s="82" t="s">
        <v>80</v>
      </c>
      <c r="C70" s="82" t="s">
        <v>47</v>
      </c>
    </row>
    <row r="71" spans="2:16" x14ac:dyDescent="0.25">
      <c r="B71" s="32" t="s">
        <v>77</v>
      </c>
      <c r="C71" s="75">
        <f>P44</f>
        <v>17137.429530104098</v>
      </c>
    </row>
    <row r="72" spans="2:16" x14ac:dyDescent="0.25">
      <c r="B72" s="32" t="s">
        <v>78</v>
      </c>
      <c r="C72" s="75">
        <f>P51</f>
        <v>16731.422267291287</v>
      </c>
    </row>
    <row r="73" spans="2:16" x14ac:dyDescent="0.25">
      <c r="B73" s="32" t="s">
        <v>79</v>
      </c>
      <c r="C73" s="75">
        <f>P61</f>
        <v>16637.919924831534</v>
      </c>
    </row>
  </sheetData>
  <pageMargins left="0.51181102362204722" right="0.51181102362204722" top="0.55118110236220474" bottom="0.74803149606299213" header="0.31496062992125984" footer="0.31496062992125984"/>
  <pageSetup paperSize="9" scale="70" fitToHeight="0" orientation="landscape" r:id="rId1"/>
  <headerFooter>
    <oddFooter>&amp;L&amp;F&amp;C&amp;A&amp;R&amp;P</oddFooter>
  </headerFooter>
  <cellWatches>
    <cellWatch r="C7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CoverSheet</vt:lpstr>
      <vt:lpstr>Description</vt:lpstr>
      <vt:lpstr>Table of Contents</vt:lpstr>
      <vt:lpstr>Inputs</vt:lpstr>
      <vt:lpstr>Forecast</vt:lpstr>
      <vt:lpstr>Output</vt:lpstr>
      <vt:lpstr>CoverSheet!Print_Area</vt:lpstr>
      <vt:lpstr>Description!Print_Area</vt:lpstr>
      <vt:lpstr>Forecast!Print_Area</vt:lpstr>
      <vt:lpstr>Inputs!Print_Area</vt:lpstr>
      <vt:lpstr>Output!Print_Area</vt:lpstr>
      <vt:lpstr>'Table of Contents'!Print_Area</vt:lpstr>
    </vt:vector>
  </TitlesOfParts>
  <Company>Commerce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Gordon</dc:creator>
  <cp:lastModifiedBy>robertg</cp:lastModifiedBy>
  <cp:lastPrinted>2017-11-14T01:40:20Z</cp:lastPrinted>
  <dcterms:created xsi:type="dcterms:W3CDTF">2012-07-04T01:49:43Z</dcterms:created>
  <dcterms:modified xsi:type="dcterms:W3CDTF">2017-11-14T03:15:06Z</dcterms:modified>
</cp:coreProperties>
</file>