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4385" yWindow="-150" windowWidth="14430" windowHeight="12450"/>
  </bookViews>
  <sheets>
    <sheet name="CoverSheet" sheetId="3" r:id="rId1"/>
    <sheet name="Description" sheetId="5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definedNames>
    <definedName name="EDB_Name">#REF!</definedName>
    <definedName name="Indices">Inputs!$B$21:$D$72</definedName>
    <definedName name="Indiv_Data">Inputs!$B:$D</definedName>
    <definedName name="LCI">Inputs!$A$34:$B$37</definedName>
    <definedName name="Leverage">#REF!</definedName>
    <definedName name="_xlnm.Print_Area" localSheetId="0">CoverSheet!$A$1:$D$18</definedName>
    <definedName name="_xlnm.Print_Area" localSheetId="1">Description!$A$1:$F$10</definedName>
    <definedName name="_xlnm.Print_Area" localSheetId="4">'Growth rates'!$A$1:$S$59</definedName>
    <definedName name="_xlnm.Print_Area" localSheetId="5">Inflators!$A$1:$N$59</definedName>
    <definedName name="_xlnm.Print_Area" localSheetId="3">Inputs!$A$1:$E$73</definedName>
    <definedName name="_xlnm.Print_Area" localSheetId="6">Outputs!$A$1:$M$6</definedName>
    <definedName name="_xlnm.Print_Area" localSheetId="2">'Table of Contents'!$A$1:$D$18</definedName>
    <definedName name="Qtr_Wgt">Inputs!$B$15:$D$18</definedName>
    <definedName name="rPV">#REF!</definedName>
    <definedName name="rPVPrevious">#REF!</definedName>
    <definedName name="Scenario">#REF!</definedName>
    <definedName name="WACC">#REF!</definedName>
    <definedName name="Z_2F530BD0_D284_4ADF_AC7F_C1C966DD4D52_.wvu.PrintArea" localSheetId="0" hidden="1">CoverSheet!$A$1:$D$18</definedName>
    <definedName name="Z_2F530BD0_D284_4ADF_AC7F_C1C966DD4D52_.wvu.PrintArea" localSheetId="1" hidden="1">Description!$A$1:$D$12</definedName>
    <definedName name="Z_2F530BD0_D284_4ADF_AC7F_C1C966DD4D52_.wvu.PrintArea" localSheetId="4" hidden="1">'Growth rates'!$A$1:$C$20</definedName>
    <definedName name="Z_2F530BD0_D284_4ADF_AC7F_C1C966DD4D52_.wvu.PrintArea" localSheetId="3" hidden="1">Inputs!$A$1:$E$8</definedName>
    <definedName name="Z_2F530BD0_D284_4ADF_AC7F_C1C966DD4D52_.wvu.PrintArea" localSheetId="2" hidden="1">'Table of Contents'!$A$1:$D$41</definedName>
  </definedNames>
  <calcPr calcId="145621"/>
</workbook>
</file>

<file path=xl/calcChain.xml><?xml version="1.0" encoding="utf-8"?>
<calcChain xmlns="http://schemas.openxmlformats.org/spreadsheetml/2006/main">
  <c r="G55" i="1" l="1"/>
  <c r="C4" i="9"/>
  <c r="C24" i="9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/>
  <c r="C13" i="9"/>
  <c r="B31" i="9" s="1"/>
  <c r="C12" i="9"/>
  <c r="B30" i="9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6" i="2"/>
  <c r="A45" i="2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B11" i="1"/>
  <c r="H11" i="1" s="1"/>
  <c r="L11" i="1" s="1"/>
  <c r="H55" i="1"/>
  <c r="H54" i="1" s="1"/>
  <c r="D6" i="9" s="1"/>
  <c r="G54" i="1"/>
  <c r="C6" i="9" s="1"/>
  <c r="F11" i="1" l="1"/>
  <c r="B12" i="1"/>
  <c r="H12" i="1" s="1"/>
  <c r="L12" i="1" s="1"/>
  <c r="I55" i="1"/>
  <c r="B10" i="1"/>
  <c r="O10" i="1" s="1"/>
  <c r="N11" i="1"/>
  <c r="R11" i="1" s="1"/>
  <c r="C29" i="9"/>
  <c r="C47" i="9"/>
  <c r="C55" i="9"/>
  <c r="B2" i="8" s="1"/>
  <c r="C38" i="9"/>
  <c r="D29" i="9"/>
  <c r="D47" i="9"/>
  <c r="D55" i="9"/>
  <c r="C2" i="8" s="1"/>
  <c r="D38" i="9"/>
  <c r="O11" i="1"/>
  <c r="C11" i="1"/>
  <c r="I11" i="1"/>
  <c r="I10" i="1"/>
  <c r="C10" i="1"/>
  <c r="N12" i="1" l="1"/>
  <c r="R12" i="1" s="1"/>
  <c r="B13" i="1"/>
  <c r="H13" i="1" s="1"/>
  <c r="L13" i="1" s="1"/>
  <c r="I12" i="1"/>
  <c r="C12" i="1"/>
  <c r="O12" i="1"/>
  <c r="F12" i="1"/>
  <c r="J55" i="1"/>
  <c r="I54" i="1"/>
  <c r="E6" i="9" s="1"/>
  <c r="N10" i="1"/>
  <c r="R10" i="1" s="1"/>
  <c r="H10" i="1"/>
  <c r="L10" i="1" s="1"/>
  <c r="F10" i="1"/>
  <c r="B9" i="1"/>
  <c r="N13" i="1"/>
  <c r="R13" i="1" s="1"/>
  <c r="B14" i="1" l="1"/>
  <c r="H14" i="1" s="1"/>
  <c r="L14" i="1" s="1"/>
  <c r="F13" i="1"/>
  <c r="O13" i="1"/>
  <c r="C13" i="1"/>
  <c r="I13" i="1"/>
  <c r="J13" i="1" s="1"/>
  <c r="J54" i="1"/>
  <c r="F6" i="9" s="1"/>
  <c r="K55" i="1"/>
  <c r="P13" i="1"/>
  <c r="E47" i="9"/>
  <c r="E29" i="9"/>
  <c r="E38" i="9"/>
  <c r="E55" i="9"/>
  <c r="D2" i="8" s="1"/>
  <c r="N9" i="1"/>
  <c r="R9" i="1" s="1"/>
  <c r="F9" i="1"/>
  <c r="H9" i="1"/>
  <c r="L9" i="1" s="1"/>
  <c r="I9" i="1"/>
  <c r="C9" i="1"/>
  <c r="O9" i="1"/>
  <c r="P12" i="1" s="1"/>
  <c r="B8" i="1"/>
  <c r="F14" i="1"/>
  <c r="C14" i="1"/>
  <c r="I14" i="1" l="1"/>
  <c r="O14" i="1"/>
  <c r="N14" i="1"/>
  <c r="R14" i="1" s="1"/>
  <c r="D13" i="1"/>
  <c r="B15" i="1"/>
  <c r="F15" i="1" s="1"/>
  <c r="D12" i="1"/>
  <c r="J12" i="1"/>
  <c r="K54" i="1"/>
  <c r="G6" i="9" s="1"/>
  <c r="L55" i="1"/>
  <c r="F47" i="9"/>
  <c r="F38" i="9"/>
  <c r="F29" i="9"/>
  <c r="F55" i="9"/>
  <c r="E2" i="8" s="1"/>
  <c r="C8" i="1"/>
  <c r="O8" i="1"/>
  <c r="I8" i="1"/>
  <c r="F8" i="1"/>
  <c r="H8" i="1"/>
  <c r="L8" i="1" s="1"/>
  <c r="J11" i="1" s="1"/>
  <c r="B7" i="1"/>
  <c r="N8" i="1"/>
  <c r="R8" i="1" s="1"/>
  <c r="D14" i="1"/>
  <c r="P14" i="1"/>
  <c r="J14" i="1"/>
  <c r="B16" i="1"/>
  <c r="N15" i="1"/>
  <c r="R15" i="1" s="1"/>
  <c r="H15" i="1"/>
  <c r="L15" i="1" s="1"/>
  <c r="I15" i="1"/>
  <c r="C15" i="1"/>
  <c r="O15" i="1" l="1"/>
  <c r="L54" i="1"/>
  <c r="H6" i="9" s="1"/>
  <c r="M55" i="1"/>
  <c r="G38" i="9"/>
  <c r="G44" i="9" s="1"/>
  <c r="G57" i="9" s="1"/>
  <c r="F4" i="8" s="1"/>
  <c r="G29" i="9"/>
  <c r="G35" i="9" s="1"/>
  <c r="G56" i="9" s="1"/>
  <c r="F3" i="8" s="1"/>
  <c r="G47" i="9"/>
  <c r="G53" i="9" s="1"/>
  <c r="G58" i="9" s="1"/>
  <c r="F5" i="8" s="1"/>
  <c r="G55" i="9"/>
  <c r="F2" i="8" s="1"/>
  <c r="D11" i="1"/>
  <c r="H7" i="1"/>
  <c r="L7" i="1" s="1"/>
  <c r="B6" i="1"/>
  <c r="O7" i="1"/>
  <c r="N7" i="1"/>
  <c r="R7" i="1" s="1"/>
  <c r="F7" i="1"/>
  <c r="I7" i="1"/>
  <c r="J10" i="1" s="1"/>
  <c r="K14" i="1" s="1"/>
  <c r="C7" i="1"/>
  <c r="D10" i="1" s="1"/>
  <c r="E14" i="1" s="1"/>
  <c r="P11" i="1"/>
  <c r="F16" i="1"/>
  <c r="N16" i="1"/>
  <c r="R16" i="1" s="1"/>
  <c r="H16" i="1"/>
  <c r="L16" i="1" s="1"/>
  <c r="B17" i="1"/>
  <c r="O16" i="1"/>
  <c r="C16" i="1"/>
  <c r="I16" i="1"/>
  <c r="J15" i="1"/>
  <c r="K15" i="1" s="1"/>
  <c r="P15" i="1"/>
  <c r="D15" i="1"/>
  <c r="P16" i="1" l="1"/>
  <c r="Q16" i="1" s="1"/>
  <c r="E15" i="1"/>
  <c r="P10" i="1"/>
  <c r="Q14" i="1" s="1"/>
  <c r="N55" i="1"/>
  <c r="M54" i="1"/>
  <c r="I6" i="9" s="1"/>
  <c r="Q15" i="1"/>
  <c r="H47" i="9"/>
  <c r="H55" i="9"/>
  <c r="G2" i="8" s="1"/>
  <c r="H29" i="9"/>
  <c r="H38" i="9"/>
  <c r="N6" i="1"/>
  <c r="R6" i="1" s="1"/>
  <c r="F6" i="1"/>
  <c r="C6" i="1"/>
  <c r="D9" i="1" s="1"/>
  <c r="E13" i="1" s="1"/>
  <c r="B5" i="1"/>
  <c r="H6" i="1"/>
  <c r="L6" i="1" s="1"/>
  <c r="O6" i="1"/>
  <c r="I6" i="1"/>
  <c r="J9" i="1" s="1"/>
  <c r="K13" i="1" s="1"/>
  <c r="D16" i="1"/>
  <c r="E16" i="1" s="1"/>
  <c r="J16" i="1"/>
  <c r="F17" i="1"/>
  <c r="B18" i="1"/>
  <c r="N17" i="1"/>
  <c r="R17" i="1" s="1"/>
  <c r="H17" i="1"/>
  <c r="L17" i="1" s="1"/>
  <c r="I17" i="1"/>
  <c r="O17" i="1"/>
  <c r="C17" i="1"/>
  <c r="P9" i="1" l="1"/>
  <c r="Q13" i="1" s="1"/>
  <c r="I55" i="9"/>
  <c r="H2" i="8" s="1"/>
  <c r="I38" i="9"/>
  <c r="I47" i="9"/>
  <c r="I29" i="9"/>
  <c r="N54" i="1"/>
  <c r="J6" i="9" s="1"/>
  <c r="O55" i="1"/>
  <c r="H5" i="1"/>
  <c r="L5" i="1" s="1"/>
  <c r="B4" i="1"/>
  <c r="C5" i="1"/>
  <c r="N5" i="1"/>
  <c r="R5" i="1" s="1"/>
  <c r="F5" i="1"/>
  <c r="O5" i="1"/>
  <c r="I5" i="1"/>
  <c r="J8" i="1" s="1"/>
  <c r="K12" i="1" s="1"/>
  <c r="J17" i="1"/>
  <c r="K17" i="1" s="1"/>
  <c r="F18" i="1"/>
  <c r="N18" i="1"/>
  <c r="R18" i="1" s="1"/>
  <c r="H18" i="1"/>
  <c r="L18" i="1" s="1"/>
  <c r="B19" i="1"/>
  <c r="I18" i="1"/>
  <c r="C18" i="1"/>
  <c r="O18" i="1"/>
  <c r="K16" i="1"/>
  <c r="P17" i="1"/>
  <c r="Q17" i="1" s="1"/>
  <c r="D17" i="1"/>
  <c r="E17" i="1" s="1"/>
  <c r="D18" i="1"/>
  <c r="E18" i="1" s="1"/>
  <c r="P8" i="1" l="1"/>
  <c r="Q12" i="1" s="1"/>
  <c r="O54" i="1"/>
  <c r="K6" i="9" s="1"/>
  <c r="P55" i="1"/>
  <c r="J29" i="9"/>
  <c r="J47" i="9"/>
  <c r="J38" i="9"/>
  <c r="J55" i="9"/>
  <c r="I2" i="8" s="1"/>
  <c r="D7" i="9"/>
  <c r="N4" i="1"/>
  <c r="C4" i="1"/>
  <c r="O4" i="1"/>
  <c r="H4" i="1"/>
  <c r="F4" i="1"/>
  <c r="I4" i="1"/>
  <c r="D8" i="1"/>
  <c r="E12" i="1" s="1"/>
  <c r="P18" i="1"/>
  <c r="Q18" i="1" s="1"/>
  <c r="J18" i="1"/>
  <c r="K18" i="1" s="1"/>
  <c r="N19" i="1"/>
  <c r="H19" i="1"/>
  <c r="F19" i="1"/>
  <c r="B20" i="1"/>
  <c r="I19" i="1"/>
  <c r="C19" i="1"/>
  <c r="O19" i="1"/>
  <c r="Q55" i="1" l="1"/>
  <c r="P54" i="1"/>
  <c r="L6" i="9" s="1"/>
  <c r="K55" i="9"/>
  <c r="J2" i="8" s="1"/>
  <c r="K29" i="9"/>
  <c r="K38" i="9"/>
  <c r="K47" i="9"/>
  <c r="R4" i="1"/>
  <c r="P7" i="1" s="1"/>
  <c r="Q11" i="1" s="1"/>
  <c r="C9" i="9" s="1"/>
  <c r="D9" i="9"/>
  <c r="D8" i="9"/>
  <c r="L4" i="1"/>
  <c r="J7" i="1" s="1"/>
  <c r="K11" i="1" s="1"/>
  <c r="C8" i="9" s="1"/>
  <c r="D7" i="1"/>
  <c r="E11" i="1" s="1"/>
  <c r="C7" i="9" s="1"/>
  <c r="D39" i="9"/>
  <c r="D48" i="9"/>
  <c r="D30" i="9"/>
  <c r="R19" i="1"/>
  <c r="N20" i="1"/>
  <c r="H20" i="1"/>
  <c r="F20" i="1"/>
  <c r="C20" i="1"/>
  <c r="B21" i="1"/>
  <c r="I20" i="1"/>
  <c r="O20" i="1"/>
  <c r="L19" i="1"/>
  <c r="D19" i="1"/>
  <c r="E19" i="1" s="1"/>
  <c r="E7" i="9" s="1"/>
  <c r="D20" i="1" l="1"/>
  <c r="E20" i="1" s="1"/>
  <c r="L29" i="9"/>
  <c r="L47" i="9"/>
  <c r="L55" i="9"/>
  <c r="K2" i="8" s="1"/>
  <c r="L38" i="9"/>
  <c r="Q54" i="1"/>
  <c r="M6" i="9" s="1"/>
  <c r="R55" i="1"/>
  <c r="R54" i="1" s="1"/>
  <c r="C40" i="9"/>
  <c r="C49" i="9"/>
  <c r="C31" i="9"/>
  <c r="D50" i="9"/>
  <c r="D41" i="9"/>
  <c r="D32" i="9"/>
  <c r="C30" i="9"/>
  <c r="C39" i="9"/>
  <c r="C48" i="9"/>
  <c r="D49" i="9"/>
  <c r="D40" i="9"/>
  <c r="D31" i="9"/>
  <c r="C50" i="9"/>
  <c r="C32" i="9"/>
  <c r="C41" i="9"/>
  <c r="E39" i="9"/>
  <c r="E30" i="9"/>
  <c r="E48" i="9"/>
  <c r="L20" i="1"/>
  <c r="P19" i="1"/>
  <c r="Q19" i="1" s="1"/>
  <c r="E9" i="9" s="1"/>
  <c r="I21" i="1"/>
  <c r="B22" i="1"/>
  <c r="N21" i="1"/>
  <c r="H21" i="1"/>
  <c r="O21" i="1"/>
  <c r="F21" i="1"/>
  <c r="C21" i="1"/>
  <c r="R20" i="1"/>
  <c r="P20" i="1" s="1"/>
  <c r="Q20" i="1" s="1"/>
  <c r="J19" i="1"/>
  <c r="M55" i="9" l="1"/>
  <c r="L2" i="8" s="1"/>
  <c r="M38" i="9"/>
  <c r="M29" i="9"/>
  <c r="M47" i="9"/>
  <c r="C42" i="9"/>
  <c r="D33" i="9"/>
  <c r="D51" i="9"/>
  <c r="C51" i="9"/>
  <c r="C33" i="9"/>
  <c r="D42" i="9"/>
  <c r="D21" i="1"/>
  <c r="E21" i="1" s="1"/>
  <c r="R21" i="1"/>
  <c r="P21" i="1" s="1"/>
  <c r="Q21" i="1" s="1"/>
  <c r="J20" i="1"/>
  <c r="K20" i="1" s="1"/>
  <c r="K19" i="1"/>
  <c r="E8" i="9" s="1"/>
  <c r="L21" i="1"/>
  <c r="J21" i="1" s="1"/>
  <c r="K21" i="1" s="1"/>
  <c r="N22" i="1"/>
  <c r="H22" i="1"/>
  <c r="L22" i="1" s="1"/>
  <c r="O22" i="1"/>
  <c r="F22" i="1"/>
  <c r="C22" i="1"/>
  <c r="I22" i="1"/>
  <c r="J22" i="1" s="1"/>
  <c r="B23" i="1"/>
  <c r="E50" i="9"/>
  <c r="E41" i="9"/>
  <c r="E32" i="9"/>
  <c r="D22" i="1" l="1"/>
  <c r="E22" i="1" s="1"/>
  <c r="I23" i="1"/>
  <c r="B24" i="1"/>
  <c r="H23" i="1"/>
  <c r="L23" i="1" s="1"/>
  <c r="F23" i="1"/>
  <c r="N23" i="1"/>
  <c r="R23" i="1" s="1"/>
  <c r="O23" i="1"/>
  <c r="C23" i="1"/>
  <c r="D23" i="1" s="1"/>
  <c r="E23" i="1" s="1"/>
  <c r="F7" i="9" s="1"/>
  <c r="R22" i="1"/>
  <c r="P22" i="1" s="1"/>
  <c r="Q22" i="1" s="1"/>
  <c r="K22" i="1"/>
  <c r="E49" i="9"/>
  <c r="E51" i="9" s="1"/>
  <c r="E40" i="9"/>
  <c r="E42" i="9" s="1"/>
  <c r="E31" i="9"/>
  <c r="E33" i="9" s="1"/>
  <c r="J23" i="1" l="1"/>
  <c r="K23" i="1" s="1"/>
  <c r="F8" i="9" s="1"/>
  <c r="F49" i="9" s="1"/>
  <c r="F39" i="9"/>
  <c r="F48" i="9"/>
  <c r="F30" i="9"/>
  <c r="P23" i="1"/>
  <c r="Q23" i="1" s="1"/>
  <c r="F9" i="9" s="1"/>
  <c r="N24" i="1"/>
  <c r="H24" i="1"/>
  <c r="O24" i="1"/>
  <c r="F24" i="1"/>
  <c r="C24" i="1"/>
  <c r="I24" i="1"/>
  <c r="B25" i="1"/>
  <c r="F31" i="9" l="1"/>
  <c r="F40" i="9"/>
  <c r="L24" i="1"/>
  <c r="J24" i="1" s="1"/>
  <c r="K24" i="1" s="1"/>
  <c r="F41" i="9"/>
  <c r="F42" i="9" s="1"/>
  <c r="F32" i="9"/>
  <c r="F33" i="9" s="1"/>
  <c r="F50" i="9"/>
  <c r="F51" i="9" s="1"/>
  <c r="I25" i="1"/>
  <c r="B26" i="1"/>
  <c r="N25" i="1"/>
  <c r="O25" i="1"/>
  <c r="C25" i="1"/>
  <c r="H25" i="1"/>
  <c r="L25" i="1" s="1"/>
  <c r="F25" i="1"/>
  <c r="R24" i="1"/>
  <c r="P24" i="1" s="1"/>
  <c r="Q24" i="1" s="1"/>
  <c r="D24" i="1"/>
  <c r="E24" i="1" s="1"/>
  <c r="R25" i="1" l="1"/>
  <c r="D25" i="1"/>
  <c r="E25" i="1" s="1"/>
  <c r="N26" i="1"/>
  <c r="H26" i="1"/>
  <c r="L26" i="1" s="1"/>
  <c r="O26" i="1"/>
  <c r="F26" i="1"/>
  <c r="C26" i="1"/>
  <c r="B27" i="1"/>
  <c r="I26" i="1"/>
  <c r="J25" i="1"/>
  <c r="K25" i="1" s="1"/>
  <c r="J26" i="1" l="1"/>
  <c r="K26" i="1" s="1"/>
  <c r="I27" i="1"/>
  <c r="B28" i="1"/>
  <c r="H27" i="1"/>
  <c r="L27" i="1" s="1"/>
  <c r="F27" i="1"/>
  <c r="N27" i="1"/>
  <c r="R27" i="1" s="1"/>
  <c r="O27" i="1"/>
  <c r="C27" i="1"/>
  <c r="P25" i="1"/>
  <c r="Q25" i="1" s="1"/>
  <c r="D26" i="1"/>
  <c r="E26" i="1" s="1"/>
  <c r="R26" i="1"/>
  <c r="P26" i="1" s="1"/>
  <c r="Q26" i="1" s="1"/>
  <c r="J27" i="1"/>
  <c r="K27" i="1" s="1"/>
  <c r="G8" i="9" s="1"/>
  <c r="G40" i="9" l="1"/>
  <c r="G49" i="9"/>
  <c r="G31" i="9"/>
  <c r="D27" i="1"/>
  <c r="P27" i="1"/>
  <c r="Q27" i="1" s="1"/>
  <c r="G9" i="9" s="1"/>
  <c r="N28" i="1"/>
  <c r="H28" i="1"/>
  <c r="L28" i="1" s="1"/>
  <c r="O28" i="1"/>
  <c r="F28" i="1"/>
  <c r="C28" i="1"/>
  <c r="I28" i="1"/>
  <c r="B29" i="1"/>
  <c r="G7" i="9" l="1"/>
  <c r="E27" i="1"/>
  <c r="J28" i="1"/>
  <c r="K28" i="1" s="1"/>
  <c r="B30" i="1"/>
  <c r="N29" i="1"/>
  <c r="R29" i="1" s="1"/>
  <c r="H29" i="1"/>
  <c r="L29" i="1" s="1"/>
  <c r="F29" i="1"/>
  <c r="D28" i="1"/>
  <c r="E28" i="1" s="1"/>
  <c r="R28" i="1"/>
  <c r="P28" i="1" s="1"/>
  <c r="Q28" i="1" s="1"/>
  <c r="G32" i="9"/>
  <c r="G50" i="9"/>
  <c r="G41" i="9"/>
  <c r="G48" i="9"/>
  <c r="G30" i="9"/>
  <c r="G39" i="9"/>
  <c r="G33" i="9"/>
  <c r="F35" i="9" s="1"/>
  <c r="G51" i="9" l="1"/>
  <c r="F53" i="9" s="1"/>
  <c r="F58" i="9" s="1"/>
  <c r="E5" i="8" s="1"/>
  <c r="G42" i="9"/>
  <c r="F44" i="9" s="1"/>
  <c r="F57" i="9" s="1"/>
  <c r="E4" i="8" s="1"/>
  <c r="F56" i="9"/>
  <c r="E3" i="8" s="1"/>
  <c r="E35" i="9"/>
  <c r="E53" i="9"/>
  <c r="B31" i="1"/>
  <c r="N30" i="1"/>
  <c r="R30" i="1" s="1"/>
  <c r="H30" i="1"/>
  <c r="L30" i="1" s="1"/>
  <c r="F30" i="1"/>
  <c r="E44" i="9" l="1"/>
  <c r="E57" i="9" s="1"/>
  <c r="D4" i="8" s="1"/>
  <c r="E58" i="9"/>
  <c r="D5" i="8" s="1"/>
  <c r="D53" i="9"/>
  <c r="E56" i="9"/>
  <c r="D3" i="8" s="1"/>
  <c r="D35" i="9"/>
  <c r="N31" i="1"/>
  <c r="R31" i="1" s="1"/>
  <c r="H31" i="1"/>
  <c r="L31" i="1" s="1"/>
  <c r="H9" i="9"/>
  <c r="F31" i="1"/>
  <c r="H8" i="9"/>
  <c r="B32" i="1"/>
  <c r="H7" i="9" l="1"/>
  <c r="H30" i="9" s="1"/>
  <c r="D44" i="9"/>
  <c r="D57" i="9" s="1"/>
  <c r="C4" i="8" s="1"/>
  <c r="H32" i="9"/>
  <c r="H50" i="9"/>
  <c r="H41" i="9"/>
  <c r="C35" i="9"/>
  <c r="C56" i="9" s="1"/>
  <c r="B3" i="8" s="1"/>
  <c r="D56" i="9"/>
  <c r="C3" i="8" s="1"/>
  <c r="C53" i="9"/>
  <c r="C58" i="9" s="1"/>
  <c r="B5" i="8" s="1"/>
  <c r="D58" i="9"/>
  <c r="C5" i="8" s="1"/>
  <c r="H40" i="9"/>
  <c r="H31" i="9"/>
  <c r="H49" i="9"/>
  <c r="N32" i="1"/>
  <c r="R32" i="1" s="1"/>
  <c r="H32" i="1"/>
  <c r="L32" i="1" s="1"/>
  <c r="F32" i="1"/>
  <c r="B33" i="1"/>
  <c r="H48" i="9" l="1"/>
  <c r="H39" i="9"/>
  <c r="H42" i="9" s="1"/>
  <c r="H44" i="9" s="1"/>
  <c r="C44" i="9"/>
  <c r="C57" i="9" s="1"/>
  <c r="B4" i="8" s="1"/>
  <c r="N33" i="1"/>
  <c r="R33" i="1" s="1"/>
  <c r="H33" i="1"/>
  <c r="L33" i="1" s="1"/>
  <c r="F33" i="1"/>
  <c r="B34" i="1"/>
  <c r="H33" i="9"/>
  <c r="H35" i="9" s="1"/>
  <c r="H51" i="9"/>
  <c r="H53" i="9" s="1"/>
  <c r="H58" i="9" l="1"/>
  <c r="G5" i="8" s="1"/>
  <c r="B35" i="1"/>
  <c r="N34" i="1"/>
  <c r="R34" i="1" s="1"/>
  <c r="H34" i="1"/>
  <c r="L34" i="1" s="1"/>
  <c r="F34" i="1"/>
  <c r="H57" i="9"/>
  <c r="G4" i="8" s="1"/>
  <c r="H56" i="9"/>
  <c r="G3" i="8" s="1"/>
  <c r="N35" i="1" l="1"/>
  <c r="R35" i="1" s="1"/>
  <c r="H35" i="1"/>
  <c r="L35" i="1" s="1"/>
  <c r="F35" i="1"/>
  <c r="B36" i="1"/>
  <c r="I9" i="9" l="1"/>
  <c r="B37" i="1"/>
  <c r="N36" i="1"/>
  <c r="R36" i="1" s="1"/>
  <c r="H36" i="1"/>
  <c r="L36" i="1" s="1"/>
  <c r="F36" i="1"/>
  <c r="N37" i="1" l="1"/>
  <c r="R37" i="1" s="1"/>
  <c r="H37" i="1"/>
  <c r="L37" i="1" s="1"/>
  <c r="F37" i="1"/>
  <c r="B38" i="1"/>
  <c r="I50" i="9"/>
  <c r="I32" i="9"/>
  <c r="I41" i="9"/>
  <c r="F38" i="1" l="1"/>
  <c r="N38" i="1"/>
  <c r="R38" i="1" s="1"/>
  <c r="H38" i="1"/>
  <c r="L38" i="1" s="1"/>
  <c r="B39" i="1"/>
  <c r="B40" i="1" l="1"/>
  <c r="N39" i="1"/>
  <c r="R39" i="1" s="1"/>
  <c r="H39" i="1"/>
  <c r="L39" i="1" s="1"/>
  <c r="F39" i="1"/>
  <c r="F40" i="1" l="1"/>
  <c r="N40" i="1"/>
  <c r="R40" i="1" s="1"/>
  <c r="H40" i="1"/>
  <c r="L40" i="1" s="1"/>
  <c r="B41" i="1"/>
  <c r="H41" i="1" l="1"/>
  <c r="L41" i="1" s="1"/>
  <c r="N41" i="1"/>
  <c r="R41" i="1" s="1"/>
  <c r="B42" i="1"/>
  <c r="F41" i="1"/>
  <c r="B43" i="1" l="1"/>
  <c r="F42" i="1"/>
  <c r="N42" i="1"/>
  <c r="R42" i="1" s="1"/>
  <c r="H42" i="1"/>
  <c r="L42" i="1" s="1"/>
  <c r="N43" i="1" l="1"/>
  <c r="R43" i="1" s="1"/>
  <c r="H43" i="1"/>
  <c r="L43" i="1" s="1"/>
  <c r="B44" i="1"/>
  <c r="F43" i="1"/>
  <c r="N44" i="1" l="1"/>
  <c r="R44" i="1" s="1"/>
  <c r="H44" i="1"/>
  <c r="L44" i="1" s="1"/>
  <c r="B45" i="1"/>
  <c r="F44" i="1"/>
  <c r="B46" i="1" l="1"/>
  <c r="H45" i="1"/>
  <c r="L45" i="1" s="1"/>
  <c r="N45" i="1"/>
  <c r="R45" i="1" s="1"/>
  <c r="F45" i="1"/>
  <c r="N46" i="1" l="1"/>
  <c r="R46" i="1" s="1"/>
  <c r="F46" i="1"/>
  <c r="H46" i="1"/>
  <c r="L46" i="1" s="1"/>
  <c r="B47" i="1"/>
  <c r="N47" i="1" l="1"/>
  <c r="R47" i="1" s="1"/>
  <c r="H47" i="1"/>
  <c r="L47" i="1" s="1"/>
  <c r="F47" i="1"/>
  <c r="B48" i="1"/>
  <c r="N48" i="1" l="1"/>
  <c r="R48" i="1" s="1"/>
  <c r="H48" i="1"/>
  <c r="L48" i="1" s="1"/>
  <c r="B49" i="1"/>
  <c r="F48" i="1"/>
  <c r="F49" i="1" l="1"/>
  <c r="N49" i="1"/>
  <c r="R49" i="1" s="1"/>
  <c r="H49" i="1"/>
  <c r="L49" i="1" s="1"/>
  <c r="B50" i="1"/>
  <c r="N50" i="1" l="1"/>
  <c r="R50" i="1" s="1"/>
  <c r="H50" i="1"/>
  <c r="L50" i="1" s="1"/>
  <c r="F50" i="1"/>
  <c r="B51" i="1"/>
  <c r="R58" i="1" l="1"/>
  <c r="N51" i="1"/>
  <c r="R51" i="1" s="1"/>
  <c r="H51" i="1"/>
  <c r="L51" i="1" s="1"/>
  <c r="F51" i="1"/>
  <c r="J7" i="9" l="1"/>
  <c r="I7" i="9"/>
  <c r="K7" i="9"/>
  <c r="R56" i="1"/>
  <c r="L7" i="9"/>
  <c r="I8" i="9"/>
  <c r="L8" i="9"/>
  <c r="K8" i="9"/>
  <c r="J8" i="9"/>
  <c r="R57" i="1"/>
  <c r="M7" i="9"/>
  <c r="M8" i="9"/>
  <c r="J9" i="9"/>
  <c r="K9" i="9"/>
  <c r="L9" i="9"/>
  <c r="M9" i="9"/>
  <c r="M40" i="9" l="1"/>
  <c r="M49" i="9"/>
  <c r="M31" i="9"/>
  <c r="M32" i="9"/>
  <c r="M41" i="9"/>
  <c r="M50" i="9"/>
  <c r="K32" i="9"/>
  <c r="K50" i="9"/>
  <c r="K41" i="9"/>
  <c r="J49" i="9"/>
  <c r="J40" i="9"/>
  <c r="J31" i="9"/>
  <c r="L40" i="9"/>
  <c r="L49" i="9"/>
  <c r="L31" i="9"/>
  <c r="M30" i="9"/>
  <c r="M39" i="9"/>
  <c r="M42" i="9" s="1"/>
  <c r="M48" i="9"/>
  <c r="M51" i="9" s="1"/>
  <c r="I48" i="9"/>
  <c r="I39" i="9"/>
  <c r="I30" i="9"/>
  <c r="L32" i="9"/>
  <c r="L41" i="9"/>
  <c r="L50" i="9"/>
  <c r="J32" i="9"/>
  <c r="J50" i="9"/>
  <c r="J41" i="9"/>
  <c r="K31" i="9"/>
  <c r="K40" i="9"/>
  <c r="K49" i="9"/>
  <c r="I40" i="9"/>
  <c r="I31" i="9"/>
  <c r="I49" i="9"/>
  <c r="L48" i="9"/>
  <c r="L39" i="9"/>
  <c r="L42" i="9" s="1"/>
  <c r="L30" i="9"/>
  <c r="K30" i="9"/>
  <c r="K39" i="9"/>
  <c r="K48" i="9"/>
  <c r="J30" i="9"/>
  <c r="J48" i="9"/>
  <c r="J39" i="9"/>
  <c r="L51" i="9" l="1"/>
  <c r="J42" i="9"/>
  <c r="J33" i="9"/>
  <c r="I42" i="9"/>
  <c r="I44" i="9" s="1"/>
  <c r="J44" i="9" s="1"/>
  <c r="M33" i="9"/>
  <c r="J51" i="9"/>
  <c r="K51" i="9"/>
  <c r="K33" i="9"/>
  <c r="K42" i="9"/>
  <c r="I33" i="9"/>
  <c r="I35" i="9" s="1"/>
  <c r="I56" i="9" s="1"/>
  <c r="H3" i="8" s="1"/>
  <c r="I51" i="9"/>
  <c r="I53" i="9" s="1"/>
  <c r="I58" i="9" s="1"/>
  <c r="H5" i="8" s="1"/>
  <c r="L33" i="9"/>
  <c r="I57" i="9" l="1"/>
  <c r="H4" i="8" s="1"/>
  <c r="J57" i="9"/>
  <c r="I4" i="8" s="1"/>
  <c r="K44" i="9"/>
  <c r="J53" i="9"/>
  <c r="J58" i="9" s="1"/>
  <c r="I5" i="8" s="1"/>
  <c r="J35" i="9"/>
  <c r="J56" i="9" s="1"/>
  <c r="I3" i="8" s="1"/>
  <c r="K35" i="9" l="1"/>
  <c r="K57" i="9"/>
  <c r="J4" i="8" s="1"/>
  <c r="L44" i="9"/>
  <c r="K53" i="9"/>
  <c r="L57" i="9" l="1"/>
  <c r="K4" i="8" s="1"/>
  <c r="M44" i="9"/>
  <c r="M57" i="9" s="1"/>
  <c r="L4" i="8" s="1"/>
  <c r="K58" i="9"/>
  <c r="J5" i="8" s="1"/>
  <c r="L53" i="9"/>
  <c r="K56" i="9"/>
  <c r="J3" i="8" s="1"/>
  <c r="L35" i="9"/>
  <c r="L56" i="9" l="1"/>
  <c r="K3" i="8" s="1"/>
  <c r="M35" i="9"/>
  <c r="M56" i="9" s="1"/>
  <c r="L3" i="8" s="1"/>
  <c r="L58" i="9"/>
  <c r="K5" i="8" s="1"/>
  <c r="M53" i="9"/>
  <c r="M58" i="9" s="1"/>
  <c r="L5" i="8" s="1"/>
</calcChain>
</file>

<file path=xl/sharedStrings.xml><?xml version="1.0" encoding="utf-8"?>
<sst xmlns="http://schemas.openxmlformats.org/spreadsheetml/2006/main" count="144" uniqueCount="70">
  <si>
    <t>Value</t>
  </si>
  <si>
    <t>Outputs</t>
  </si>
  <si>
    <t>Source</t>
  </si>
  <si>
    <t>Index</t>
  </si>
  <si>
    <t>Calculations</t>
  </si>
  <si>
    <t>Inputs</t>
  </si>
  <si>
    <t>Electricity Distribution Business</t>
  </si>
  <si>
    <t>Table of Contents</t>
  </si>
  <si>
    <t>Sheet Name</t>
  </si>
  <si>
    <t>Link</t>
  </si>
  <si>
    <t>Description</t>
  </si>
  <si>
    <t>Notes:</t>
  </si>
  <si>
    <t xml:space="preserve">All data used by the model are entered in the 'Input' worksheet. </t>
  </si>
  <si>
    <t>The 'Output' worksheet uses Excel's data table facility to display the calculated results for all suppliers.</t>
  </si>
  <si>
    <t/>
  </si>
  <si>
    <t>A lighter font is used for cells containing a formula that links to another worksheet. A light right hand</t>
  </si>
  <si>
    <t>border is applied to cells containing a formula that differs from neighbouring cell on the right. A red font is</t>
  </si>
  <si>
    <t>applied to input cells.</t>
  </si>
  <si>
    <t>General Description</t>
  </si>
  <si>
    <t>LCI
 (all industries)</t>
  </si>
  <si>
    <t>PPI
 (input - all industries)</t>
  </si>
  <si>
    <t>CGPI
 (all groups)</t>
  </si>
  <si>
    <t>Forecast rates of change from NZIER</t>
  </si>
  <si>
    <t>Quarter Ending</t>
  </si>
  <si>
    <t>Weighted Average Index</t>
  </si>
  <si>
    <t>Weighting</t>
  </si>
  <si>
    <t>Quarterly LCI (all industries)</t>
  </si>
  <si>
    <t>Quarterly PPI (Inputs - all industries)</t>
  </si>
  <si>
    <t>Index inputs</t>
  </si>
  <si>
    <t>Base year</t>
  </si>
  <si>
    <t>Last quarter in DPP regulatory period</t>
  </si>
  <si>
    <t>Quarter weighting</t>
  </si>
  <si>
    <t>Historic Index</t>
  </si>
  <si>
    <t>Forecast index</t>
  </si>
  <si>
    <t>1</t>
  </si>
  <si>
    <t>2</t>
  </si>
  <si>
    <t>3</t>
  </si>
  <si>
    <t>4</t>
  </si>
  <si>
    <t>Year ending</t>
  </si>
  <si>
    <t>Quarterly CGPI (All groups)</t>
  </si>
  <si>
    <t>LCI (all industries) growth rate</t>
  </si>
  <si>
    <t>PPI (Inputs - all industries) growth rate</t>
  </si>
  <si>
    <t>CGPI (all groups) growth rate</t>
  </si>
  <si>
    <t>Inflator calculations</t>
  </si>
  <si>
    <t>Annual growth rate calculations</t>
  </si>
  <si>
    <t>Network opex index of price factor</t>
  </si>
  <si>
    <t>Non-network opex index of price factor</t>
  </si>
  <si>
    <t>Capex index of price factor</t>
  </si>
  <si>
    <t>Weighted LCI (all industries) growth rate</t>
  </si>
  <si>
    <t>Weighted PPI (Inputs - all industries) growth rate</t>
  </si>
  <si>
    <t>Weighted CGPI (all groups) growth rate</t>
  </si>
  <si>
    <t>Total weighted growth factor</t>
  </si>
  <si>
    <t>Weights in input price factors</t>
  </si>
  <si>
    <t xml:space="preserve">Network opex input price factor </t>
  </si>
  <si>
    <t xml:space="preserve">Non-network opex input price factor </t>
  </si>
  <si>
    <t xml:space="preserve">Capex input price factor </t>
  </si>
  <si>
    <t>Date specific inputs</t>
  </si>
  <si>
    <t>Network opex input price factor weightings</t>
  </si>
  <si>
    <t>Non-network opex input price factor weightings</t>
  </si>
  <si>
    <t>Capex input price factor weightings</t>
  </si>
  <si>
    <t>First year data required</t>
  </si>
  <si>
    <t>Growth rates</t>
  </si>
  <si>
    <t>Price-Quality Regulation 1 April 2015 Reset</t>
  </si>
  <si>
    <t>Inflators</t>
  </si>
  <si>
    <t>Final determination version</t>
  </si>
  <si>
    <t>This is the final version of the Price indices model that will be used in determining the 2016-2020 DPP for 17 price quality regulated EDBs. Outputs from this model are used in the following models:
- 03. Opex projections model 2013-2023
- 04. Forecast capital expenditure</t>
  </si>
  <si>
    <t>Last quarter of historic indices</t>
  </si>
  <si>
    <t>Change from preceding four quarters</t>
  </si>
  <si>
    <t>Model 1b. Data for opex projections—price inflators</t>
  </si>
  <si>
    <t>Version 2.0.   28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</si>
</sst>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–&quot;???_);_(* @_)"/>
    <numFmt numFmtId="165" formatCode="_(@_)"/>
    <numFmt numFmtId="166" formatCode="_(* #,##0.0%_);_(* \(#,##0.0%\);_(* &quot;–&quot;???_);_(* @_)"/>
    <numFmt numFmtId="167" formatCode="[$-1409]d\ mmm\ yy;@"/>
    <numFmt numFmtId="168" formatCode="_-* #,##0_-;\-* #,##0_-;_-* &quot;-&quot;??_-;_-@_-"/>
    <numFmt numFmtId="169" formatCode="_(* 0_);_(* \(0\);_(* &quot;–&quot;??_);_(@_)"/>
    <numFmt numFmtId="170" formatCode="_(* #,##0.0_);_(* \(#,##0.0\);_(* &quot;–&quot;???_);_(* @_)"/>
    <numFmt numFmtId="171" formatCode="_(* #,##0.00_);_(* \(#,##0.00\);_(* &quot;–&quot;???_);_(* @_)"/>
    <numFmt numFmtId="172" formatCode="_(* #,##0.000_);_(* \(#,##0.000\);_(* &quot;–&quot;???_);_(* @_)"/>
    <numFmt numFmtId="173" formatCode="_(* #,##0.0000_);_(* \(#,##0.0000\);_(* &quot;–&quot;??_);_(* @_)"/>
    <numFmt numFmtId="174" formatCode="_(* #,##0%_);_(* \(#,##0%\);_(* &quot;–&quot;???_);_(* @_)"/>
    <numFmt numFmtId="175" formatCode="_(* #,##0%_);_(* \(#,##0%\);_(* &quot;–&quot;??_);_(* @_)"/>
    <numFmt numFmtId="176" formatCode="_(* #,##0.0%_);_(* \(#,##0.0%\);_(* &quot;–&quot;??_);_(* @_)"/>
    <numFmt numFmtId="177" formatCode="_(* #,##0.00%_);_(* \(#,##0.00%\);_(* &quot;–&quot;???_);_(* @_)"/>
    <numFmt numFmtId="178" formatCode="_(* #,##0.000%_);_(* \(#,##0.000%\);_(* &quot;–&quot;???_);_(* @_)"/>
    <numFmt numFmtId="179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b/>
      <sz val="10"/>
      <color theme="1"/>
      <name val="Cambria"/>
      <family val="1"/>
      <scheme val="major"/>
    </font>
    <font>
      <sz val="11"/>
      <color theme="9"/>
      <name val="Calibri"/>
      <family val="2"/>
      <scheme val="minor"/>
    </font>
    <font>
      <b/>
      <sz val="18"/>
      <color theme="2"/>
      <name val="Cambria"/>
      <family val="1"/>
      <scheme val="maj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/>
      <right/>
      <top style="double">
        <color rgb="FFB0A978"/>
      </top>
      <bottom style="thin">
        <color rgb="FFB0A97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164" fontId="15" fillId="0" borderId="0" applyFont="0" applyFill="0" applyBorder="0" applyAlignment="0" applyProtection="0"/>
    <xf numFmtId="49" fontId="17" fillId="0" borderId="0" applyFill="0" applyAlignment="0"/>
    <xf numFmtId="49" fontId="30" fillId="0" borderId="0" applyFill="0" applyAlignment="0"/>
    <xf numFmtId="176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5" fontId="20" fillId="0" borderId="0" applyFill="0" applyProtection="0">
      <alignment horizontal="left" indent="1"/>
    </xf>
    <xf numFmtId="49" fontId="31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5" fontId="22" fillId="0" borderId="0" applyFont="0" applyFill="0" applyBorder="0" applyAlignment="0" applyProtection="0">
      <alignment horizontal="left"/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6" fillId="0" borderId="19" applyNumberFormat="0" applyFill="0" applyAlignment="0" applyProtection="0"/>
    <xf numFmtId="170" fontId="22" fillId="0" borderId="0" applyFont="0" applyFill="0" applyBorder="0" applyAlignment="0" applyProtection="0">
      <protection locked="0"/>
    </xf>
    <xf numFmtId="171" fontId="22" fillId="0" borderId="0" applyFont="0" applyFill="0" applyBorder="0" applyAlignment="0" applyProtection="0">
      <protection locked="0"/>
    </xf>
    <xf numFmtId="172" fontId="1" fillId="0" borderId="8" applyFont="0" applyFill="0" applyBorder="0" applyAlignment="0" applyProtection="0"/>
    <xf numFmtId="173" fontId="22" fillId="0" borderId="0" applyFont="0" applyFill="0" applyBorder="0" applyAlignment="0" applyProtection="0"/>
    <xf numFmtId="167" fontId="22" fillId="0" borderId="0" applyFont="0" applyFill="0" applyBorder="0" applyAlignment="0" applyProtection="0">
      <alignment wrapText="1"/>
    </xf>
    <xf numFmtId="174" fontId="24" fillId="37" borderId="8" applyNumberFormat="0" applyFill="0" applyAlignment="0"/>
    <xf numFmtId="175" fontId="1" fillId="0" borderId="0" applyFont="0" applyFill="0" applyBorder="0" applyAlignment="0" applyProtection="0"/>
    <xf numFmtId="177" fontId="22" fillId="0" borderId="0" applyFont="0" applyFill="0" applyBorder="0" applyAlignment="0" applyProtection="0">
      <protection locked="0"/>
    </xf>
    <xf numFmtId="178" fontId="15" fillId="35" borderId="0" applyFont="0" applyBorder="0"/>
    <xf numFmtId="179" fontId="1" fillId="34" borderId="24" applyNumberFormat="0" applyFont="0" applyFill="0" applyAlignment="0" applyProtection="0"/>
    <xf numFmtId="170" fontId="1" fillId="34" borderId="25" applyNumberFormat="0" applyFont="0" applyFill="0" applyAlignment="0" applyProtection="0"/>
    <xf numFmtId="164" fontId="15" fillId="0" borderId="26" applyNumberFormat="0" applyFont="0" applyFill="0" applyAlignment="0" applyProtection="0"/>
  </cellStyleXfs>
  <cellXfs count="99">
    <xf numFmtId="0" fontId="0" fillId="0" borderId="0" xfId="0"/>
    <xf numFmtId="0" fontId="32" fillId="34" borderId="18" xfId="12" applyFill="1" applyBorder="1" applyAlignment="1" applyProtection="1"/>
    <xf numFmtId="49" fontId="0" fillId="34" borderId="17" xfId="0" applyNumberFormat="1" applyFill="1" applyBorder="1"/>
    <xf numFmtId="0" fontId="32" fillId="37" borderId="23" xfId="12" applyFill="1" applyBorder="1" applyAlignment="1" applyProtection="1">
      <alignment horizontal="left" indent="1"/>
    </xf>
    <xf numFmtId="49" fontId="0" fillId="37" borderId="22" xfId="0" applyNumberFormat="1" applyFill="1" applyBorder="1"/>
    <xf numFmtId="0" fontId="32" fillId="34" borderId="23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2" fillId="34" borderId="16" xfId="12" applyFill="1" applyBorder="1" applyAlignment="1" applyProtection="1"/>
    <xf numFmtId="49" fontId="0" fillId="34" borderId="15" xfId="0" applyNumberFormat="1" applyFill="1" applyBorder="1"/>
    <xf numFmtId="0" fontId="32" fillId="37" borderId="16" xfId="12" applyFill="1" applyBorder="1" applyAlignment="1" applyProtection="1"/>
    <xf numFmtId="49" fontId="0" fillId="37" borderId="15" xfId="0" applyNumberFormat="1" applyFill="1" applyBorder="1"/>
    <xf numFmtId="0" fontId="27" fillId="33" borderId="14" xfId="0" applyFont="1" applyFill="1" applyBorder="1"/>
    <xf numFmtId="0" fontId="27" fillId="33" borderId="13" xfId="0" applyFont="1" applyFill="1" applyBorder="1"/>
    <xf numFmtId="0" fontId="23" fillId="35" borderId="10" xfId="0" applyFont="1" applyFill="1" applyBorder="1" applyAlignment="1">
      <alignment horizontal="centerContinuous"/>
    </xf>
    <xf numFmtId="0" fontId="29" fillId="35" borderId="11" xfId="0" applyFont="1" applyFill="1" applyBorder="1" applyAlignment="1">
      <alignment horizontal="centerContinuous"/>
    </xf>
    <xf numFmtId="0" fontId="29" fillId="35" borderId="0" xfId="0" applyFont="1" applyFill="1" applyBorder="1" applyAlignment="1">
      <alignment horizontal="centerContinuous"/>
    </xf>
    <xf numFmtId="165" fontId="15" fillId="0" borderId="8" xfId="9" applyFont="1" applyFill="1" applyBorder="1" applyAlignment="1">
      <alignment horizontal="center"/>
      <protection locked="0"/>
    </xf>
    <xf numFmtId="165" fontId="15" fillId="0" borderId="0" xfId="9" applyFont="1" applyFill="1" applyBorder="1" applyAlignment="1">
      <alignment horizontal="left"/>
      <protection locked="0"/>
    </xf>
    <xf numFmtId="165" fontId="15" fillId="0" borderId="8" xfId="9" applyFont="1" applyFill="1" applyBorder="1" applyAlignment="1">
      <alignment horizontal="left"/>
      <protection locked="0"/>
    </xf>
    <xf numFmtId="165" fontId="15" fillId="0" borderId="9" xfId="9" applyFont="1" applyFill="1" applyBorder="1" applyAlignment="1">
      <alignment horizontal="left"/>
      <protection locked="0"/>
    </xf>
    <xf numFmtId="168" fontId="16" fillId="0" borderId="8" xfId="11" applyNumberFormat="1" applyFill="1">
      <alignment horizontal="centerContinuous" wrapText="1"/>
    </xf>
    <xf numFmtId="49" fontId="30" fillId="0" borderId="0" xfId="3" applyFill="1" applyAlignment="1">
      <alignment horizontal="left"/>
    </xf>
    <xf numFmtId="0" fontId="16" fillId="0" borderId="8" xfId="11" applyNumberFormat="1" applyFill="1">
      <alignment horizontal="centerContinuous" wrapText="1"/>
    </xf>
    <xf numFmtId="165" fontId="16" fillId="0" borderId="8" xfId="11" applyNumberFormat="1" applyFill="1">
      <alignment horizontal="centerContinuous" wrapText="1"/>
    </xf>
    <xf numFmtId="49" fontId="17" fillId="0" borderId="0" xfId="2" applyFill="1" applyAlignment="1">
      <alignment horizontal="left" indent="1"/>
    </xf>
    <xf numFmtId="0" fontId="0" fillId="0" borderId="0" xfId="0" applyBorder="1"/>
    <xf numFmtId="165" fontId="0" fillId="0" borderId="0" xfId="9" applyFont="1" applyFill="1" applyBorder="1" applyAlignment="1" applyProtection="1">
      <alignment vertical="top"/>
    </xf>
    <xf numFmtId="0" fontId="0" fillId="0" borderId="0" xfId="0"/>
    <xf numFmtId="0" fontId="0" fillId="0" borderId="0" xfId="0" applyFill="1"/>
    <xf numFmtId="165" fontId="21" fillId="0" borderId="0" xfId="5" applyNumberFormat="1" applyFill="1" applyBorder="1" applyAlignment="1">
      <alignment vertical="center"/>
    </xf>
    <xf numFmtId="0" fontId="0" fillId="0" borderId="0" xfId="0" applyFill="1" applyBorder="1"/>
    <xf numFmtId="165" fontId="20" fillId="0" borderId="0" xfId="6" quotePrefix="1" applyFill="1" applyAlignment="1" applyProtection="1">
      <alignment horizontal="left" vertical="top" indent="1"/>
    </xf>
    <xf numFmtId="0" fontId="0" fillId="35" borderId="0" xfId="0" applyFill="1"/>
    <xf numFmtId="0" fontId="25" fillId="0" borderId="10" xfId="0" applyFont="1" applyFill="1" applyBorder="1" applyAlignment="1">
      <alignment horizontal="centerContinuous"/>
    </xf>
    <xf numFmtId="49" fontId="31" fillId="0" borderId="0" xfId="7" applyFill="1" applyBorder="1">
      <alignment horizontal="left"/>
    </xf>
    <xf numFmtId="164" fontId="0" fillId="0" borderId="0" xfId="1" applyFont="1" applyFill="1" applyBorder="1" applyAlignment="1">
      <alignment vertical="top"/>
    </xf>
    <xf numFmtId="0" fontId="0" fillId="35" borderId="0" xfId="0" applyFont="1" applyFill="1" applyAlignment="1"/>
    <xf numFmtId="0" fontId="0" fillId="0" borderId="0" xfId="0" applyBorder="1"/>
    <xf numFmtId="0" fontId="16" fillId="0" borderId="8" xfId="11" applyFill="1">
      <alignment horizontal="centerContinuous" wrapText="1"/>
    </xf>
    <xf numFmtId="0" fontId="0" fillId="0" borderId="0" xfId="0"/>
    <xf numFmtId="15" fontId="24" fillId="0" borderId="8" xfId="1" applyNumberFormat="1" applyFont="1" applyFill="1" applyBorder="1" applyAlignment="1" applyProtection="1">
      <alignment horizontal="center"/>
      <protection locked="0"/>
    </xf>
    <xf numFmtId="15" fontId="15" fillId="0" borderId="8" xfId="1" applyNumberFormat="1" applyFont="1" applyFill="1" applyBorder="1" applyAlignment="1" applyProtection="1">
      <alignment horizontal="center"/>
      <protection locked="0"/>
    </xf>
    <xf numFmtId="0" fontId="16" fillId="0" borderId="9" xfId="11" applyFill="1" applyBorder="1">
      <alignment horizontal="centerContinuous" wrapText="1"/>
    </xf>
    <xf numFmtId="0" fontId="0" fillId="35" borderId="0" xfId="0" applyFont="1" applyFill="1" applyBorder="1" applyAlignment="1"/>
    <xf numFmtId="0" fontId="24" fillId="0" borderId="0" xfId="0" applyFont="1"/>
    <xf numFmtId="176" fontId="15" fillId="0" borderId="0" xfId="4" applyFont="1" applyFill="1" applyBorder="1" applyAlignment="1" applyProtection="1">
      <protection locked="0"/>
    </xf>
    <xf numFmtId="0" fontId="0" fillId="0" borderId="0" xfId="0"/>
    <xf numFmtId="0" fontId="0" fillId="0" borderId="0" xfId="0"/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0" fontId="30" fillId="0" borderId="0" xfId="3" applyNumberForma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165" fontId="17" fillId="0" borderId="0" xfId="2" applyNumberFormat="1" applyFont="1" applyFill="1" applyBorder="1"/>
    <xf numFmtId="0" fontId="0" fillId="0" borderId="0" xfId="0"/>
    <xf numFmtId="0" fontId="0" fillId="0" borderId="0" xfId="0"/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0" fontId="30" fillId="0" borderId="0" xfId="3" applyNumberForma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165" fontId="21" fillId="0" borderId="0" xfId="5" applyNumberFormat="1" applyFill="1" applyBorder="1" applyAlignment="1">
      <alignment vertical="center"/>
    </xf>
    <xf numFmtId="0" fontId="0" fillId="0" borderId="0" xfId="0"/>
    <xf numFmtId="165" fontId="17" fillId="0" borderId="0" xfId="2" applyNumberFormat="1" applyFont="1" applyFill="1" applyBorder="1"/>
    <xf numFmtId="0" fontId="0" fillId="0" borderId="8" xfId="0" applyBorder="1"/>
    <xf numFmtId="176" fontId="15" fillId="0" borderId="20" xfId="4" applyFont="1" applyFill="1" applyBorder="1" applyAlignment="1" applyProtection="1">
      <protection locked="0"/>
    </xf>
    <xf numFmtId="166" fontId="0" fillId="0" borderId="8" xfId="0" applyNumberFormat="1" applyBorder="1"/>
    <xf numFmtId="176" fontId="28" fillId="0" borderId="21" xfId="4" applyFont="1" applyFill="1" applyBorder="1" applyAlignment="1" applyProtection="1">
      <protection locked="0"/>
    </xf>
    <xf numFmtId="176" fontId="28" fillId="0" borderId="8" xfId="4" applyFont="1" applyFill="1" applyBorder="1" applyAlignment="1" applyProtection="1">
      <protection locked="0"/>
    </xf>
    <xf numFmtId="15" fontId="28" fillId="0" borderId="8" xfId="1" applyNumberFormat="1" applyFont="1" applyFill="1" applyBorder="1" applyProtection="1">
      <protection locked="0"/>
    </xf>
    <xf numFmtId="49" fontId="0" fillId="0" borderId="8" xfId="0" applyNumberFormat="1" applyBorder="1" applyAlignment="1">
      <alignment horizontal="left" vertical="center" indent="1"/>
    </xf>
    <xf numFmtId="171" fontId="0" fillId="0" borderId="8" xfId="60" applyFont="1" applyBorder="1" applyProtection="1"/>
    <xf numFmtId="171" fontId="18" fillId="0" borderId="8" xfId="60" applyFont="1" applyBorder="1" applyProtection="1"/>
    <xf numFmtId="167" fontId="28" fillId="0" borderId="8" xfId="63" applyFont="1" applyFill="1" applyBorder="1" applyAlignment="1" applyProtection="1">
      <protection locked="0"/>
    </xf>
    <xf numFmtId="164" fontId="18" fillId="0" borderId="8" xfId="1" applyFont="1" applyFill="1" applyBorder="1" applyProtection="1">
      <protection locked="0"/>
    </xf>
    <xf numFmtId="167" fontId="18" fillId="0" borderId="8" xfId="63" applyFont="1" applyFill="1" applyBorder="1" applyAlignment="1" applyProtection="1">
      <protection locked="0"/>
    </xf>
    <xf numFmtId="175" fontId="18" fillId="0" borderId="8" xfId="65" applyFont="1" applyFill="1" applyBorder="1" applyAlignment="1" applyProtection="1">
      <alignment horizontal="center"/>
      <protection locked="0"/>
    </xf>
    <xf numFmtId="176" fontId="0" fillId="0" borderId="0" xfId="4" applyFont="1" applyAlignment="1"/>
    <xf numFmtId="176" fontId="18" fillId="0" borderId="8" xfId="4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18" fillId="38" borderId="8" xfId="1" applyFont="1" applyFill="1" applyBorder="1" applyProtection="1">
      <protection locked="0"/>
    </xf>
    <xf numFmtId="1" fontId="15" fillId="38" borderId="8" xfId="1" applyNumberFormat="1" applyFont="1" applyFill="1" applyBorder="1" applyAlignment="1" applyProtection="1">
      <alignment horizontal="center"/>
      <protection locked="0"/>
    </xf>
    <xf numFmtId="176" fontId="15" fillId="38" borderId="8" xfId="4" applyFont="1" applyFill="1" applyBorder="1" applyAlignment="1" applyProtection="1">
      <protection locked="0"/>
    </xf>
    <xf numFmtId="0" fontId="0" fillId="0" borderId="0" xfId="0" applyAlignment="1">
      <alignment wrapText="1"/>
    </xf>
  </cellXfs>
  <cellStyles count="71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/>
    <cellStyle name="Comma [1]" xfId="59"/>
    <cellStyle name="Comma [2]" xfId="60"/>
    <cellStyle name="Comma [3]" xfId="61"/>
    <cellStyle name="Comma [4]" xfId="62"/>
    <cellStyle name="Currency" xfId="16" builtinId="4" hidden="1"/>
    <cellStyle name="Currency [0]" xfId="17" builtinId="7" hidden="1"/>
    <cellStyle name="Date (short)" xfId="63"/>
    <cellStyle name="Explanatory Text" xfId="32" builtinId="53" customBuiltin="1"/>
    <cellStyle name="Explanatory Text 16" xfId="6"/>
    <cellStyle name="Good" xfId="22" builtinId="26" hidden="1"/>
    <cellStyle name="Heading 1" xfId="19" builtinId="16" hidden="1"/>
    <cellStyle name="Heading 1" xfId="2"/>
    <cellStyle name="Heading 2" xfId="58" builtinId="17" hidden="1"/>
    <cellStyle name="Heading 2" xfId="3"/>
    <cellStyle name="Heading 3" xfId="20" builtinId="18" hidden="1"/>
    <cellStyle name="Heading 3" xfId="7"/>
    <cellStyle name="Heading 4" xfId="21" builtinId="19" hidden="1"/>
    <cellStyle name="Hyperlink" xfId="12" builtinId="8" customBuiltin="1"/>
    <cellStyle name="Input" xfId="25" builtinId="20" hidden="1"/>
    <cellStyle name="Input" xfId="8"/>
    <cellStyle name="Label" xfId="11"/>
    <cellStyle name="Link" xfId="64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/>
    <cellStyle name="Percent [1]" xfId="4"/>
    <cellStyle name="Percent [2]" xfId="66"/>
    <cellStyle name="Percent [3]" xfId="67"/>
    <cellStyle name="Rt border" xfId="68"/>
    <cellStyle name="Rt margin" xfId="69"/>
    <cellStyle name="Sum" xfId="70"/>
    <cellStyle name="Text" xfId="9"/>
    <cellStyle name="Title" xfId="18" builtinId="15" hidden="1"/>
    <cellStyle name="Title" xfId="5"/>
    <cellStyle name="Total" xfId="33" builtinId="25" hidden="1"/>
    <cellStyle name="Warning Text" xfId="30" builtinId="11" hidden="1"/>
    <cellStyle name="Year" xfId="10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14575" cy="704850"/>
    <xdr:pic>
      <xdr:nvPicPr>
        <xdr:cNvPr id="2" name="Picture 5" descr="ComComNZ colo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42875"/>
          <a:ext cx="2314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2181225</xdr:rowOff>
    </xdr:from>
    <xdr:to>
      <xdr:col>4</xdr:col>
      <xdr:colOff>0</xdr:colOff>
      <xdr:row>14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style="27" customWidth="1"/>
    <col min="2" max="2" width="43.140625" style="27" customWidth="1"/>
    <col min="3" max="3" width="32.7109375" style="27" customWidth="1"/>
    <col min="4" max="4" width="32.28515625" style="27" customWidth="1"/>
    <col min="5" max="16384" width="9.140625" style="27"/>
  </cols>
  <sheetData>
    <row r="1" spans="1:4" ht="15" customHeight="1" x14ac:dyDescent="0.25">
      <c r="A1" s="87"/>
      <c r="B1" s="88"/>
      <c r="C1" s="88"/>
      <c r="D1" s="89"/>
    </row>
    <row r="2" spans="1:4" ht="189" customHeight="1" x14ac:dyDescent="0.25">
      <c r="A2" s="90"/>
      <c r="B2" s="37"/>
      <c r="C2" s="37"/>
      <c r="D2" s="91"/>
    </row>
    <row r="3" spans="1:4" ht="22.5" customHeight="1" x14ac:dyDescent="0.3">
      <c r="A3" s="33" t="s">
        <v>6</v>
      </c>
      <c r="B3" s="15"/>
      <c r="C3" s="15"/>
      <c r="D3" s="14"/>
    </row>
    <row r="4" spans="1:4" ht="22.5" customHeight="1" x14ac:dyDescent="0.3">
      <c r="A4" s="33" t="s">
        <v>62</v>
      </c>
      <c r="B4" s="15"/>
      <c r="C4" s="15"/>
      <c r="D4" s="14"/>
    </row>
    <row r="5" spans="1:4" ht="22.5" customHeight="1" x14ac:dyDescent="0.3">
      <c r="A5" s="33" t="s">
        <v>68</v>
      </c>
      <c r="B5" s="15"/>
      <c r="C5" s="15"/>
      <c r="D5" s="14"/>
    </row>
    <row r="6" spans="1:4" ht="22.5" customHeight="1" x14ac:dyDescent="0.3">
      <c r="A6" s="33" t="s">
        <v>64</v>
      </c>
      <c r="B6" s="15"/>
      <c r="C6" s="15"/>
      <c r="D6" s="14"/>
    </row>
    <row r="7" spans="1:4" ht="42" customHeight="1" x14ac:dyDescent="0.25">
      <c r="A7" s="90"/>
      <c r="B7" s="37"/>
      <c r="C7" s="37"/>
      <c r="D7" s="91"/>
    </row>
    <row r="8" spans="1:4" ht="15" customHeight="1" x14ac:dyDescent="0.25">
      <c r="A8" s="90"/>
      <c r="B8" s="37"/>
      <c r="C8" s="37"/>
      <c r="D8" s="91"/>
    </row>
    <row r="9" spans="1:4" ht="15" customHeight="1" x14ac:dyDescent="0.25">
      <c r="A9" s="90"/>
      <c r="B9" s="37"/>
      <c r="C9" s="37"/>
      <c r="D9" s="91"/>
    </row>
    <row r="10" spans="1:4" ht="15" customHeight="1" x14ac:dyDescent="0.25">
      <c r="A10" s="90"/>
      <c r="B10" s="37"/>
      <c r="C10" s="37"/>
      <c r="D10" s="91"/>
    </row>
    <row r="11" spans="1:4" ht="15" customHeight="1" x14ac:dyDescent="0.25">
      <c r="A11" s="90"/>
      <c r="B11" s="37"/>
      <c r="C11" s="37"/>
      <c r="D11" s="91"/>
    </row>
    <row r="12" spans="1:4" ht="15" customHeight="1" x14ac:dyDescent="0.25">
      <c r="A12" s="90"/>
      <c r="B12" s="37"/>
      <c r="C12" s="37"/>
      <c r="D12" s="91"/>
    </row>
    <row r="13" spans="1:4" ht="15" customHeight="1" x14ac:dyDescent="0.25">
      <c r="A13" s="90"/>
      <c r="B13" s="37"/>
      <c r="C13" s="37"/>
      <c r="D13" s="91"/>
    </row>
    <row r="14" spans="1:4" ht="15" customHeight="1" x14ac:dyDescent="0.25">
      <c r="A14" s="90"/>
      <c r="B14" s="37"/>
      <c r="C14" s="37"/>
      <c r="D14" s="91"/>
    </row>
    <row r="15" spans="1:4" ht="15" customHeight="1" x14ac:dyDescent="0.25">
      <c r="A15" s="90"/>
      <c r="B15" s="37"/>
      <c r="C15" s="37"/>
      <c r="D15" s="91"/>
    </row>
    <row r="16" spans="1:4" ht="15" customHeight="1" x14ac:dyDescent="0.25">
      <c r="A16" s="90"/>
      <c r="B16" s="37"/>
      <c r="C16" s="37"/>
      <c r="D16" s="91"/>
    </row>
    <row r="17" spans="1:4" ht="15" customHeight="1" x14ac:dyDescent="0.25">
      <c r="A17" s="13" t="s">
        <v>69</v>
      </c>
      <c r="B17" s="15"/>
      <c r="C17" s="15"/>
      <c r="D17" s="14"/>
    </row>
    <row r="18" spans="1:4" ht="15" customHeight="1" x14ac:dyDescent="0.25">
      <c r="A18" s="92"/>
      <c r="B18" s="93"/>
      <c r="C18" s="93"/>
      <c r="D18" s="94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2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.42578125" style="37" customWidth="1"/>
    <col min="2" max="2" width="24.42578125" style="37" customWidth="1"/>
    <col min="3" max="3" width="71" style="37" customWidth="1"/>
    <col min="4" max="4" width="12.85546875" style="37" customWidth="1"/>
    <col min="5" max="5" width="10.85546875" style="37" customWidth="1"/>
    <col min="6" max="6" width="2.7109375" style="37" customWidth="1"/>
    <col min="7" max="16384" width="9.140625" style="37"/>
  </cols>
  <sheetData>
    <row r="1" spans="1:6" ht="39.950000000000003" customHeight="1" x14ac:dyDescent="0.25">
      <c r="A1" s="29" t="s">
        <v>10</v>
      </c>
      <c r="B1" s="70"/>
      <c r="C1" s="70"/>
      <c r="D1" s="70"/>
      <c r="E1" s="70"/>
      <c r="F1" s="70"/>
    </row>
    <row r="2" spans="1:6" customFormat="1" ht="23.25" x14ac:dyDescent="0.35">
      <c r="A2" s="25"/>
      <c r="B2" s="24" t="s">
        <v>18</v>
      </c>
      <c r="C2" s="25"/>
      <c r="D2" s="25"/>
      <c r="E2" s="25"/>
      <c r="F2" s="25"/>
    </row>
    <row r="3" spans="1:6" ht="65.25" customHeight="1" x14ac:dyDescent="0.25">
      <c r="A3" s="70"/>
      <c r="B3" s="98" t="s">
        <v>65</v>
      </c>
      <c r="C3" s="98"/>
      <c r="D3" s="70"/>
      <c r="E3" s="70"/>
      <c r="F3" s="70"/>
    </row>
    <row r="4" spans="1:6" ht="18.75" x14ac:dyDescent="0.3">
      <c r="A4" s="70"/>
      <c r="B4" s="34" t="s">
        <v>11</v>
      </c>
      <c r="C4" s="70"/>
      <c r="D4" s="70"/>
      <c r="E4" s="70"/>
      <c r="F4" s="70"/>
    </row>
    <row r="5" spans="1:6" x14ac:dyDescent="0.25">
      <c r="A5" s="70"/>
      <c r="B5" s="26" t="s">
        <v>12</v>
      </c>
      <c r="C5" s="70"/>
      <c r="D5" s="70"/>
      <c r="E5" s="70"/>
      <c r="F5" s="70"/>
    </row>
    <row r="6" spans="1:6" ht="15" customHeight="1" x14ac:dyDescent="0.25">
      <c r="A6" s="70"/>
      <c r="B6" s="26" t="s">
        <v>13</v>
      </c>
      <c r="C6" s="70"/>
      <c r="D6" s="70"/>
      <c r="E6" s="70"/>
      <c r="F6" s="70"/>
    </row>
    <row r="7" spans="1:6" x14ac:dyDescent="0.25">
      <c r="A7" s="70"/>
      <c r="B7" s="26" t="s">
        <v>15</v>
      </c>
      <c r="C7" s="70"/>
      <c r="D7" s="70"/>
      <c r="E7" s="70"/>
      <c r="F7" s="70"/>
    </row>
    <row r="8" spans="1:6" x14ac:dyDescent="0.25">
      <c r="A8" s="70"/>
      <c r="B8" s="26" t="s">
        <v>16</v>
      </c>
      <c r="C8" s="70"/>
      <c r="D8" s="70"/>
      <c r="E8" s="70"/>
      <c r="F8" s="70"/>
    </row>
    <row r="9" spans="1:6" x14ac:dyDescent="0.25">
      <c r="A9" s="70"/>
      <c r="B9" s="26" t="s">
        <v>17</v>
      </c>
      <c r="C9" s="70"/>
      <c r="D9" s="70"/>
      <c r="E9" s="70"/>
      <c r="F9" s="70"/>
    </row>
    <row r="10" spans="1:6" x14ac:dyDescent="0.25">
      <c r="A10" s="70"/>
      <c r="B10" s="35"/>
      <c r="C10" s="26"/>
      <c r="D10" s="70"/>
      <c r="E10" s="70"/>
      <c r="F10" s="70"/>
    </row>
    <row r="11" spans="1:6" x14ac:dyDescent="0.25">
      <c r="A11" s="30"/>
      <c r="B11" s="30"/>
      <c r="C11" s="30"/>
      <c r="D11" s="30"/>
      <c r="E11" s="37" t="s">
        <v>14</v>
      </c>
    </row>
    <row r="12" spans="1:6" x14ac:dyDescent="0.25">
      <c r="A12" s="30"/>
      <c r="B12" s="30"/>
      <c r="C12" s="30"/>
      <c r="D12" s="30"/>
    </row>
  </sheetData>
  <sheetProtection formatColumns="0" formatRows="0"/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&amp;R&amp;D &amp;T</oddHead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41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9.140625" style="27"/>
    <col min="2" max="2" width="19.85546875" style="27" customWidth="1"/>
    <col min="3" max="3" width="88.42578125" style="27" customWidth="1"/>
    <col min="4" max="4" width="5" style="27" customWidth="1"/>
    <col min="5" max="16384" width="9.140625" style="27"/>
  </cols>
  <sheetData>
    <row r="1" spans="1:4" ht="39.950000000000003" customHeight="1" x14ac:dyDescent="0.25">
      <c r="A1" s="69" t="s">
        <v>7</v>
      </c>
      <c r="B1" s="37"/>
      <c r="C1" s="37"/>
      <c r="D1" s="37"/>
    </row>
    <row r="2" spans="1:4" x14ac:dyDescent="0.25">
      <c r="A2" s="37"/>
      <c r="B2" s="37"/>
      <c r="C2" s="37"/>
      <c r="D2" s="37"/>
    </row>
    <row r="3" spans="1:4" ht="15.75" thickBot="1" x14ac:dyDescent="0.3">
      <c r="A3" s="37"/>
      <c r="B3" s="37"/>
      <c r="C3" s="37"/>
      <c r="D3" s="37"/>
    </row>
    <row r="4" spans="1:4" ht="15.75" x14ac:dyDescent="0.25">
      <c r="A4" s="37"/>
      <c r="B4" s="12" t="s">
        <v>8</v>
      </c>
      <c r="C4" s="11" t="s">
        <v>9</v>
      </c>
      <c r="D4" s="37"/>
    </row>
    <row r="5" spans="1:4" x14ac:dyDescent="0.25">
      <c r="A5" s="37"/>
      <c r="B5" s="10" t="s">
        <v>5</v>
      </c>
      <c r="C5" s="9" t="s">
        <v>5</v>
      </c>
      <c r="D5" s="37"/>
    </row>
    <row r="6" spans="1:4" x14ac:dyDescent="0.25">
      <c r="A6" s="37"/>
      <c r="B6" s="8" t="s">
        <v>61</v>
      </c>
      <c r="C6" s="7" t="s">
        <v>44</v>
      </c>
      <c r="D6" s="37"/>
    </row>
    <row r="7" spans="1:4" x14ac:dyDescent="0.25">
      <c r="A7" s="37"/>
      <c r="B7" s="6"/>
      <c r="C7" s="5" t="s">
        <v>1</v>
      </c>
      <c r="D7" s="37"/>
    </row>
    <row r="8" spans="1:4" x14ac:dyDescent="0.25">
      <c r="A8" s="37"/>
      <c r="B8" s="10" t="s">
        <v>63</v>
      </c>
      <c r="C8" s="9" t="s">
        <v>43</v>
      </c>
      <c r="D8" s="37"/>
    </row>
    <row r="9" spans="1:4" x14ac:dyDescent="0.25">
      <c r="A9" s="37"/>
      <c r="B9" s="4"/>
      <c r="C9" s="3" t="s">
        <v>5</v>
      </c>
      <c r="D9" s="37"/>
    </row>
    <row r="10" spans="1:4" x14ac:dyDescent="0.25">
      <c r="A10" s="37"/>
      <c r="B10" s="4"/>
      <c r="C10" s="3" t="s">
        <v>4</v>
      </c>
      <c r="D10" s="37"/>
    </row>
    <row r="11" spans="1:4" x14ac:dyDescent="0.25">
      <c r="A11" s="37"/>
      <c r="B11" s="4"/>
      <c r="C11" s="3" t="s">
        <v>1</v>
      </c>
      <c r="D11" s="37"/>
    </row>
    <row r="12" spans="1:4" ht="15.75" thickBot="1" x14ac:dyDescent="0.3">
      <c r="A12" s="37"/>
      <c r="B12" s="2" t="s">
        <v>1</v>
      </c>
      <c r="C12" s="1" t="s">
        <v>1</v>
      </c>
      <c r="D12" s="37"/>
    </row>
    <row r="13" spans="1:4" x14ac:dyDescent="0.25">
      <c r="A13" s="37"/>
      <c r="B13" s="37"/>
      <c r="C13" s="37"/>
      <c r="D13" s="37"/>
    </row>
    <row r="14" spans="1:4" x14ac:dyDescent="0.25">
      <c r="A14" s="37"/>
      <c r="B14" s="37"/>
      <c r="C14" s="37"/>
      <c r="D14" s="37"/>
    </row>
    <row r="15" spans="1:4" x14ac:dyDescent="0.25">
      <c r="A15" s="37"/>
      <c r="B15" s="37"/>
      <c r="C15" s="37"/>
      <c r="D15" s="37"/>
    </row>
    <row r="16" spans="1:4" x14ac:dyDescent="0.25">
      <c r="A16" s="37"/>
      <c r="B16" s="37"/>
      <c r="C16" s="37"/>
      <c r="D16" s="37"/>
    </row>
    <row r="17" spans="1:4" x14ac:dyDescent="0.25">
      <c r="A17" s="37"/>
      <c r="B17" s="37"/>
      <c r="C17" s="37"/>
      <c r="D17" s="37"/>
    </row>
    <row r="18" spans="1:4" x14ac:dyDescent="0.25">
      <c r="A18" s="37"/>
      <c r="B18" s="37"/>
      <c r="C18" s="37"/>
      <c r="D18" s="37"/>
    </row>
    <row r="19" spans="1:4" x14ac:dyDescent="0.25">
      <c r="A19" s="70"/>
      <c r="B19" s="70"/>
      <c r="C19" s="70"/>
      <c r="D19" s="70"/>
    </row>
    <row r="20" spans="1:4" x14ac:dyDescent="0.25">
      <c r="A20" s="70"/>
      <c r="B20" s="70"/>
      <c r="C20" s="70"/>
      <c r="D20" s="70"/>
    </row>
    <row r="21" spans="1:4" x14ac:dyDescent="0.25">
      <c r="A21" s="70"/>
      <c r="B21" s="70"/>
      <c r="C21" s="70"/>
      <c r="D21" s="70"/>
    </row>
    <row r="22" spans="1:4" x14ac:dyDescent="0.25">
      <c r="A22" s="70"/>
      <c r="B22" s="70"/>
      <c r="C22" s="70"/>
      <c r="D22" s="70"/>
    </row>
    <row r="23" spans="1:4" x14ac:dyDescent="0.25">
      <c r="A23" s="70"/>
      <c r="B23" s="70"/>
      <c r="C23" s="70"/>
      <c r="D23" s="70"/>
    </row>
    <row r="24" spans="1:4" x14ac:dyDescent="0.25">
      <c r="A24" s="70"/>
      <c r="B24" s="70"/>
      <c r="C24" s="70"/>
      <c r="D24" s="70"/>
    </row>
    <row r="25" spans="1:4" x14ac:dyDescent="0.25">
      <c r="A25" s="70"/>
      <c r="B25" s="70"/>
      <c r="C25" s="70"/>
      <c r="D25" s="70"/>
    </row>
    <row r="26" spans="1:4" x14ac:dyDescent="0.25">
      <c r="A26" s="70"/>
      <c r="B26" s="70"/>
      <c r="C26" s="70"/>
      <c r="D26" s="70"/>
    </row>
    <row r="27" spans="1:4" x14ac:dyDescent="0.25">
      <c r="A27" s="70"/>
      <c r="B27" s="70"/>
      <c r="C27" s="70"/>
      <c r="D27" s="70"/>
    </row>
    <row r="28" spans="1:4" x14ac:dyDescent="0.25">
      <c r="A28" s="70"/>
      <c r="B28" s="70"/>
      <c r="C28" s="70"/>
      <c r="D28" s="70"/>
    </row>
    <row r="29" spans="1:4" x14ac:dyDescent="0.25">
      <c r="A29" s="70"/>
      <c r="B29" s="70"/>
      <c r="C29" s="70"/>
      <c r="D29" s="70"/>
    </row>
    <row r="30" spans="1:4" x14ac:dyDescent="0.25">
      <c r="A30" s="70"/>
      <c r="B30" s="70"/>
      <c r="C30" s="70"/>
      <c r="D30" s="70"/>
    </row>
    <row r="31" spans="1:4" x14ac:dyDescent="0.25">
      <c r="A31" s="70"/>
      <c r="B31" s="70"/>
      <c r="C31" s="70"/>
      <c r="D31" s="70"/>
    </row>
    <row r="32" spans="1:4" x14ac:dyDescent="0.25">
      <c r="A32" s="70"/>
      <c r="B32" s="70"/>
      <c r="C32" s="70"/>
      <c r="D32" s="70"/>
    </row>
    <row r="33" spans="1:4" x14ac:dyDescent="0.25">
      <c r="A33" s="70"/>
      <c r="B33" s="70"/>
      <c r="C33" s="70"/>
      <c r="D33" s="70"/>
    </row>
    <row r="34" spans="1:4" x14ac:dyDescent="0.25">
      <c r="A34" s="70"/>
      <c r="B34" s="70"/>
      <c r="C34" s="70"/>
      <c r="D34" s="70"/>
    </row>
    <row r="35" spans="1:4" x14ac:dyDescent="0.25">
      <c r="A35" s="70"/>
      <c r="B35" s="70"/>
      <c r="C35" s="70"/>
      <c r="D35" s="70"/>
    </row>
    <row r="36" spans="1:4" x14ac:dyDescent="0.25">
      <c r="A36" s="70"/>
      <c r="B36" s="70"/>
      <c r="C36" s="70"/>
      <c r="D36" s="70"/>
    </row>
    <row r="37" spans="1:4" x14ac:dyDescent="0.25">
      <c r="A37" s="70"/>
      <c r="B37" s="70"/>
      <c r="C37" s="70"/>
      <c r="D37" s="70"/>
    </row>
    <row r="38" spans="1:4" x14ac:dyDescent="0.25">
      <c r="A38" s="70"/>
      <c r="B38" s="70"/>
      <c r="C38" s="70"/>
      <c r="D38" s="70"/>
    </row>
    <row r="39" spans="1:4" x14ac:dyDescent="0.25">
      <c r="A39" s="70"/>
      <c r="B39" s="70"/>
      <c r="C39" s="70"/>
      <c r="D39" s="70"/>
    </row>
    <row r="40" spans="1:4" x14ac:dyDescent="0.25">
      <c r="A40" s="70"/>
      <c r="B40" s="70"/>
      <c r="C40" s="70"/>
      <c r="D40" s="70"/>
    </row>
    <row r="41" spans="1:4" x14ac:dyDescent="0.25">
      <c r="A41" s="70"/>
      <c r="B41" s="70"/>
      <c r="C41" s="70"/>
      <c r="D41" s="70"/>
    </row>
  </sheetData>
  <sheetProtection formatColumns="0" formatRows="0"/>
  <hyperlinks>
    <hyperlink ref="C5" location="'Inputs'!$A$1" tooltip="Section title. Click once to follow" display="Inputs"/>
    <hyperlink ref="C6" location="'Growth rates'!$A$1" tooltip="Section title. Click once to follow" display="Annual growth rate calculations"/>
    <hyperlink ref="C7" location="'Growth rates'!$A$53" tooltip="Section subtitle. Click once to follow" display="Outputs"/>
    <hyperlink ref="C8" location="'Inflators'!$A$1" tooltip="Section title. Click once to follow" display="Inflator calculations"/>
    <hyperlink ref="C9" location="'Inflators'!$A$2" tooltip="Section subtitle. Click once to follow" display="Inputs"/>
    <hyperlink ref="C10" location="'Inflators'!$A$26" tooltip="Section subtitle. Click once to follow" display="Calculations"/>
    <hyperlink ref="C11" location="'Inflators'!$A$54" tooltip="Section subtitle. Click once to follow" display="Outputs"/>
    <hyperlink ref="C12" location="'Outputs'!$A$1" tooltip="Section title. Click once to follow" display="Outputs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&amp;R&amp;D &amp;T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0.39997558519241921"/>
    <pageSetUpPr fitToPage="1"/>
  </sheetPr>
  <dimension ref="A1:F87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9.140625" style="32" customWidth="1"/>
    <col min="2" max="4" width="15.7109375" style="32" customWidth="1"/>
    <col min="5" max="5" width="2.7109375" style="32" customWidth="1"/>
    <col min="6" max="16384" width="9.140625" style="27"/>
  </cols>
  <sheetData>
    <row r="1" spans="1:5" ht="39.950000000000003" customHeight="1" x14ac:dyDescent="0.25">
      <c r="A1" s="29" t="s">
        <v>5</v>
      </c>
      <c r="B1" s="70"/>
      <c r="C1" s="70"/>
      <c r="D1" s="70"/>
      <c r="E1"/>
    </row>
    <row r="2" spans="1:5" s="47" customFormat="1" ht="39.950000000000003" customHeight="1" x14ac:dyDescent="0.35">
      <c r="A2" s="56" t="s">
        <v>56</v>
      </c>
      <c r="B2" s="55"/>
      <c r="C2" s="55"/>
      <c r="D2" s="55"/>
      <c r="E2"/>
    </row>
    <row r="3" spans="1:5" s="36" customFormat="1" x14ac:dyDescent="0.25">
      <c r="A3" s="78" t="s">
        <v>60</v>
      </c>
      <c r="B3" s="83">
        <v>40268</v>
      </c>
      <c r="E3"/>
    </row>
    <row r="4" spans="1:5" s="36" customFormat="1" x14ac:dyDescent="0.25">
      <c r="A4" s="78" t="s">
        <v>29</v>
      </c>
      <c r="B4" s="83">
        <v>41729</v>
      </c>
      <c r="E4"/>
    </row>
    <row r="5" spans="1:5" s="36" customFormat="1" x14ac:dyDescent="0.25">
      <c r="A5" s="78" t="s">
        <v>30</v>
      </c>
      <c r="B5" s="83">
        <v>43921</v>
      </c>
      <c r="E5"/>
    </row>
    <row r="6" spans="1:5" s="36" customFormat="1" x14ac:dyDescent="0.25">
      <c r="A6" s="78" t="s">
        <v>66</v>
      </c>
      <c r="B6" s="83">
        <v>41820</v>
      </c>
      <c r="E6"/>
    </row>
    <row r="7" spans="1:5" s="62" customFormat="1" ht="39.950000000000003" customHeight="1" x14ac:dyDescent="0.35">
      <c r="A7" s="66" t="s">
        <v>28</v>
      </c>
      <c r="B7" s="64"/>
      <c r="C7" s="64"/>
      <c r="D7" s="64"/>
      <c r="E7"/>
    </row>
    <row r="8" spans="1:5" s="43" customFormat="1" ht="39" x14ac:dyDescent="0.25">
      <c r="A8" s="19" t="s">
        <v>3</v>
      </c>
      <c r="B8" s="42" t="s">
        <v>19</v>
      </c>
      <c r="C8" s="42" t="s">
        <v>20</v>
      </c>
      <c r="D8" s="42" t="s">
        <v>21</v>
      </c>
      <c r="E8"/>
    </row>
    <row r="9" spans="1:5" s="36" customFormat="1" x14ac:dyDescent="0.25">
      <c r="A9" s="18" t="s">
        <v>52</v>
      </c>
      <c r="B9" s="85"/>
      <c r="C9" s="85"/>
      <c r="D9" s="85"/>
      <c r="E9"/>
    </row>
    <row r="10" spans="1:5" s="36" customFormat="1" x14ac:dyDescent="0.25">
      <c r="A10" s="18" t="s">
        <v>53</v>
      </c>
      <c r="B10" s="86">
        <v>0.6</v>
      </c>
      <c r="C10" s="86">
        <v>0.4</v>
      </c>
      <c r="D10" s="86">
        <v>0</v>
      </c>
      <c r="E10"/>
    </row>
    <row r="11" spans="1:5" s="36" customFormat="1" x14ac:dyDescent="0.25">
      <c r="A11" s="18" t="s">
        <v>54</v>
      </c>
      <c r="B11" s="86">
        <v>0.6</v>
      </c>
      <c r="C11" s="86">
        <v>0.4</v>
      </c>
      <c r="D11" s="86">
        <v>0</v>
      </c>
      <c r="E11"/>
    </row>
    <row r="12" spans="1:5" s="36" customFormat="1" x14ac:dyDescent="0.25">
      <c r="A12" s="18" t="s">
        <v>55</v>
      </c>
      <c r="B12" s="86">
        <v>0</v>
      </c>
      <c r="C12" s="86">
        <v>0</v>
      </c>
      <c r="D12" s="86">
        <v>1</v>
      </c>
      <c r="E12"/>
    </row>
    <row r="13" spans="1:5" s="36" customFormat="1" x14ac:dyDescent="0.25">
      <c r="A13" s="17"/>
      <c r="B13"/>
      <c r="C13"/>
      <c r="D13"/>
      <c r="E13"/>
    </row>
    <row r="14" spans="1:5" s="36" customFormat="1" ht="21" x14ac:dyDescent="0.35">
      <c r="A14" s="21" t="s">
        <v>31</v>
      </c>
      <c r="B14"/>
      <c r="C14"/>
      <c r="D14"/>
      <c r="E14"/>
    </row>
    <row r="15" spans="1:5" s="36" customFormat="1" x14ac:dyDescent="0.25">
      <c r="A15" s="16" t="s">
        <v>34</v>
      </c>
      <c r="B15" s="84">
        <v>0.25</v>
      </c>
      <c r="C15" s="84">
        <v>0.25</v>
      </c>
      <c r="D15" s="84">
        <v>0.25</v>
      </c>
      <c r="E15"/>
    </row>
    <row r="16" spans="1:5" s="36" customFormat="1" x14ac:dyDescent="0.25">
      <c r="A16" s="16" t="s">
        <v>35</v>
      </c>
      <c r="B16" s="84">
        <v>0.25</v>
      </c>
      <c r="C16" s="84">
        <v>0.25</v>
      </c>
      <c r="D16" s="84">
        <v>0.25</v>
      </c>
      <c r="E16"/>
    </row>
    <row r="17" spans="1:5" s="36" customFormat="1" x14ac:dyDescent="0.25">
      <c r="A17" s="16" t="s">
        <v>36</v>
      </c>
      <c r="B17" s="84">
        <v>0.25</v>
      </c>
      <c r="C17" s="84">
        <v>0.25</v>
      </c>
      <c r="D17" s="84">
        <v>0.25</v>
      </c>
      <c r="E17"/>
    </row>
    <row r="18" spans="1:5" s="36" customFormat="1" x14ac:dyDescent="0.25">
      <c r="A18" s="16" t="s">
        <v>37</v>
      </c>
      <c r="B18" s="84">
        <v>0.25</v>
      </c>
      <c r="C18" s="84">
        <v>0.25</v>
      </c>
      <c r="D18" s="84">
        <v>0.25</v>
      </c>
      <c r="E18"/>
    </row>
    <row r="19" spans="1:5" s="36" customFormat="1" x14ac:dyDescent="0.25">
      <c r="A19" s="17"/>
      <c r="B19"/>
      <c r="C19"/>
      <c r="D19"/>
      <c r="E19"/>
    </row>
    <row r="20" spans="1:5" s="43" customFormat="1" ht="21" x14ac:dyDescent="0.35">
      <c r="A20" s="21" t="s">
        <v>32</v>
      </c>
      <c r="B20"/>
      <c r="C20"/>
      <c r="D20"/>
      <c r="E20"/>
    </row>
    <row r="21" spans="1:5" s="36" customFormat="1" x14ac:dyDescent="0.25">
      <c r="A21" s="41">
        <f t="shared" ref="A21:A27" si="0">EOMONTH(A22,-3)</f>
        <v>39538</v>
      </c>
      <c r="B21" s="82">
        <v>964.630225</v>
      </c>
      <c r="C21" s="82">
        <v>921.75066300000003</v>
      </c>
      <c r="D21" s="82">
        <v>1252</v>
      </c>
      <c r="E21"/>
    </row>
    <row r="22" spans="1:5" s="36" customFormat="1" x14ac:dyDescent="0.25">
      <c r="A22" s="41">
        <f t="shared" si="0"/>
        <v>39629</v>
      </c>
      <c r="B22" s="82">
        <v>972.66881000000001</v>
      </c>
      <c r="C22" s="82">
        <v>976.79045099999996</v>
      </c>
      <c r="D22" s="82">
        <v>1265</v>
      </c>
      <c r="E22" s="70"/>
    </row>
    <row r="23" spans="1:5" s="36" customFormat="1" x14ac:dyDescent="0.25">
      <c r="A23" s="41">
        <f t="shared" si="0"/>
        <v>39721</v>
      </c>
      <c r="B23" s="82">
        <v>984.72668799999997</v>
      </c>
      <c r="C23" s="82">
        <v>1012.599469</v>
      </c>
      <c r="D23" s="82">
        <v>1283</v>
      </c>
      <c r="E23" s="70"/>
    </row>
    <row r="24" spans="1:5" s="36" customFormat="1" x14ac:dyDescent="0.25">
      <c r="A24" s="41">
        <f t="shared" si="0"/>
        <v>39813</v>
      </c>
      <c r="B24" s="82">
        <v>991.157556</v>
      </c>
      <c r="C24" s="82">
        <v>990.05304999999998</v>
      </c>
      <c r="D24" s="82">
        <v>1297</v>
      </c>
      <c r="E24"/>
    </row>
    <row r="25" spans="1:5" s="36" customFormat="1" x14ac:dyDescent="0.25">
      <c r="A25" s="41">
        <f t="shared" si="0"/>
        <v>39903</v>
      </c>
      <c r="B25" s="82">
        <v>996.78456600000004</v>
      </c>
      <c r="C25" s="82">
        <v>964.85411099999999</v>
      </c>
      <c r="D25" s="82">
        <v>1313</v>
      </c>
      <c r="E25"/>
    </row>
    <row r="26" spans="1:5" s="36" customFormat="1" x14ac:dyDescent="0.25">
      <c r="A26" s="41">
        <f t="shared" si="0"/>
        <v>39994</v>
      </c>
      <c r="B26" s="82">
        <v>1000</v>
      </c>
      <c r="C26" s="82">
        <v>964.85411099999999</v>
      </c>
      <c r="D26" s="82">
        <v>1317</v>
      </c>
      <c r="E26"/>
    </row>
    <row r="27" spans="1:5" s="36" customFormat="1" x14ac:dyDescent="0.25">
      <c r="A27" s="41">
        <f t="shared" si="0"/>
        <v>40086</v>
      </c>
      <c r="B27" s="82">
        <v>1005</v>
      </c>
      <c r="C27" s="82">
        <v>954.24403199999995</v>
      </c>
      <c r="D27" s="82">
        <v>1312</v>
      </c>
      <c r="E27"/>
    </row>
    <row r="28" spans="1:5" s="36" customFormat="1" x14ac:dyDescent="0.25">
      <c r="A28" s="41">
        <f t="shared" ref="A28:A44" si="1">EOMONTH(A29,-3)</f>
        <v>40178</v>
      </c>
      <c r="B28" s="82">
        <v>1009</v>
      </c>
      <c r="C28" s="82">
        <v>958.22281199999998</v>
      </c>
      <c r="D28" s="82">
        <v>1309</v>
      </c>
      <c r="E28"/>
    </row>
    <row r="29" spans="1:5" s="36" customFormat="1" x14ac:dyDescent="0.25">
      <c r="A29" s="41">
        <f t="shared" si="1"/>
        <v>40268</v>
      </c>
      <c r="B29" s="82">
        <v>1012</v>
      </c>
      <c r="C29" s="82">
        <v>970.82228099999998</v>
      </c>
      <c r="D29" s="82">
        <v>1308</v>
      </c>
      <c r="E29"/>
    </row>
    <row r="30" spans="1:5" s="36" customFormat="1" x14ac:dyDescent="0.25">
      <c r="A30" s="41">
        <f t="shared" si="1"/>
        <v>40359</v>
      </c>
      <c r="B30" s="82">
        <v>1016</v>
      </c>
      <c r="C30" s="82">
        <v>984.084881</v>
      </c>
      <c r="D30" s="82">
        <v>1309</v>
      </c>
      <c r="E30"/>
    </row>
    <row r="31" spans="1:5" s="36" customFormat="1" x14ac:dyDescent="0.25">
      <c r="A31" s="41">
        <f t="shared" si="1"/>
        <v>40451</v>
      </c>
      <c r="B31" s="82">
        <v>1021</v>
      </c>
      <c r="C31" s="82">
        <v>990.71618000000001</v>
      </c>
      <c r="D31" s="82">
        <v>1314</v>
      </c>
      <c r="E31"/>
    </row>
    <row r="32" spans="1:5" s="36" customFormat="1" x14ac:dyDescent="0.25">
      <c r="A32" s="41">
        <f t="shared" si="1"/>
        <v>40543</v>
      </c>
      <c r="B32" s="82">
        <v>1026</v>
      </c>
      <c r="C32" s="82">
        <v>1000</v>
      </c>
      <c r="D32" s="82">
        <v>1305</v>
      </c>
      <c r="E32"/>
    </row>
    <row r="33" spans="1:6" s="36" customFormat="1" x14ac:dyDescent="0.25">
      <c r="A33" s="41">
        <f t="shared" si="1"/>
        <v>40633</v>
      </c>
      <c r="B33" s="82">
        <v>1031</v>
      </c>
      <c r="C33" s="82">
        <v>1022</v>
      </c>
      <c r="D33" s="82">
        <v>1307</v>
      </c>
      <c r="E33"/>
    </row>
    <row r="34" spans="1:6" x14ac:dyDescent="0.25">
      <c r="A34" s="41">
        <f t="shared" si="1"/>
        <v>40724</v>
      </c>
      <c r="B34" s="82">
        <v>1035</v>
      </c>
      <c r="C34" s="82">
        <v>1031</v>
      </c>
      <c r="D34" s="82">
        <v>1314</v>
      </c>
      <c r="E34"/>
      <c r="F34" s="32"/>
    </row>
    <row r="35" spans="1:6" x14ac:dyDescent="0.25">
      <c r="A35" s="41">
        <f t="shared" si="1"/>
        <v>40816</v>
      </c>
      <c r="B35" s="82">
        <v>1041</v>
      </c>
      <c r="C35" s="82">
        <v>1037</v>
      </c>
      <c r="D35" s="82">
        <v>1314</v>
      </c>
      <c r="E35"/>
      <c r="F35" s="32"/>
    </row>
    <row r="36" spans="1:6" s="32" customFormat="1" x14ac:dyDescent="0.25">
      <c r="A36" s="41">
        <f t="shared" si="1"/>
        <v>40908</v>
      </c>
      <c r="B36" s="82">
        <v>1047</v>
      </c>
      <c r="C36" s="82">
        <v>1042</v>
      </c>
      <c r="D36" s="82">
        <v>1319</v>
      </c>
      <c r="E36"/>
    </row>
    <row r="37" spans="1:6" s="32" customFormat="1" x14ac:dyDescent="0.25">
      <c r="A37" s="41">
        <f t="shared" si="1"/>
        <v>40999</v>
      </c>
      <c r="B37" s="82">
        <v>1052</v>
      </c>
      <c r="C37" s="82">
        <v>1045</v>
      </c>
      <c r="D37" s="82">
        <v>1319</v>
      </c>
      <c r="E37"/>
    </row>
    <row r="38" spans="1:6" x14ac:dyDescent="0.25">
      <c r="A38" s="41">
        <f t="shared" si="1"/>
        <v>41090</v>
      </c>
      <c r="B38" s="82">
        <v>1056</v>
      </c>
      <c r="C38" s="82">
        <v>1051</v>
      </c>
      <c r="D38" s="82">
        <v>1327</v>
      </c>
      <c r="E38"/>
    </row>
    <row r="39" spans="1:6" x14ac:dyDescent="0.25">
      <c r="A39" s="41">
        <f t="shared" si="1"/>
        <v>41182</v>
      </c>
      <c r="B39" s="82">
        <v>1061</v>
      </c>
      <c r="C39" s="82">
        <v>1040</v>
      </c>
      <c r="D39" s="82">
        <v>1331</v>
      </c>
      <c r="E39"/>
    </row>
    <row r="40" spans="1:6" x14ac:dyDescent="0.25">
      <c r="A40" s="41">
        <f t="shared" si="1"/>
        <v>41274</v>
      </c>
      <c r="B40" s="82">
        <v>1066</v>
      </c>
      <c r="C40" s="82">
        <v>1037</v>
      </c>
      <c r="D40" s="82">
        <v>1331</v>
      </c>
      <c r="E40"/>
    </row>
    <row r="41" spans="1:6" x14ac:dyDescent="0.25">
      <c r="A41" s="41">
        <f t="shared" si="1"/>
        <v>41364</v>
      </c>
      <c r="B41" s="82">
        <v>1070</v>
      </c>
      <c r="C41" s="82">
        <v>1045</v>
      </c>
      <c r="D41" s="82">
        <v>1330</v>
      </c>
      <c r="E41"/>
    </row>
    <row r="42" spans="1:6" x14ac:dyDescent="0.25">
      <c r="A42" s="41">
        <f t="shared" si="1"/>
        <v>41455</v>
      </c>
      <c r="B42" s="82">
        <v>1074</v>
      </c>
      <c r="C42" s="82">
        <v>1051</v>
      </c>
      <c r="D42" s="82">
        <v>1337</v>
      </c>
      <c r="E42"/>
    </row>
    <row r="43" spans="1:6" x14ac:dyDescent="0.25">
      <c r="A43" s="41">
        <f t="shared" si="1"/>
        <v>41547</v>
      </c>
      <c r="B43" s="82">
        <v>1079</v>
      </c>
      <c r="C43" s="82">
        <v>1074</v>
      </c>
      <c r="D43" s="82">
        <v>1343</v>
      </c>
      <c r="E43"/>
    </row>
    <row r="44" spans="1:6" x14ac:dyDescent="0.25">
      <c r="A44" s="41">
        <f t="shared" si="1"/>
        <v>41639</v>
      </c>
      <c r="B44" s="82">
        <v>1083</v>
      </c>
      <c r="C44" s="82">
        <v>1066</v>
      </c>
      <c r="D44" s="82">
        <v>1350</v>
      </c>
      <c r="E44"/>
    </row>
    <row r="45" spans="1:6" x14ac:dyDescent="0.25">
      <c r="A45" s="41">
        <f>EOMONTH(A46,-3)</f>
        <v>41729</v>
      </c>
      <c r="B45" s="82">
        <v>1087</v>
      </c>
      <c r="C45" s="82">
        <v>1077</v>
      </c>
      <c r="D45" s="82">
        <v>1358</v>
      </c>
      <c r="E45"/>
    </row>
    <row r="46" spans="1:6" x14ac:dyDescent="0.25">
      <c r="A46" s="40">
        <f>EOMONTH($B$6,0)</f>
        <v>41820</v>
      </c>
      <c r="B46" s="82">
        <v>1092</v>
      </c>
      <c r="C46" s="82">
        <v>1066</v>
      </c>
      <c r="D46" s="82">
        <v>1367</v>
      </c>
      <c r="E46"/>
    </row>
    <row r="47" spans="1:6" s="36" customFormat="1" ht="21" x14ac:dyDescent="0.35">
      <c r="A47" s="21" t="s">
        <v>33</v>
      </c>
      <c r="B47"/>
      <c r="C47"/>
      <c r="D47"/>
      <c r="E47"/>
    </row>
    <row r="48" spans="1:6" s="36" customFormat="1" x14ac:dyDescent="0.25">
      <c r="A48" s="31" t="s">
        <v>22</v>
      </c>
      <c r="B48"/>
      <c r="C48"/>
      <c r="D48"/>
      <c r="E48"/>
    </row>
    <row r="49" spans="1:5" s="36" customFormat="1" x14ac:dyDescent="0.25">
      <c r="A49" s="41">
        <f>EOMONTH($B$6,3)</f>
        <v>41912</v>
      </c>
      <c r="B49" s="95"/>
      <c r="C49" s="95"/>
      <c r="D49" s="95"/>
      <c r="E49"/>
    </row>
    <row r="50" spans="1:5" s="36" customFormat="1" x14ac:dyDescent="0.25">
      <c r="A50" s="41">
        <f>EOMONTH(A49,3)</f>
        <v>42004</v>
      </c>
      <c r="B50" s="95"/>
      <c r="C50" s="95"/>
      <c r="D50" s="95"/>
      <c r="E50"/>
    </row>
    <row r="51" spans="1:5" s="36" customFormat="1" x14ac:dyDescent="0.25">
      <c r="A51" s="41">
        <f t="shared" ref="A51:A72" si="2">EOMONTH(A50,3)</f>
        <v>42094</v>
      </c>
      <c r="B51" s="95"/>
      <c r="C51" s="95"/>
      <c r="D51" s="95"/>
      <c r="E51"/>
    </row>
    <row r="52" spans="1:5" s="36" customFormat="1" x14ac:dyDescent="0.25">
      <c r="A52" s="41">
        <f t="shared" si="2"/>
        <v>42185</v>
      </c>
      <c r="B52" s="95"/>
      <c r="C52" s="95"/>
      <c r="D52" s="95"/>
      <c r="E52"/>
    </row>
    <row r="53" spans="1:5" s="36" customFormat="1" x14ac:dyDescent="0.25">
      <c r="A53" s="41">
        <f t="shared" si="2"/>
        <v>42277</v>
      </c>
      <c r="B53" s="95"/>
      <c r="C53" s="95"/>
      <c r="D53" s="95"/>
      <c r="E53"/>
    </row>
    <row r="54" spans="1:5" s="36" customFormat="1" x14ac:dyDescent="0.25">
      <c r="A54" s="41">
        <f t="shared" si="2"/>
        <v>42369</v>
      </c>
      <c r="B54" s="95"/>
      <c r="C54" s="95"/>
      <c r="D54" s="95"/>
      <c r="E54"/>
    </row>
    <row r="55" spans="1:5" s="36" customFormat="1" x14ac:dyDescent="0.25">
      <c r="A55" s="41">
        <f t="shared" si="2"/>
        <v>42460</v>
      </c>
      <c r="B55" s="95"/>
      <c r="C55" s="95"/>
      <c r="D55" s="95"/>
      <c r="E55"/>
    </row>
    <row r="56" spans="1:5" s="36" customFormat="1" x14ac:dyDescent="0.25">
      <c r="A56" s="41">
        <f t="shared" si="2"/>
        <v>42551</v>
      </c>
      <c r="B56" s="95"/>
      <c r="C56" s="95"/>
      <c r="D56" s="95"/>
      <c r="E56"/>
    </row>
    <row r="57" spans="1:5" s="36" customFormat="1" x14ac:dyDescent="0.25">
      <c r="A57" s="41">
        <f t="shared" si="2"/>
        <v>42643</v>
      </c>
      <c r="B57" s="95"/>
      <c r="C57" s="95"/>
      <c r="D57" s="95"/>
      <c r="E57"/>
    </row>
    <row r="58" spans="1:5" s="36" customFormat="1" x14ac:dyDescent="0.25">
      <c r="A58" s="41">
        <f t="shared" si="2"/>
        <v>42735</v>
      </c>
      <c r="B58" s="95"/>
      <c r="C58" s="95"/>
      <c r="D58" s="95"/>
      <c r="E58"/>
    </row>
    <row r="59" spans="1:5" s="36" customFormat="1" x14ac:dyDescent="0.25">
      <c r="A59" s="41">
        <f t="shared" si="2"/>
        <v>42825</v>
      </c>
      <c r="B59" s="95"/>
      <c r="C59" s="95"/>
      <c r="D59" s="95"/>
      <c r="E59"/>
    </row>
    <row r="60" spans="1:5" s="36" customFormat="1" x14ac:dyDescent="0.25">
      <c r="A60" s="41">
        <f t="shared" si="2"/>
        <v>42916</v>
      </c>
      <c r="B60" s="95"/>
      <c r="C60" s="95"/>
      <c r="D60" s="95"/>
      <c r="E60"/>
    </row>
    <row r="61" spans="1:5" s="36" customFormat="1" x14ac:dyDescent="0.25">
      <c r="A61" s="41">
        <f t="shared" si="2"/>
        <v>43008</v>
      </c>
      <c r="B61" s="95"/>
      <c r="C61" s="95"/>
      <c r="D61" s="95"/>
      <c r="E61"/>
    </row>
    <row r="62" spans="1:5" s="36" customFormat="1" x14ac:dyDescent="0.25">
      <c r="A62" s="41">
        <f t="shared" si="2"/>
        <v>43100</v>
      </c>
      <c r="B62" s="95"/>
      <c r="C62" s="95"/>
      <c r="D62" s="95"/>
      <c r="E62"/>
    </row>
    <row r="63" spans="1:5" s="36" customFormat="1" x14ac:dyDescent="0.25">
      <c r="A63" s="41">
        <f t="shared" si="2"/>
        <v>43190</v>
      </c>
      <c r="B63" s="95"/>
      <c r="C63" s="95"/>
      <c r="D63" s="95"/>
      <c r="E63"/>
    </row>
    <row r="64" spans="1:5" s="36" customFormat="1" x14ac:dyDescent="0.25">
      <c r="A64" s="41">
        <f t="shared" si="2"/>
        <v>43281</v>
      </c>
      <c r="B64" s="95"/>
      <c r="C64" s="95"/>
      <c r="D64" s="95"/>
      <c r="E64"/>
    </row>
    <row r="65" spans="1:5" s="36" customFormat="1" x14ac:dyDescent="0.25">
      <c r="A65" s="41">
        <f t="shared" si="2"/>
        <v>43373</v>
      </c>
      <c r="B65" s="95"/>
      <c r="C65" s="95"/>
      <c r="D65" s="95"/>
      <c r="E65"/>
    </row>
    <row r="66" spans="1:5" s="36" customFormat="1" x14ac:dyDescent="0.25">
      <c r="A66" s="41">
        <f t="shared" si="2"/>
        <v>43465</v>
      </c>
      <c r="B66" s="95"/>
      <c r="C66" s="95"/>
      <c r="D66" s="95"/>
      <c r="E66"/>
    </row>
    <row r="67" spans="1:5" s="36" customFormat="1" x14ac:dyDescent="0.25">
      <c r="A67" s="41">
        <f t="shared" si="2"/>
        <v>43555</v>
      </c>
      <c r="B67" s="95"/>
      <c r="C67" s="95"/>
      <c r="D67" s="95"/>
      <c r="E67"/>
    </row>
    <row r="68" spans="1:5" s="36" customFormat="1" x14ac:dyDescent="0.25">
      <c r="A68" s="41">
        <f t="shared" si="2"/>
        <v>43646</v>
      </c>
      <c r="B68" s="95"/>
      <c r="C68" s="95"/>
      <c r="D68" s="95"/>
      <c r="E68"/>
    </row>
    <row r="69" spans="1:5" s="36" customFormat="1" x14ac:dyDescent="0.25">
      <c r="A69" s="41">
        <f t="shared" si="2"/>
        <v>43738</v>
      </c>
      <c r="B69" s="95"/>
      <c r="C69" s="95"/>
      <c r="D69" s="95"/>
      <c r="E69"/>
    </row>
    <row r="70" spans="1:5" s="36" customFormat="1" x14ac:dyDescent="0.25">
      <c r="A70" s="41">
        <f t="shared" si="2"/>
        <v>43830</v>
      </c>
      <c r="B70" s="95"/>
      <c r="C70" s="95"/>
      <c r="D70" s="95"/>
      <c r="E70"/>
    </row>
    <row r="71" spans="1:5" s="36" customFormat="1" x14ac:dyDescent="0.25">
      <c r="A71" s="41">
        <f t="shared" si="2"/>
        <v>43921</v>
      </c>
      <c r="B71" s="95"/>
      <c r="C71" s="95"/>
      <c r="D71" s="95"/>
      <c r="E71"/>
    </row>
    <row r="72" spans="1:5" s="36" customFormat="1" x14ac:dyDescent="0.25">
      <c r="A72" s="41">
        <f t="shared" si="2"/>
        <v>44012</v>
      </c>
      <c r="B72" s="95"/>
      <c r="C72" s="95"/>
      <c r="D72" s="95"/>
      <c r="E72"/>
    </row>
    <row r="73" spans="1:5" x14ac:dyDescent="0.25">
      <c r="A73" s="70"/>
      <c r="B73" s="70"/>
      <c r="C73" s="70"/>
      <c r="D73" s="70"/>
      <c r="E73"/>
    </row>
    <row r="75" spans="1:5" x14ac:dyDescent="0.25">
      <c r="B75" s="39"/>
    </row>
    <row r="76" spans="1:5" x14ac:dyDescent="0.25">
      <c r="B76" s="39"/>
    </row>
    <row r="77" spans="1:5" x14ac:dyDescent="0.25">
      <c r="B77" s="39"/>
    </row>
    <row r="78" spans="1:5" x14ac:dyDescent="0.25">
      <c r="B78" s="39"/>
    </row>
    <row r="79" spans="1:5" x14ac:dyDescent="0.25">
      <c r="B79" s="39"/>
    </row>
    <row r="80" spans="1:5" x14ac:dyDescent="0.25">
      <c r="B80" s="39"/>
    </row>
    <row r="81" spans="2:2" x14ac:dyDescent="0.25">
      <c r="B81" s="39"/>
    </row>
    <row r="82" spans="2:2" x14ac:dyDescent="0.25">
      <c r="B82" s="39"/>
    </row>
    <row r="83" spans="2:2" x14ac:dyDescent="0.25">
      <c r="B83" s="39"/>
    </row>
    <row r="84" spans="2:2" x14ac:dyDescent="0.25">
      <c r="B84" s="39"/>
    </row>
    <row r="85" spans="2:2" x14ac:dyDescent="0.25">
      <c r="B85" s="39"/>
    </row>
    <row r="86" spans="2:2" x14ac:dyDescent="0.25">
      <c r="B86" s="39"/>
    </row>
    <row r="87" spans="2:2" x14ac:dyDescent="0.25">
      <c r="B87" s="39"/>
    </row>
  </sheetData>
  <sheetProtection formatColumns="0" formatRows="0"/>
  <pageMargins left="0.25" right="0.25" top="0.75" bottom="0.75" header="0.3" footer="0.3"/>
  <pageSetup paperSize="9" scale="99" fitToHeight="0" orientation="portrait" r:id="rId1"/>
  <headerFooter>
    <oddHeader>&amp;R&amp;D &amp;T</oddHead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988E"/>
    <pageSetUpPr fitToPage="1"/>
  </sheetPr>
  <dimension ref="A1:S59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5.85546875" style="28" customWidth="1"/>
    <col min="2" max="2" width="10.28515625" style="28" customWidth="1"/>
    <col min="3" max="3" width="11.85546875" style="28" customWidth="1"/>
    <col min="4" max="4" width="9.140625" style="27"/>
    <col min="5" max="5" width="10.140625" style="27" customWidth="1"/>
    <col min="6" max="6" width="10" style="27" customWidth="1"/>
    <col min="7" max="10" width="10" style="47" customWidth="1"/>
    <col min="11" max="11" width="10.140625" style="47" customWidth="1"/>
    <col min="12" max="12" width="10" style="47" customWidth="1"/>
    <col min="13" max="16" width="10" style="62" customWidth="1"/>
    <col min="17" max="17" width="10.140625" style="62" customWidth="1"/>
    <col min="18" max="18" width="10" style="62" customWidth="1"/>
    <col min="19" max="19" width="2.7109375" style="27" customWidth="1"/>
    <col min="20" max="16384" width="9.140625" style="27"/>
  </cols>
  <sheetData>
    <row r="1" spans="1:19" ht="39.950000000000003" customHeight="1" x14ac:dyDescent="0.25">
      <c r="A1" s="2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7.75" customHeight="1" x14ac:dyDescent="0.35">
      <c r="A2" s="51" t="s">
        <v>26</v>
      </c>
      <c r="B2" s="49"/>
      <c r="C2" s="50"/>
      <c r="D2" s="49"/>
      <c r="E2" s="49"/>
      <c r="F2" s="49"/>
      <c r="G2" s="51" t="s">
        <v>27</v>
      </c>
      <c r="H2" s="49"/>
      <c r="I2" s="50"/>
      <c r="J2" s="49"/>
      <c r="K2" s="49"/>
      <c r="L2" s="49"/>
      <c r="M2" s="66" t="s">
        <v>39</v>
      </c>
      <c r="N2" s="64"/>
      <c r="O2" s="65"/>
      <c r="P2" s="64"/>
      <c r="Q2" s="64"/>
      <c r="R2" s="64"/>
      <c r="S2" s="70"/>
    </row>
    <row r="3" spans="1:19" ht="69.75" customHeight="1" x14ac:dyDescent="0.25">
      <c r="A3" s="46"/>
      <c r="B3" s="38" t="s">
        <v>23</v>
      </c>
      <c r="C3" s="38" t="s">
        <v>3</v>
      </c>
      <c r="D3" s="23" t="s">
        <v>24</v>
      </c>
      <c r="E3" s="22" t="s">
        <v>67</v>
      </c>
      <c r="F3" s="22" t="s">
        <v>25</v>
      </c>
      <c r="G3" s="46"/>
      <c r="H3" s="38" t="s">
        <v>23</v>
      </c>
      <c r="I3" s="38" t="s">
        <v>3</v>
      </c>
      <c r="J3" s="23" t="s">
        <v>24</v>
      </c>
      <c r="K3" s="22" t="s">
        <v>67</v>
      </c>
      <c r="L3" s="22" t="s">
        <v>25</v>
      </c>
      <c r="M3" s="61"/>
      <c r="N3" s="38" t="s">
        <v>23</v>
      </c>
      <c r="O3" s="38" t="s">
        <v>3</v>
      </c>
      <c r="P3" s="23" t="s">
        <v>24</v>
      </c>
      <c r="Q3" s="22" t="s">
        <v>67</v>
      </c>
      <c r="R3" s="22" t="s">
        <v>25</v>
      </c>
      <c r="S3" s="70"/>
    </row>
    <row r="4" spans="1:19" s="47" customFormat="1" x14ac:dyDescent="0.25">
      <c r="A4" s="70"/>
      <c r="B4" s="54">
        <f>EOMONTH(B5,-3)</f>
        <v>39629</v>
      </c>
      <c r="C4" s="53">
        <f>INDEX(Indices,MATCH('Growth rates'!$B4,Inputs!$A$21:$A$72,0),1)</f>
        <v>972.66881000000001</v>
      </c>
      <c r="D4" s="53"/>
      <c r="E4" s="52"/>
      <c r="F4" s="52">
        <f t="shared" ref="F4:F51" si="0">INDEX(Qtr_Wgt,MONTH(B4)/3,1)</f>
        <v>0.25</v>
      </c>
      <c r="G4" s="70"/>
      <c r="H4" s="63">
        <f>B4</f>
        <v>39629</v>
      </c>
      <c r="I4" s="68">
        <f>INDEX(Indices,MATCH('Growth rates'!$B4,Inputs!$A$21:$A$72,0),2)</f>
        <v>976.79045099999996</v>
      </c>
      <c r="J4" s="68"/>
      <c r="K4" s="67"/>
      <c r="L4" s="67">
        <f t="shared" ref="L4:L51" si="1">INDEX(Qtr_Wgt,MONTH(H4)/3,2)</f>
        <v>0.25</v>
      </c>
      <c r="M4" s="70"/>
      <c r="N4" s="63">
        <f>B4</f>
        <v>39629</v>
      </c>
      <c r="O4" s="68">
        <f>INDEX(Indices,MATCH('Growth rates'!$B4,Inputs!$A$21:$A$72,0),3)</f>
        <v>1265</v>
      </c>
      <c r="P4" s="68"/>
      <c r="Q4" s="67"/>
      <c r="R4" s="67">
        <f t="shared" ref="R4:R51" si="2">INDEX(Qtr_Wgt,MONTH(N4)/3,3)</f>
        <v>0.25</v>
      </c>
      <c r="S4" s="70"/>
    </row>
    <row r="5" spans="1:19" s="47" customFormat="1" x14ac:dyDescent="0.25">
      <c r="A5" s="70"/>
      <c r="B5" s="54">
        <f t="shared" ref="B5:B10" si="3">EOMONTH(B6,-3)</f>
        <v>39721</v>
      </c>
      <c r="C5" s="58">
        <f>INDEX(Indices,MATCH('Growth rates'!$B5,Inputs!$A$21:$A$72,0),1)</f>
        <v>984.72668799999997</v>
      </c>
      <c r="D5" s="53"/>
      <c r="E5" s="52"/>
      <c r="F5" s="57">
        <f t="shared" si="0"/>
        <v>0.25</v>
      </c>
      <c r="G5" s="70"/>
      <c r="H5" s="63">
        <f t="shared" ref="H5:H51" si="4">B5</f>
        <v>39721</v>
      </c>
      <c r="I5" s="68">
        <f>INDEX(Indices,MATCH('Growth rates'!$B5,Inputs!$A$21:$A$72,0),2)</f>
        <v>1012.599469</v>
      </c>
      <c r="J5" s="68"/>
      <c r="K5" s="67"/>
      <c r="L5" s="67">
        <f t="shared" si="1"/>
        <v>0.25</v>
      </c>
      <c r="M5" s="70"/>
      <c r="N5" s="63">
        <f t="shared" ref="N5:N51" si="5">B5</f>
        <v>39721</v>
      </c>
      <c r="O5" s="68">
        <f>INDEX(Indices,MATCH('Growth rates'!$B5,Inputs!$A$21:$A$72,0),3)</f>
        <v>1283</v>
      </c>
      <c r="P5" s="68"/>
      <c r="Q5" s="67"/>
      <c r="R5" s="67">
        <f t="shared" si="2"/>
        <v>0.25</v>
      </c>
      <c r="S5" s="70"/>
    </row>
    <row r="6" spans="1:19" s="47" customFormat="1" x14ac:dyDescent="0.25">
      <c r="A6" s="70"/>
      <c r="B6" s="54">
        <f t="shared" si="3"/>
        <v>39813</v>
      </c>
      <c r="C6" s="58">
        <f>INDEX(Indices,MATCH('Growth rates'!$B6,Inputs!$A$21:$A$72,0),1)</f>
        <v>991.157556</v>
      </c>
      <c r="D6" s="53"/>
      <c r="E6" s="52"/>
      <c r="F6" s="57">
        <f t="shared" si="0"/>
        <v>0.25</v>
      </c>
      <c r="G6" s="70"/>
      <c r="H6" s="63">
        <f t="shared" si="4"/>
        <v>39813</v>
      </c>
      <c r="I6" s="68">
        <f>INDEX(Indices,MATCH('Growth rates'!$B6,Inputs!$A$21:$A$72,0),2)</f>
        <v>990.05304999999998</v>
      </c>
      <c r="J6" s="68"/>
      <c r="K6" s="67"/>
      <c r="L6" s="67">
        <f t="shared" si="1"/>
        <v>0.25</v>
      </c>
      <c r="M6" s="70"/>
      <c r="N6" s="63">
        <f t="shared" si="5"/>
        <v>39813</v>
      </c>
      <c r="O6" s="68">
        <f>INDEX(Indices,MATCH('Growth rates'!$B6,Inputs!$A$21:$A$72,0),3)</f>
        <v>1297</v>
      </c>
      <c r="P6" s="68"/>
      <c r="Q6" s="67"/>
      <c r="R6" s="67">
        <f t="shared" si="2"/>
        <v>0.25</v>
      </c>
      <c r="S6" s="70"/>
    </row>
    <row r="7" spans="1:19" s="47" customFormat="1" x14ac:dyDescent="0.25">
      <c r="A7" s="70"/>
      <c r="B7" s="54">
        <f t="shared" si="3"/>
        <v>39903</v>
      </c>
      <c r="C7" s="58">
        <f>INDEX(Indices,MATCH('Growth rates'!$B7,Inputs!$A$21:$A$72,0),1)</f>
        <v>996.78456600000004</v>
      </c>
      <c r="D7" s="53">
        <f>SUMPRODUCT(C4:C7,F4:F7)</f>
        <v>986.33440500000006</v>
      </c>
      <c r="E7" s="52"/>
      <c r="F7" s="57">
        <f t="shared" si="0"/>
        <v>0.25</v>
      </c>
      <c r="G7" s="70"/>
      <c r="H7" s="63">
        <f t="shared" si="4"/>
        <v>39903</v>
      </c>
      <c r="I7" s="68">
        <f>INDEX(Indices,MATCH('Growth rates'!$B7,Inputs!$A$21:$A$72,0),2)</f>
        <v>964.85411099999999</v>
      </c>
      <c r="J7" s="68">
        <f>SUMPRODUCT(I4:I7,L4:L7)</f>
        <v>986.07427025000004</v>
      </c>
      <c r="K7" s="67"/>
      <c r="L7" s="67">
        <f t="shared" si="1"/>
        <v>0.25</v>
      </c>
      <c r="M7" s="70"/>
      <c r="N7" s="63">
        <f t="shared" si="5"/>
        <v>39903</v>
      </c>
      <c r="O7" s="68">
        <f>INDEX(Indices,MATCH('Growth rates'!$B7,Inputs!$A$21:$A$72,0),3)</f>
        <v>1313</v>
      </c>
      <c r="P7" s="68">
        <f>SUMPRODUCT(O4:O7,R4:R7)</f>
        <v>1289.5</v>
      </c>
      <c r="Q7" s="67"/>
      <c r="R7" s="67">
        <f t="shared" si="2"/>
        <v>0.25</v>
      </c>
      <c r="S7" s="70"/>
    </row>
    <row r="8" spans="1:19" s="47" customFormat="1" x14ac:dyDescent="0.25">
      <c r="A8" s="70"/>
      <c r="B8" s="54">
        <f t="shared" si="3"/>
        <v>39994</v>
      </c>
      <c r="C8" s="58">
        <f>INDEX(Indices,MATCH('Growth rates'!$B8,Inputs!$A$21:$A$72,0),1)</f>
        <v>1000</v>
      </c>
      <c r="D8" s="58">
        <f t="shared" ref="D8:D28" si="6">SUMPRODUCT(C5:C8,F5:F8)</f>
        <v>993.16720250000003</v>
      </c>
      <c r="E8" s="52"/>
      <c r="F8" s="57">
        <f t="shared" si="0"/>
        <v>0.25</v>
      </c>
      <c r="G8" s="70"/>
      <c r="H8" s="63">
        <f t="shared" si="4"/>
        <v>39994</v>
      </c>
      <c r="I8" s="68">
        <f>INDEX(Indices,MATCH('Growth rates'!$B8,Inputs!$A$21:$A$72,0),2)</f>
        <v>964.85411099999999</v>
      </c>
      <c r="J8" s="68">
        <f t="shared" ref="J8:J28" si="7">SUMPRODUCT(I5:I8,L5:L8)</f>
        <v>983.09018524999999</v>
      </c>
      <c r="K8" s="67"/>
      <c r="L8" s="67">
        <f t="shared" si="1"/>
        <v>0.25</v>
      </c>
      <c r="M8" s="70"/>
      <c r="N8" s="63">
        <f t="shared" si="5"/>
        <v>39994</v>
      </c>
      <c r="O8" s="68">
        <f>INDEX(Indices,MATCH('Growth rates'!$B8,Inputs!$A$21:$A$72,0),3)</f>
        <v>1317</v>
      </c>
      <c r="P8" s="68">
        <f t="shared" ref="P8:P28" si="8">SUMPRODUCT(O5:O8,R5:R8)</f>
        <v>1302.5</v>
      </c>
      <c r="Q8" s="67"/>
      <c r="R8" s="67">
        <f t="shared" si="2"/>
        <v>0.25</v>
      </c>
      <c r="S8" s="70"/>
    </row>
    <row r="9" spans="1:19" s="47" customFormat="1" x14ac:dyDescent="0.25">
      <c r="A9" s="70"/>
      <c r="B9" s="54">
        <f t="shared" si="3"/>
        <v>40086</v>
      </c>
      <c r="C9" s="58">
        <f>INDEX(Indices,MATCH('Growth rates'!$B9,Inputs!$A$21:$A$72,0),1)</f>
        <v>1005</v>
      </c>
      <c r="D9" s="58">
        <f t="shared" si="6"/>
        <v>998.23553049999998</v>
      </c>
      <c r="E9" s="52"/>
      <c r="F9" s="57">
        <f t="shared" si="0"/>
        <v>0.25</v>
      </c>
      <c r="G9" s="70"/>
      <c r="H9" s="63">
        <f t="shared" si="4"/>
        <v>40086</v>
      </c>
      <c r="I9" s="68">
        <f>INDEX(Indices,MATCH('Growth rates'!$B9,Inputs!$A$21:$A$72,0),2)</f>
        <v>954.24403199999995</v>
      </c>
      <c r="J9" s="68">
        <f t="shared" si="7"/>
        <v>968.50132600000006</v>
      </c>
      <c r="K9" s="67"/>
      <c r="L9" s="67">
        <f t="shared" si="1"/>
        <v>0.25</v>
      </c>
      <c r="M9" s="70"/>
      <c r="N9" s="63">
        <f t="shared" si="5"/>
        <v>40086</v>
      </c>
      <c r="O9" s="68">
        <f>INDEX(Indices,MATCH('Growth rates'!$B9,Inputs!$A$21:$A$72,0),3)</f>
        <v>1312</v>
      </c>
      <c r="P9" s="68">
        <f t="shared" si="8"/>
        <v>1309.75</v>
      </c>
      <c r="Q9" s="67"/>
      <c r="R9" s="67">
        <f t="shared" si="2"/>
        <v>0.25</v>
      </c>
      <c r="S9" s="70"/>
    </row>
    <row r="10" spans="1:19" s="47" customFormat="1" x14ac:dyDescent="0.25">
      <c r="A10" s="70"/>
      <c r="B10" s="54">
        <f t="shared" si="3"/>
        <v>40178</v>
      </c>
      <c r="C10" s="58">
        <f>INDEX(Indices,MATCH('Growth rates'!$B10,Inputs!$A$21:$A$72,0),1)</f>
        <v>1009</v>
      </c>
      <c r="D10" s="58">
        <f t="shared" si="6"/>
        <v>1002.6961415000001</v>
      </c>
      <c r="E10" s="52"/>
      <c r="F10" s="57">
        <f t="shared" si="0"/>
        <v>0.25</v>
      </c>
      <c r="G10" s="70"/>
      <c r="H10" s="63">
        <f t="shared" si="4"/>
        <v>40178</v>
      </c>
      <c r="I10" s="68">
        <f>INDEX(Indices,MATCH('Growth rates'!$B10,Inputs!$A$21:$A$72,0),2)</f>
        <v>958.22281199999998</v>
      </c>
      <c r="J10" s="68">
        <f t="shared" si="7"/>
        <v>960.54376649999995</v>
      </c>
      <c r="K10" s="67"/>
      <c r="L10" s="67">
        <f t="shared" si="1"/>
        <v>0.25</v>
      </c>
      <c r="M10" s="70"/>
      <c r="N10" s="63">
        <f t="shared" si="5"/>
        <v>40178</v>
      </c>
      <c r="O10" s="68">
        <f>INDEX(Indices,MATCH('Growth rates'!$B10,Inputs!$A$21:$A$72,0),3)</f>
        <v>1309</v>
      </c>
      <c r="P10" s="68">
        <f t="shared" si="8"/>
        <v>1312.75</v>
      </c>
      <c r="Q10" s="67"/>
      <c r="R10" s="67">
        <f t="shared" si="2"/>
        <v>0.25</v>
      </c>
      <c r="S10" s="70"/>
    </row>
    <row r="11" spans="1:19" s="47" customFormat="1" x14ac:dyDescent="0.25">
      <c r="A11" s="70"/>
      <c r="B11" s="77">
        <f>EOMONTH(Inputs!$B$3,0)</f>
        <v>40268</v>
      </c>
      <c r="C11" s="58">
        <f>INDEX(Indices,MATCH('Growth rates'!$B11,Inputs!$A$21:$A$72,0),1)</f>
        <v>1012</v>
      </c>
      <c r="D11" s="58">
        <f t="shared" si="6"/>
        <v>1006.5</v>
      </c>
      <c r="E11" s="52">
        <f>+D11/D7-1</f>
        <v>2.0444987924759683E-2</v>
      </c>
      <c r="F11" s="57">
        <f t="shared" si="0"/>
        <v>0.25</v>
      </c>
      <c r="G11" s="70"/>
      <c r="H11" s="63">
        <f t="shared" si="4"/>
        <v>40268</v>
      </c>
      <c r="I11" s="68">
        <f>INDEX(Indices,MATCH('Growth rates'!$B11,Inputs!$A$21:$A$72,0),2)</f>
        <v>970.82228099999998</v>
      </c>
      <c r="J11" s="68">
        <f t="shared" si="7"/>
        <v>962.03580899999997</v>
      </c>
      <c r="K11" s="67">
        <f>+J11/J7-1</f>
        <v>-2.4377941880488918E-2</v>
      </c>
      <c r="L11" s="67">
        <f t="shared" si="1"/>
        <v>0.25</v>
      </c>
      <c r="M11" s="70"/>
      <c r="N11" s="63">
        <f t="shared" si="5"/>
        <v>40268</v>
      </c>
      <c r="O11" s="68">
        <f>INDEX(Indices,MATCH('Growth rates'!$B11,Inputs!$A$21:$A$72,0),3)</f>
        <v>1308</v>
      </c>
      <c r="P11" s="68">
        <f t="shared" si="8"/>
        <v>1311.5</v>
      </c>
      <c r="Q11" s="67">
        <f>+P11/P7-1</f>
        <v>1.7060876308646833E-2</v>
      </c>
      <c r="R11" s="67">
        <f t="shared" si="2"/>
        <v>0.25</v>
      </c>
      <c r="S11" s="70"/>
    </row>
    <row r="12" spans="1:19" s="47" customFormat="1" x14ac:dyDescent="0.25">
      <c r="A12" s="70"/>
      <c r="B12" s="48">
        <f>IF(EOMONTH(B11,3)&gt;Inputs!$B$5,"",EOMONTH(B11,3))</f>
        <v>40359</v>
      </c>
      <c r="C12" s="58">
        <f>INDEX(Indices,MATCH('Growth rates'!$B12,Inputs!$A$21:$A$72,0),1)</f>
        <v>1016</v>
      </c>
      <c r="D12" s="58">
        <f t="shared" si="6"/>
        <v>1010.5</v>
      </c>
      <c r="E12" s="57">
        <f t="shared" ref="E12:E28" si="9">+D12/D8-1</f>
        <v>1.7452043781117421E-2</v>
      </c>
      <c r="F12" s="57">
        <f t="shared" si="0"/>
        <v>0.25</v>
      </c>
      <c r="G12" s="70"/>
      <c r="H12" s="63">
        <f t="shared" si="4"/>
        <v>40359</v>
      </c>
      <c r="I12" s="68">
        <f>INDEX(Indices,MATCH('Growth rates'!$B12,Inputs!$A$21:$A$72,0),2)</f>
        <v>984.084881</v>
      </c>
      <c r="J12" s="68">
        <f t="shared" si="7"/>
        <v>966.8435015</v>
      </c>
      <c r="K12" s="67">
        <f t="shared" ref="K12:K28" si="10">+J12/J8-1</f>
        <v>-1.6526137676645014E-2</v>
      </c>
      <c r="L12" s="67">
        <f t="shared" si="1"/>
        <v>0.25</v>
      </c>
      <c r="M12" s="70"/>
      <c r="N12" s="63">
        <f t="shared" si="5"/>
        <v>40359</v>
      </c>
      <c r="O12" s="68">
        <f>INDEX(Indices,MATCH('Growth rates'!$B12,Inputs!$A$21:$A$72,0),3)</f>
        <v>1309</v>
      </c>
      <c r="P12" s="68">
        <f t="shared" si="8"/>
        <v>1309.5</v>
      </c>
      <c r="Q12" s="67">
        <f t="shared" ref="Q12:Q28" si="11">+P12/P8-1</f>
        <v>5.3742802303262671E-3</v>
      </c>
      <c r="R12" s="67">
        <f t="shared" si="2"/>
        <v>0.25</v>
      </c>
      <c r="S12" s="70"/>
    </row>
    <row r="13" spans="1:19" s="47" customFormat="1" x14ac:dyDescent="0.25">
      <c r="A13" s="70"/>
      <c r="B13" s="54">
        <f>IF(EOMONTH(B12,3)&gt;Inputs!$B$5,"",EOMONTH(B12,3))</f>
        <v>40451</v>
      </c>
      <c r="C13" s="58">
        <f>INDEX(Indices,MATCH('Growth rates'!$B13,Inputs!$A$21:$A$72,0),1)</f>
        <v>1021</v>
      </c>
      <c r="D13" s="58">
        <f t="shared" si="6"/>
        <v>1014.5</v>
      </c>
      <c r="E13" s="57">
        <f t="shared" si="9"/>
        <v>1.6293218386900454E-2</v>
      </c>
      <c r="F13" s="57">
        <f t="shared" si="0"/>
        <v>0.25</v>
      </c>
      <c r="G13" s="70"/>
      <c r="H13" s="63">
        <f t="shared" si="4"/>
        <v>40451</v>
      </c>
      <c r="I13" s="68">
        <f>INDEX(Indices,MATCH('Growth rates'!$B13,Inputs!$A$21:$A$72,0),2)</f>
        <v>990.71618000000001</v>
      </c>
      <c r="J13" s="68">
        <f t="shared" si="7"/>
        <v>975.96153849999996</v>
      </c>
      <c r="K13" s="67">
        <f t="shared" si="10"/>
        <v>7.7028418028204371E-3</v>
      </c>
      <c r="L13" s="67">
        <f t="shared" si="1"/>
        <v>0.25</v>
      </c>
      <c r="M13" s="70"/>
      <c r="N13" s="63">
        <f t="shared" si="5"/>
        <v>40451</v>
      </c>
      <c r="O13" s="68">
        <f>INDEX(Indices,MATCH('Growth rates'!$B13,Inputs!$A$21:$A$72,0),3)</f>
        <v>1314</v>
      </c>
      <c r="P13" s="68">
        <f t="shared" si="8"/>
        <v>1310</v>
      </c>
      <c r="Q13" s="67">
        <f t="shared" si="11"/>
        <v>1.9087612139712107E-4</v>
      </c>
      <c r="R13" s="67">
        <f t="shared" si="2"/>
        <v>0.25</v>
      </c>
      <c r="S13" s="70"/>
    </row>
    <row r="14" spans="1:19" s="47" customFormat="1" x14ac:dyDescent="0.25">
      <c r="A14" s="70"/>
      <c r="B14" s="54">
        <f>IF(EOMONTH(B13,3)&gt;Inputs!$B$5,"",EOMONTH(B13,3))</f>
        <v>40543</v>
      </c>
      <c r="C14" s="58">
        <f>INDEX(Indices,MATCH('Growth rates'!$B14,Inputs!$A$21:$A$72,0),1)</f>
        <v>1026</v>
      </c>
      <c r="D14" s="58">
        <f t="shared" si="6"/>
        <v>1018.75</v>
      </c>
      <c r="E14" s="57">
        <f t="shared" si="9"/>
        <v>1.6010691410444533E-2</v>
      </c>
      <c r="F14" s="57">
        <f t="shared" si="0"/>
        <v>0.25</v>
      </c>
      <c r="G14" s="70"/>
      <c r="H14" s="63">
        <f t="shared" si="4"/>
        <v>40543</v>
      </c>
      <c r="I14" s="68">
        <f>INDEX(Indices,MATCH('Growth rates'!$B14,Inputs!$A$21:$A$72,0),2)</f>
        <v>1000</v>
      </c>
      <c r="J14" s="68">
        <f t="shared" si="7"/>
        <v>986.40583549999997</v>
      </c>
      <c r="K14" s="67">
        <f t="shared" si="10"/>
        <v>2.6924404594530271E-2</v>
      </c>
      <c r="L14" s="67">
        <f t="shared" si="1"/>
        <v>0.25</v>
      </c>
      <c r="M14" s="70"/>
      <c r="N14" s="63">
        <f t="shared" si="5"/>
        <v>40543</v>
      </c>
      <c r="O14" s="68">
        <f>INDEX(Indices,MATCH('Growth rates'!$B14,Inputs!$A$21:$A$72,0),3)</f>
        <v>1305</v>
      </c>
      <c r="P14" s="68">
        <f t="shared" si="8"/>
        <v>1309</v>
      </c>
      <c r="Q14" s="67">
        <f t="shared" si="11"/>
        <v>-2.8565987430965167E-3</v>
      </c>
      <c r="R14" s="67">
        <f t="shared" si="2"/>
        <v>0.25</v>
      </c>
      <c r="S14" s="70"/>
    </row>
    <row r="15" spans="1:19" s="47" customFormat="1" x14ac:dyDescent="0.25">
      <c r="A15" s="70"/>
      <c r="B15" s="54">
        <f>IF(EOMONTH(B14,3)&gt;Inputs!$B$5,"",EOMONTH(B14,3))</f>
        <v>40633</v>
      </c>
      <c r="C15" s="58">
        <f>INDEX(Indices,MATCH('Growth rates'!$B15,Inputs!$A$21:$A$72,0),1)</f>
        <v>1031</v>
      </c>
      <c r="D15" s="58">
        <f t="shared" si="6"/>
        <v>1023.5</v>
      </c>
      <c r="E15" s="57">
        <f t="shared" si="9"/>
        <v>1.6890213611524985E-2</v>
      </c>
      <c r="F15" s="57">
        <f t="shared" si="0"/>
        <v>0.25</v>
      </c>
      <c r="G15" s="70"/>
      <c r="H15" s="63">
        <f t="shared" si="4"/>
        <v>40633</v>
      </c>
      <c r="I15" s="68">
        <f>INDEX(Indices,MATCH('Growth rates'!$B15,Inputs!$A$21:$A$72,0),2)</f>
        <v>1022</v>
      </c>
      <c r="J15" s="68">
        <f t="shared" si="7"/>
        <v>999.20026525000003</v>
      </c>
      <c r="K15" s="67">
        <f t="shared" si="10"/>
        <v>3.8631052921648701E-2</v>
      </c>
      <c r="L15" s="67">
        <f t="shared" si="1"/>
        <v>0.25</v>
      </c>
      <c r="M15" s="70"/>
      <c r="N15" s="63">
        <f t="shared" si="5"/>
        <v>40633</v>
      </c>
      <c r="O15" s="68">
        <f>INDEX(Indices,MATCH('Growth rates'!$B15,Inputs!$A$21:$A$72,0),3)</f>
        <v>1307</v>
      </c>
      <c r="P15" s="68">
        <f t="shared" si="8"/>
        <v>1308.75</v>
      </c>
      <c r="Q15" s="67">
        <f t="shared" si="11"/>
        <v>-2.0968356843309444E-3</v>
      </c>
      <c r="R15" s="67">
        <f t="shared" si="2"/>
        <v>0.25</v>
      </c>
      <c r="S15" s="70"/>
    </row>
    <row r="16" spans="1:19" s="47" customFormat="1" x14ac:dyDescent="0.25">
      <c r="A16" s="70"/>
      <c r="B16" s="54">
        <f>IF(EOMONTH(B15,3)&gt;Inputs!$B$5,"",EOMONTH(B15,3))</f>
        <v>40724</v>
      </c>
      <c r="C16" s="58">
        <f>INDEX(Indices,MATCH('Growth rates'!$B16,Inputs!$A$21:$A$72,0),1)</f>
        <v>1035</v>
      </c>
      <c r="D16" s="58">
        <f t="shared" si="6"/>
        <v>1028.25</v>
      </c>
      <c r="E16" s="57">
        <f t="shared" si="9"/>
        <v>1.7565561603166691E-2</v>
      </c>
      <c r="F16" s="57">
        <f t="shared" si="0"/>
        <v>0.25</v>
      </c>
      <c r="G16" s="70"/>
      <c r="H16" s="63">
        <f t="shared" si="4"/>
        <v>40724</v>
      </c>
      <c r="I16" s="68">
        <f>INDEX(Indices,MATCH('Growth rates'!$B16,Inputs!$A$21:$A$72,0),2)</f>
        <v>1031</v>
      </c>
      <c r="J16" s="68">
        <f t="shared" si="7"/>
        <v>1010.929045</v>
      </c>
      <c r="K16" s="67">
        <f t="shared" si="10"/>
        <v>4.5597393406072273E-2</v>
      </c>
      <c r="L16" s="67">
        <f t="shared" si="1"/>
        <v>0.25</v>
      </c>
      <c r="M16" s="70"/>
      <c r="N16" s="63">
        <f t="shared" si="5"/>
        <v>40724</v>
      </c>
      <c r="O16" s="68">
        <f>INDEX(Indices,MATCH('Growth rates'!$B16,Inputs!$A$21:$A$72,0),3)</f>
        <v>1314</v>
      </c>
      <c r="P16" s="68">
        <f t="shared" si="8"/>
        <v>1310</v>
      </c>
      <c r="Q16" s="67">
        <f t="shared" si="11"/>
        <v>3.8182512409323799E-4</v>
      </c>
      <c r="R16" s="67">
        <f t="shared" si="2"/>
        <v>0.25</v>
      </c>
      <c r="S16" s="70"/>
    </row>
    <row r="17" spans="1:19" s="47" customFormat="1" x14ac:dyDescent="0.25">
      <c r="A17" s="70"/>
      <c r="B17" s="54">
        <f>IF(EOMONTH(B16,3)&gt;Inputs!$B$5,"",EOMONTH(B16,3))</f>
        <v>40816</v>
      </c>
      <c r="C17" s="58">
        <f>INDEX(Indices,MATCH('Growth rates'!$B17,Inputs!$A$21:$A$72,0),1)</f>
        <v>1041</v>
      </c>
      <c r="D17" s="58">
        <f t="shared" si="6"/>
        <v>1033.25</v>
      </c>
      <c r="E17" s="57">
        <f t="shared" si="9"/>
        <v>1.8482010842779673E-2</v>
      </c>
      <c r="F17" s="57">
        <f t="shared" si="0"/>
        <v>0.25</v>
      </c>
      <c r="G17" s="70"/>
      <c r="H17" s="63">
        <f t="shared" si="4"/>
        <v>40816</v>
      </c>
      <c r="I17" s="68">
        <f>INDEX(Indices,MATCH('Growth rates'!$B17,Inputs!$A$21:$A$72,0),2)</f>
        <v>1037</v>
      </c>
      <c r="J17" s="68">
        <f t="shared" si="7"/>
        <v>1022.5</v>
      </c>
      <c r="K17" s="67">
        <f t="shared" si="10"/>
        <v>4.7684729022751338E-2</v>
      </c>
      <c r="L17" s="67">
        <f t="shared" si="1"/>
        <v>0.25</v>
      </c>
      <c r="M17" s="70"/>
      <c r="N17" s="63">
        <f t="shared" si="5"/>
        <v>40816</v>
      </c>
      <c r="O17" s="68">
        <f>INDEX(Indices,MATCH('Growth rates'!$B17,Inputs!$A$21:$A$72,0),3)</f>
        <v>1314</v>
      </c>
      <c r="P17" s="68">
        <f t="shared" si="8"/>
        <v>1310</v>
      </c>
      <c r="Q17" s="67">
        <f t="shared" si="11"/>
        <v>0</v>
      </c>
      <c r="R17" s="67">
        <f t="shared" si="2"/>
        <v>0.25</v>
      </c>
      <c r="S17" s="70"/>
    </row>
    <row r="18" spans="1:19" s="47" customFormat="1" x14ac:dyDescent="0.25">
      <c r="A18" s="70"/>
      <c r="B18" s="54">
        <f>IF(EOMONTH(B17,3)&gt;Inputs!$B$5,"",EOMONTH(B17,3))</f>
        <v>40908</v>
      </c>
      <c r="C18" s="58">
        <f>INDEX(Indices,MATCH('Growth rates'!$B18,Inputs!$A$21:$A$72,0),1)</f>
        <v>1047</v>
      </c>
      <c r="D18" s="58">
        <f t="shared" si="6"/>
        <v>1038.5</v>
      </c>
      <c r="E18" s="57">
        <f t="shared" si="9"/>
        <v>1.9386503067484684E-2</v>
      </c>
      <c r="F18" s="57">
        <f t="shared" si="0"/>
        <v>0.25</v>
      </c>
      <c r="G18" s="70"/>
      <c r="H18" s="63">
        <f t="shared" si="4"/>
        <v>40908</v>
      </c>
      <c r="I18" s="68">
        <f>INDEX(Indices,MATCH('Growth rates'!$B18,Inputs!$A$21:$A$72,0),2)</f>
        <v>1042</v>
      </c>
      <c r="J18" s="68">
        <f t="shared" si="7"/>
        <v>1033</v>
      </c>
      <c r="K18" s="67">
        <f t="shared" si="10"/>
        <v>4.723630256747402E-2</v>
      </c>
      <c r="L18" s="67">
        <f t="shared" si="1"/>
        <v>0.25</v>
      </c>
      <c r="M18" s="70"/>
      <c r="N18" s="63">
        <f t="shared" si="5"/>
        <v>40908</v>
      </c>
      <c r="O18" s="68">
        <f>INDEX(Indices,MATCH('Growth rates'!$B18,Inputs!$A$21:$A$72,0),3)</f>
        <v>1319</v>
      </c>
      <c r="P18" s="68">
        <f t="shared" si="8"/>
        <v>1313.5</v>
      </c>
      <c r="Q18" s="67">
        <f t="shared" si="11"/>
        <v>3.4377387318564878E-3</v>
      </c>
      <c r="R18" s="67">
        <f t="shared" si="2"/>
        <v>0.25</v>
      </c>
      <c r="S18" s="70"/>
    </row>
    <row r="19" spans="1:19" s="47" customFormat="1" x14ac:dyDescent="0.25">
      <c r="A19" s="70"/>
      <c r="B19" s="54">
        <f>IF(EOMONTH(B18,3)&gt;Inputs!$B$5,"",EOMONTH(B18,3))</f>
        <v>40999</v>
      </c>
      <c r="C19" s="58">
        <f>INDEX(Indices,MATCH('Growth rates'!$B19,Inputs!$A$21:$A$72,0),1)</f>
        <v>1052</v>
      </c>
      <c r="D19" s="58">
        <f t="shared" si="6"/>
        <v>1043.75</v>
      </c>
      <c r="E19" s="57">
        <f t="shared" si="9"/>
        <v>1.9785051294577416E-2</v>
      </c>
      <c r="F19" s="57">
        <f t="shared" si="0"/>
        <v>0.25</v>
      </c>
      <c r="G19" s="70"/>
      <c r="H19" s="63">
        <f t="shared" si="4"/>
        <v>40999</v>
      </c>
      <c r="I19" s="68">
        <f>INDEX(Indices,MATCH('Growth rates'!$B19,Inputs!$A$21:$A$72,0),2)</f>
        <v>1045</v>
      </c>
      <c r="J19" s="68">
        <f t="shared" si="7"/>
        <v>1038.75</v>
      </c>
      <c r="K19" s="67">
        <f t="shared" si="10"/>
        <v>3.9581389362526531E-2</v>
      </c>
      <c r="L19" s="67">
        <f t="shared" si="1"/>
        <v>0.25</v>
      </c>
      <c r="M19" s="70"/>
      <c r="N19" s="63">
        <f t="shared" si="5"/>
        <v>40999</v>
      </c>
      <c r="O19" s="68">
        <f>INDEX(Indices,MATCH('Growth rates'!$B19,Inputs!$A$21:$A$72,0),3)</f>
        <v>1319</v>
      </c>
      <c r="P19" s="68">
        <f t="shared" si="8"/>
        <v>1316.5</v>
      </c>
      <c r="Q19" s="67">
        <f t="shared" si="11"/>
        <v>5.9216809933142489E-3</v>
      </c>
      <c r="R19" s="67">
        <f t="shared" si="2"/>
        <v>0.25</v>
      </c>
      <c r="S19" s="70"/>
    </row>
    <row r="20" spans="1:19" s="47" customFormat="1" x14ac:dyDescent="0.25">
      <c r="A20" s="70"/>
      <c r="B20" s="54">
        <f>IF(EOMONTH(B19,3)&gt;Inputs!$B$5,"",EOMONTH(B19,3))</f>
        <v>41090</v>
      </c>
      <c r="C20" s="58">
        <f>INDEX(Indices,MATCH('Growth rates'!$B20,Inputs!$A$21:$A$72,0),1)</f>
        <v>1056</v>
      </c>
      <c r="D20" s="58">
        <f t="shared" si="6"/>
        <v>1049</v>
      </c>
      <c r="E20" s="57">
        <f t="shared" si="9"/>
        <v>2.0179917335278352E-2</v>
      </c>
      <c r="F20" s="57">
        <f t="shared" si="0"/>
        <v>0.25</v>
      </c>
      <c r="G20" s="70"/>
      <c r="H20" s="63">
        <f t="shared" si="4"/>
        <v>41090</v>
      </c>
      <c r="I20" s="68">
        <f>INDEX(Indices,MATCH('Growth rates'!$B20,Inputs!$A$21:$A$72,0),2)</f>
        <v>1051</v>
      </c>
      <c r="J20" s="68">
        <f t="shared" si="7"/>
        <v>1043.75</v>
      </c>
      <c r="K20" s="67">
        <f t="shared" si="10"/>
        <v>3.2466131191235093E-2</v>
      </c>
      <c r="L20" s="67">
        <f t="shared" si="1"/>
        <v>0.25</v>
      </c>
      <c r="M20" s="70"/>
      <c r="N20" s="63">
        <f t="shared" si="5"/>
        <v>41090</v>
      </c>
      <c r="O20" s="68">
        <f>INDEX(Indices,MATCH('Growth rates'!$B20,Inputs!$A$21:$A$72,0),3)</f>
        <v>1327</v>
      </c>
      <c r="P20" s="68">
        <f t="shared" si="8"/>
        <v>1319.75</v>
      </c>
      <c r="Q20" s="67">
        <f t="shared" si="11"/>
        <v>7.4427480916030575E-3</v>
      </c>
      <c r="R20" s="67">
        <f t="shared" si="2"/>
        <v>0.25</v>
      </c>
      <c r="S20" s="70"/>
    </row>
    <row r="21" spans="1:19" s="47" customFormat="1" x14ac:dyDescent="0.25">
      <c r="A21" s="70"/>
      <c r="B21" s="54">
        <f>IF(EOMONTH(B20,3)&gt;Inputs!$B$5,"",EOMONTH(B20,3))</f>
        <v>41182</v>
      </c>
      <c r="C21" s="58">
        <f>INDEX(Indices,MATCH('Growth rates'!$B21,Inputs!$A$21:$A$72,0),1)</f>
        <v>1061</v>
      </c>
      <c r="D21" s="58">
        <f t="shared" si="6"/>
        <v>1054</v>
      </c>
      <c r="E21" s="57">
        <f t="shared" si="9"/>
        <v>2.008226469876595E-2</v>
      </c>
      <c r="F21" s="57">
        <f t="shared" si="0"/>
        <v>0.25</v>
      </c>
      <c r="G21" s="70"/>
      <c r="H21" s="63">
        <f t="shared" si="4"/>
        <v>41182</v>
      </c>
      <c r="I21" s="68">
        <f>INDEX(Indices,MATCH('Growth rates'!$B21,Inputs!$A$21:$A$72,0),2)</f>
        <v>1040</v>
      </c>
      <c r="J21" s="68">
        <f t="shared" si="7"/>
        <v>1044.5</v>
      </c>
      <c r="K21" s="67">
        <f t="shared" si="10"/>
        <v>2.1515892420537863E-2</v>
      </c>
      <c r="L21" s="67">
        <f t="shared" si="1"/>
        <v>0.25</v>
      </c>
      <c r="M21" s="70"/>
      <c r="N21" s="63">
        <f t="shared" si="5"/>
        <v>41182</v>
      </c>
      <c r="O21" s="68">
        <f>INDEX(Indices,MATCH('Growth rates'!$B21,Inputs!$A$21:$A$72,0),3)</f>
        <v>1331</v>
      </c>
      <c r="P21" s="68">
        <f t="shared" si="8"/>
        <v>1324</v>
      </c>
      <c r="Q21" s="67">
        <f t="shared" si="11"/>
        <v>1.0687022900763399E-2</v>
      </c>
      <c r="R21" s="67">
        <f t="shared" si="2"/>
        <v>0.25</v>
      </c>
      <c r="S21" s="70"/>
    </row>
    <row r="22" spans="1:19" s="47" customFormat="1" x14ac:dyDescent="0.25">
      <c r="A22" s="70"/>
      <c r="B22" s="54">
        <f>IF(EOMONTH(B21,3)&gt;Inputs!$B$5,"",EOMONTH(B21,3))</f>
        <v>41274</v>
      </c>
      <c r="C22" s="58">
        <f>INDEX(Indices,MATCH('Growth rates'!$B22,Inputs!$A$21:$A$72,0),1)</f>
        <v>1066</v>
      </c>
      <c r="D22" s="58">
        <f t="shared" si="6"/>
        <v>1058.75</v>
      </c>
      <c r="E22" s="57">
        <f t="shared" si="9"/>
        <v>1.9499277804525761E-2</v>
      </c>
      <c r="F22" s="57">
        <f t="shared" si="0"/>
        <v>0.25</v>
      </c>
      <c r="G22" s="70"/>
      <c r="H22" s="63">
        <f t="shared" si="4"/>
        <v>41274</v>
      </c>
      <c r="I22" s="68">
        <f>INDEX(Indices,MATCH('Growth rates'!$B22,Inputs!$A$21:$A$72,0),2)</f>
        <v>1037</v>
      </c>
      <c r="J22" s="68">
        <f t="shared" si="7"/>
        <v>1043.25</v>
      </c>
      <c r="K22" s="67">
        <f t="shared" si="10"/>
        <v>9.9225556631170608E-3</v>
      </c>
      <c r="L22" s="67">
        <f t="shared" si="1"/>
        <v>0.25</v>
      </c>
      <c r="M22" s="70"/>
      <c r="N22" s="63">
        <f t="shared" si="5"/>
        <v>41274</v>
      </c>
      <c r="O22" s="68">
        <f>INDEX(Indices,MATCH('Growth rates'!$B22,Inputs!$A$21:$A$72,0),3)</f>
        <v>1331</v>
      </c>
      <c r="P22" s="68">
        <f t="shared" si="8"/>
        <v>1327</v>
      </c>
      <c r="Q22" s="67">
        <f t="shared" si="11"/>
        <v>1.0277883517320063E-2</v>
      </c>
      <c r="R22" s="67">
        <f t="shared" si="2"/>
        <v>0.25</v>
      </c>
      <c r="S22" s="70"/>
    </row>
    <row r="23" spans="1:19" s="47" customFormat="1" x14ac:dyDescent="0.25">
      <c r="A23" s="70"/>
      <c r="B23" s="54">
        <f>IF(EOMONTH(B22,3)&gt;Inputs!$B$5,"",EOMONTH(B22,3))</f>
        <v>41364</v>
      </c>
      <c r="C23" s="58">
        <f>INDEX(Indices,MATCH('Growth rates'!$B23,Inputs!$A$21:$A$72,0),1)</f>
        <v>1070</v>
      </c>
      <c r="D23" s="58">
        <f t="shared" si="6"/>
        <v>1063.25</v>
      </c>
      <c r="E23" s="57">
        <f t="shared" si="9"/>
        <v>1.8682634730538883E-2</v>
      </c>
      <c r="F23" s="57">
        <f t="shared" si="0"/>
        <v>0.25</v>
      </c>
      <c r="G23" s="70"/>
      <c r="H23" s="63">
        <f t="shared" si="4"/>
        <v>41364</v>
      </c>
      <c r="I23" s="68">
        <f>INDEX(Indices,MATCH('Growth rates'!$B23,Inputs!$A$21:$A$72,0),2)</f>
        <v>1045</v>
      </c>
      <c r="J23" s="68">
        <f t="shared" si="7"/>
        <v>1043.25</v>
      </c>
      <c r="K23" s="67">
        <f t="shared" si="10"/>
        <v>4.3321299638989785E-3</v>
      </c>
      <c r="L23" s="67">
        <f t="shared" si="1"/>
        <v>0.25</v>
      </c>
      <c r="M23" s="70"/>
      <c r="N23" s="63">
        <f t="shared" si="5"/>
        <v>41364</v>
      </c>
      <c r="O23" s="68">
        <f>INDEX(Indices,MATCH('Growth rates'!$B23,Inputs!$A$21:$A$72,0),3)</f>
        <v>1330</v>
      </c>
      <c r="P23" s="68">
        <f t="shared" si="8"/>
        <v>1329.75</v>
      </c>
      <c r="Q23" s="67">
        <f t="shared" si="11"/>
        <v>1.006456513482723E-2</v>
      </c>
      <c r="R23" s="67">
        <f t="shared" si="2"/>
        <v>0.25</v>
      </c>
      <c r="S23" s="70"/>
    </row>
    <row r="24" spans="1:19" x14ac:dyDescent="0.25">
      <c r="A24" s="70"/>
      <c r="B24" s="54">
        <f>IF(EOMONTH(B23,3)&gt;Inputs!$B$5,"",EOMONTH(B23,3))</f>
        <v>41455</v>
      </c>
      <c r="C24" s="58">
        <f>INDEX(Indices,MATCH('Growth rates'!$B24,Inputs!$A$21:$A$72,0),1)</f>
        <v>1074</v>
      </c>
      <c r="D24" s="58">
        <f t="shared" si="6"/>
        <v>1067.75</v>
      </c>
      <c r="E24" s="57">
        <f t="shared" si="9"/>
        <v>1.7874165872259207E-2</v>
      </c>
      <c r="F24" s="57">
        <f t="shared" si="0"/>
        <v>0.25</v>
      </c>
      <c r="G24" s="70"/>
      <c r="H24" s="63">
        <f t="shared" si="4"/>
        <v>41455</v>
      </c>
      <c r="I24" s="68">
        <f>INDEX(Indices,MATCH('Growth rates'!$B24,Inputs!$A$21:$A$72,0),2)</f>
        <v>1051</v>
      </c>
      <c r="J24" s="68">
        <f t="shared" si="7"/>
        <v>1043.25</v>
      </c>
      <c r="K24" s="67">
        <f t="shared" si="10"/>
        <v>-4.7904191616765512E-4</v>
      </c>
      <c r="L24" s="67">
        <f t="shared" si="1"/>
        <v>0.25</v>
      </c>
      <c r="M24" s="70"/>
      <c r="N24" s="63">
        <f t="shared" si="5"/>
        <v>41455</v>
      </c>
      <c r="O24" s="68">
        <f>INDEX(Indices,MATCH('Growth rates'!$B24,Inputs!$A$21:$A$72,0),3)</f>
        <v>1337</v>
      </c>
      <c r="P24" s="68">
        <f t="shared" si="8"/>
        <v>1332.25</v>
      </c>
      <c r="Q24" s="67">
        <f t="shared" si="11"/>
        <v>9.4714908126538599E-3</v>
      </c>
      <c r="R24" s="67">
        <f t="shared" si="2"/>
        <v>0.25</v>
      </c>
      <c r="S24" s="70"/>
    </row>
    <row r="25" spans="1:19" x14ac:dyDescent="0.25">
      <c r="A25" s="70"/>
      <c r="B25" s="54">
        <f>IF(EOMONTH(B24,3)&gt;Inputs!$B$5,"",EOMONTH(B24,3))</f>
        <v>41547</v>
      </c>
      <c r="C25" s="58">
        <f>INDEX(Indices,MATCH('Growth rates'!$B25,Inputs!$A$21:$A$72,0),1)</f>
        <v>1079</v>
      </c>
      <c r="D25" s="58">
        <f t="shared" si="6"/>
        <v>1072.25</v>
      </c>
      <c r="E25" s="57">
        <f t="shared" si="9"/>
        <v>1.7314990512333983E-2</v>
      </c>
      <c r="F25" s="57">
        <f t="shared" si="0"/>
        <v>0.25</v>
      </c>
      <c r="G25" s="70"/>
      <c r="H25" s="63">
        <f t="shared" si="4"/>
        <v>41547</v>
      </c>
      <c r="I25" s="68">
        <f>INDEX(Indices,MATCH('Growth rates'!$B25,Inputs!$A$21:$A$72,0),2)</f>
        <v>1074</v>
      </c>
      <c r="J25" s="68">
        <f t="shared" si="7"/>
        <v>1051.75</v>
      </c>
      <c r="K25" s="67">
        <f t="shared" si="10"/>
        <v>6.9411201531832667E-3</v>
      </c>
      <c r="L25" s="67">
        <f t="shared" si="1"/>
        <v>0.25</v>
      </c>
      <c r="M25" s="70"/>
      <c r="N25" s="63">
        <f t="shared" si="5"/>
        <v>41547</v>
      </c>
      <c r="O25" s="68">
        <f>INDEX(Indices,MATCH('Growth rates'!$B25,Inputs!$A$21:$A$72,0),3)</f>
        <v>1343</v>
      </c>
      <c r="P25" s="68">
        <f t="shared" si="8"/>
        <v>1335.25</v>
      </c>
      <c r="Q25" s="67">
        <f t="shared" si="11"/>
        <v>8.4969788519637657E-3</v>
      </c>
      <c r="R25" s="67">
        <f t="shared" si="2"/>
        <v>0.25</v>
      </c>
      <c r="S25" s="70"/>
    </row>
    <row r="26" spans="1:19" x14ac:dyDescent="0.25">
      <c r="A26" s="70"/>
      <c r="B26" s="54">
        <f>IF(EOMONTH(B25,3)&gt;Inputs!$B$5,"",EOMONTH(B25,3))</f>
        <v>41639</v>
      </c>
      <c r="C26" s="58">
        <f>INDEX(Indices,MATCH('Growth rates'!$B26,Inputs!$A$21:$A$72,0),1)</f>
        <v>1083</v>
      </c>
      <c r="D26" s="58">
        <f t="shared" si="6"/>
        <v>1076.5</v>
      </c>
      <c r="E26" s="57">
        <f t="shared" si="9"/>
        <v>1.6765053128689589E-2</v>
      </c>
      <c r="F26" s="57">
        <f t="shared" si="0"/>
        <v>0.25</v>
      </c>
      <c r="G26" s="70"/>
      <c r="H26" s="63">
        <f t="shared" si="4"/>
        <v>41639</v>
      </c>
      <c r="I26" s="68">
        <f>INDEX(Indices,MATCH('Growth rates'!$B26,Inputs!$A$21:$A$72,0),2)</f>
        <v>1066</v>
      </c>
      <c r="J26" s="68">
        <f t="shared" si="7"/>
        <v>1059</v>
      </c>
      <c r="K26" s="67">
        <f t="shared" si="10"/>
        <v>1.5097052480230078E-2</v>
      </c>
      <c r="L26" s="67">
        <f t="shared" si="1"/>
        <v>0.25</v>
      </c>
      <c r="M26" s="70"/>
      <c r="N26" s="63">
        <f t="shared" si="5"/>
        <v>41639</v>
      </c>
      <c r="O26" s="68">
        <f>INDEX(Indices,MATCH('Growth rates'!$B26,Inputs!$A$21:$A$72,0),3)</f>
        <v>1350</v>
      </c>
      <c r="P26" s="68">
        <f t="shared" si="8"/>
        <v>1340</v>
      </c>
      <c r="Q26" s="67">
        <f t="shared" si="11"/>
        <v>9.7965335342877768E-3</v>
      </c>
      <c r="R26" s="67">
        <f t="shared" si="2"/>
        <v>0.25</v>
      </c>
      <c r="S26" s="70"/>
    </row>
    <row r="27" spans="1:19" x14ac:dyDescent="0.25">
      <c r="A27" s="70"/>
      <c r="B27" s="54">
        <f>IF(EOMONTH(B26,3)&gt;Inputs!$B$5,"",EOMONTH(B26,3))</f>
        <v>41729</v>
      </c>
      <c r="C27" s="58">
        <f>INDEX(Indices,MATCH('Growth rates'!$B27,Inputs!$A$21:$A$72,0),1)</f>
        <v>1087</v>
      </c>
      <c r="D27" s="58">
        <f t="shared" si="6"/>
        <v>1080.75</v>
      </c>
      <c r="E27" s="57">
        <f t="shared" si="9"/>
        <v>1.6458970138725659E-2</v>
      </c>
      <c r="F27" s="57">
        <f t="shared" si="0"/>
        <v>0.25</v>
      </c>
      <c r="G27" s="70"/>
      <c r="H27" s="63">
        <f t="shared" si="4"/>
        <v>41729</v>
      </c>
      <c r="I27" s="68">
        <f>INDEX(Indices,MATCH('Growth rates'!$B27,Inputs!$A$21:$A$72,0),2)</f>
        <v>1077</v>
      </c>
      <c r="J27" s="68">
        <f t="shared" si="7"/>
        <v>1067</v>
      </c>
      <c r="K27" s="67">
        <f t="shared" si="10"/>
        <v>2.276539659717236E-2</v>
      </c>
      <c r="L27" s="67">
        <f t="shared" si="1"/>
        <v>0.25</v>
      </c>
      <c r="M27" s="70"/>
      <c r="N27" s="63">
        <f t="shared" si="5"/>
        <v>41729</v>
      </c>
      <c r="O27" s="68">
        <f>INDEX(Indices,MATCH('Growth rates'!$B27,Inputs!$A$21:$A$72,0),3)</f>
        <v>1358</v>
      </c>
      <c r="P27" s="68">
        <f t="shared" si="8"/>
        <v>1347</v>
      </c>
      <c r="Q27" s="67">
        <f t="shared" si="11"/>
        <v>1.2972363226170236E-2</v>
      </c>
      <c r="R27" s="67">
        <f t="shared" si="2"/>
        <v>0.25</v>
      </c>
      <c r="S27" s="70"/>
    </row>
    <row r="28" spans="1:19" x14ac:dyDescent="0.25">
      <c r="A28" s="70"/>
      <c r="B28" s="54">
        <f>IF(EOMONTH(B27,3)&gt;Inputs!$B$5,"",EOMONTH(B27,3))</f>
        <v>41820</v>
      </c>
      <c r="C28" s="58">
        <f>INDEX(Indices,MATCH('Growth rates'!$B28,Inputs!$A$21:$A$72,0),1)</f>
        <v>1092</v>
      </c>
      <c r="D28" s="58">
        <f t="shared" si="6"/>
        <v>1085.25</v>
      </c>
      <c r="E28" s="57">
        <f t="shared" si="9"/>
        <v>1.6389604308124639E-2</v>
      </c>
      <c r="F28" s="57">
        <f t="shared" si="0"/>
        <v>0.25</v>
      </c>
      <c r="G28" s="70"/>
      <c r="H28" s="63">
        <f t="shared" si="4"/>
        <v>41820</v>
      </c>
      <c r="I28" s="68">
        <f>INDEX(Indices,MATCH('Growth rates'!$B28,Inputs!$A$21:$A$72,0),2)</f>
        <v>1066</v>
      </c>
      <c r="J28" s="68">
        <f t="shared" si="7"/>
        <v>1070.75</v>
      </c>
      <c r="K28" s="67">
        <f t="shared" si="10"/>
        <v>2.6359932901989014E-2</v>
      </c>
      <c r="L28" s="67">
        <f t="shared" si="1"/>
        <v>0.25</v>
      </c>
      <c r="M28" s="70"/>
      <c r="N28" s="63">
        <f t="shared" si="5"/>
        <v>41820</v>
      </c>
      <c r="O28" s="68">
        <f>INDEX(Indices,MATCH('Growth rates'!$B28,Inputs!$A$21:$A$72,0),3)</f>
        <v>1367</v>
      </c>
      <c r="P28" s="68">
        <f t="shared" si="8"/>
        <v>1354.5</v>
      </c>
      <c r="Q28" s="67">
        <f t="shared" si="11"/>
        <v>1.6701069619065478E-2</v>
      </c>
      <c r="R28" s="67">
        <f t="shared" si="2"/>
        <v>0.25</v>
      </c>
      <c r="S28" s="70"/>
    </row>
    <row r="29" spans="1:19" x14ac:dyDescent="0.25">
      <c r="A29" s="70"/>
      <c r="B29" s="54">
        <f>IF(EOMONTH(B28,3)&gt;Inputs!$B$5,"",EOMONTH(B28,3))</f>
        <v>41912</v>
      </c>
      <c r="C29" s="96"/>
      <c r="D29" s="96"/>
      <c r="E29" s="97"/>
      <c r="F29" s="57">
        <f t="shared" si="0"/>
        <v>0.25</v>
      </c>
      <c r="G29" s="70"/>
      <c r="H29" s="63">
        <f t="shared" si="4"/>
        <v>41912</v>
      </c>
      <c r="I29" s="96"/>
      <c r="J29" s="96"/>
      <c r="K29" s="97"/>
      <c r="L29" s="67">
        <f t="shared" si="1"/>
        <v>0.25</v>
      </c>
      <c r="M29" s="70"/>
      <c r="N29" s="63">
        <f t="shared" si="5"/>
        <v>41912</v>
      </c>
      <c r="O29" s="96"/>
      <c r="P29" s="96"/>
      <c r="Q29" s="97"/>
      <c r="R29" s="67">
        <f t="shared" si="2"/>
        <v>0.25</v>
      </c>
      <c r="S29" s="70"/>
    </row>
    <row r="30" spans="1:19" x14ac:dyDescent="0.25">
      <c r="A30" s="70"/>
      <c r="B30" s="54">
        <f>IF(EOMONTH(B29,3)&gt;Inputs!$B$5,"",EOMONTH(B29,3))</f>
        <v>42004</v>
      </c>
      <c r="C30" s="96"/>
      <c r="D30" s="96"/>
      <c r="E30" s="97"/>
      <c r="F30" s="57">
        <f t="shared" si="0"/>
        <v>0.25</v>
      </c>
      <c r="G30" s="70"/>
      <c r="H30" s="63">
        <f t="shared" si="4"/>
        <v>42004</v>
      </c>
      <c r="I30" s="96"/>
      <c r="J30" s="96"/>
      <c r="K30" s="97"/>
      <c r="L30" s="67">
        <f t="shared" si="1"/>
        <v>0.25</v>
      </c>
      <c r="M30" s="70"/>
      <c r="N30" s="63">
        <f t="shared" si="5"/>
        <v>42004</v>
      </c>
      <c r="O30" s="96"/>
      <c r="P30" s="96"/>
      <c r="Q30" s="97"/>
      <c r="R30" s="67">
        <f t="shared" si="2"/>
        <v>0.25</v>
      </c>
      <c r="S30" s="70"/>
    </row>
    <row r="31" spans="1:19" x14ac:dyDescent="0.25">
      <c r="A31" s="70"/>
      <c r="B31" s="54">
        <f>IF(EOMONTH(B30,3)&gt;Inputs!$B$5,"",EOMONTH(B30,3))</f>
        <v>42094</v>
      </c>
      <c r="C31" s="96"/>
      <c r="D31" s="96"/>
      <c r="E31" s="97"/>
      <c r="F31" s="57">
        <f t="shared" si="0"/>
        <v>0.25</v>
      </c>
      <c r="G31" s="70"/>
      <c r="H31" s="63">
        <f t="shared" si="4"/>
        <v>42094</v>
      </c>
      <c r="I31" s="96"/>
      <c r="J31" s="96"/>
      <c r="K31" s="97"/>
      <c r="L31" s="67">
        <f t="shared" si="1"/>
        <v>0.25</v>
      </c>
      <c r="M31" s="70"/>
      <c r="N31" s="63">
        <f t="shared" si="5"/>
        <v>42094</v>
      </c>
      <c r="O31" s="96"/>
      <c r="P31" s="96"/>
      <c r="Q31" s="97"/>
      <c r="R31" s="67">
        <f t="shared" si="2"/>
        <v>0.25</v>
      </c>
      <c r="S31" s="70"/>
    </row>
    <row r="32" spans="1:19" x14ac:dyDescent="0.25">
      <c r="A32" s="70"/>
      <c r="B32" s="54">
        <f>IF(EOMONTH(B31,3)&gt;Inputs!$B$5,"",EOMONTH(B31,3))</f>
        <v>42185</v>
      </c>
      <c r="C32" s="96"/>
      <c r="D32" s="96"/>
      <c r="E32" s="97"/>
      <c r="F32" s="57">
        <f t="shared" si="0"/>
        <v>0.25</v>
      </c>
      <c r="G32" s="70"/>
      <c r="H32" s="63">
        <f t="shared" si="4"/>
        <v>42185</v>
      </c>
      <c r="I32" s="96"/>
      <c r="J32" s="96"/>
      <c r="K32" s="97"/>
      <c r="L32" s="67">
        <f t="shared" si="1"/>
        <v>0.25</v>
      </c>
      <c r="M32" s="70"/>
      <c r="N32" s="63">
        <f t="shared" si="5"/>
        <v>42185</v>
      </c>
      <c r="O32" s="96"/>
      <c r="P32" s="96"/>
      <c r="Q32" s="97"/>
      <c r="R32" s="67">
        <f t="shared" si="2"/>
        <v>0.25</v>
      </c>
      <c r="S32" s="70"/>
    </row>
    <row r="33" spans="1:19" x14ac:dyDescent="0.25">
      <c r="A33" s="70"/>
      <c r="B33" s="54">
        <f>IF(EOMONTH(B32,3)&gt;Inputs!$B$5,"",EOMONTH(B32,3))</f>
        <v>42277</v>
      </c>
      <c r="C33" s="96"/>
      <c r="D33" s="96"/>
      <c r="E33" s="97"/>
      <c r="F33" s="57">
        <f t="shared" si="0"/>
        <v>0.25</v>
      </c>
      <c r="G33" s="70"/>
      <c r="H33" s="63">
        <f t="shared" si="4"/>
        <v>42277</v>
      </c>
      <c r="I33" s="96"/>
      <c r="J33" s="96"/>
      <c r="K33" s="97"/>
      <c r="L33" s="67">
        <f t="shared" si="1"/>
        <v>0.25</v>
      </c>
      <c r="M33" s="70"/>
      <c r="N33" s="63">
        <f t="shared" si="5"/>
        <v>42277</v>
      </c>
      <c r="O33" s="96"/>
      <c r="P33" s="96"/>
      <c r="Q33" s="97"/>
      <c r="R33" s="67">
        <f t="shared" si="2"/>
        <v>0.25</v>
      </c>
      <c r="S33" s="70"/>
    </row>
    <row r="34" spans="1:19" x14ac:dyDescent="0.25">
      <c r="A34" s="70"/>
      <c r="B34" s="54">
        <f>IF(EOMONTH(B33,3)&gt;Inputs!$B$5,"",EOMONTH(B33,3))</f>
        <v>42369</v>
      </c>
      <c r="C34" s="96"/>
      <c r="D34" s="96"/>
      <c r="E34" s="97"/>
      <c r="F34" s="57">
        <f t="shared" si="0"/>
        <v>0.25</v>
      </c>
      <c r="G34" s="70"/>
      <c r="H34" s="63">
        <f t="shared" si="4"/>
        <v>42369</v>
      </c>
      <c r="I34" s="96"/>
      <c r="J34" s="96"/>
      <c r="K34" s="97"/>
      <c r="L34" s="67">
        <f t="shared" si="1"/>
        <v>0.25</v>
      </c>
      <c r="M34" s="70"/>
      <c r="N34" s="63">
        <f t="shared" si="5"/>
        <v>42369</v>
      </c>
      <c r="O34" s="96"/>
      <c r="P34" s="96"/>
      <c r="Q34" s="97"/>
      <c r="R34" s="67">
        <f t="shared" si="2"/>
        <v>0.25</v>
      </c>
      <c r="S34" s="70"/>
    </row>
    <row r="35" spans="1:19" x14ac:dyDescent="0.25">
      <c r="A35" s="70"/>
      <c r="B35" s="54">
        <f>IF(EOMONTH(B34,3)&gt;Inputs!$B$5,"",EOMONTH(B34,3))</f>
        <v>42460</v>
      </c>
      <c r="C35" s="96"/>
      <c r="D35" s="96"/>
      <c r="E35" s="97"/>
      <c r="F35" s="57">
        <f t="shared" si="0"/>
        <v>0.25</v>
      </c>
      <c r="G35" s="70"/>
      <c r="H35" s="63">
        <f t="shared" si="4"/>
        <v>42460</v>
      </c>
      <c r="I35" s="96"/>
      <c r="J35" s="96"/>
      <c r="K35" s="97"/>
      <c r="L35" s="67">
        <f t="shared" si="1"/>
        <v>0.25</v>
      </c>
      <c r="M35" s="70"/>
      <c r="N35" s="63">
        <f t="shared" si="5"/>
        <v>42460</v>
      </c>
      <c r="O35" s="96"/>
      <c r="P35" s="96"/>
      <c r="Q35" s="97"/>
      <c r="R35" s="67">
        <f t="shared" si="2"/>
        <v>0.25</v>
      </c>
      <c r="S35" s="70"/>
    </row>
    <row r="36" spans="1:19" x14ac:dyDescent="0.25">
      <c r="A36" s="70"/>
      <c r="B36" s="54">
        <f>IF(EOMONTH(B35,3)&gt;Inputs!$B$5,"",EOMONTH(B35,3))</f>
        <v>42551</v>
      </c>
      <c r="C36" s="96"/>
      <c r="D36" s="96"/>
      <c r="E36" s="97"/>
      <c r="F36" s="57">
        <f t="shared" si="0"/>
        <v>0.25</v>
      </c>
      <c r="G36" s="70"/>
      <c r="H36" s="63">
        <f t="shared" si="4"/>
        <v>42551</v>
      </c>
      <c r="I36" s="96"/>
      <c r="J36" s="96"/>
      <c r="K36" s="97"/>
      <c r="L36" s="67">
        <f t="shared" si="1"/>
        <v>0.25</v>
      </c>
      <c r="M36" s="70"/>
      <c r="N36" s="63">
        <f t="shared" si="5"/>
        <v>42551</v>
      </c>
      <c r="O36" s="96"/>
      <c r="P36" s="96"/>
      <c r="Q36" s="97"/>
      <c r="R36" s="67">
        <f t="shared" si="2"/>
        <v>0.25</v>
      </c>
      <c r="S36" s="70"/>
    </row>
    <row r="37" spans="1:19" x14ac:dyDescent="0.25">
      <c r="A37" s="70"/>
      <c r="B37" s="54">
        <f>IF(EOMONTH(B36,3)&gt;Inputs!$B$5,"",EOMONTH(B36,3))</f>
        <v>42643</v>
      </c>
      <c r="C37" s="96"/>
      <c r="D37" s="96"/>
      <c r="E37" s="97"/>
      <c r="F37" s="57">
        <f t="shared" si="0"/>
        <v>0.25</v>
      </c>
      <c r="G37" s="70"/>
      <c r="H37" s="63">
        <f t="shared" si="4"/>
        <v>42643</v>
      </c>
      <c r="I37" s="96"/>
      <c r="J37" s="96"/>
      <c r="K37" s="97"/>
      <c r="L37" s="67">
        <f t="shared" si="1"/>
        <v>0.25</v>
      </c>
      <c r="M37" s="70"/>
      <c r="N37" s="63">
        <f t="shared" si="5"/>
        <v>42643</v>
      </c>
      <c r="O37" s="96"/>
      <c r="P37" s="96"/>
      <c r="Q37" s="97"/>
      <c r="R37" s="67">
        <f t="shared" si="2"/>
        <v>0.25</v>
      </c>
      <c r="S37" s="70"/>
    </row>
    <row r="38" spans="1:19" x14ac:dyDescent="0.25">
      <c r="A38" s="70"/>
      <c r="B38" s="54">
        <f>IF(EOMONTH(B37,3)&gt;Inputs!$B$5,"",EOMONTH(B37,3))</f>
        <v>42735</v>
      </c>
      <c r="C38" s="96"/>
      <c r="D38" s="96"/>
      <c r="E38" s="97"/>
      <c r="F38" s="57">
        <f t="shared" si="0"/>
        <v>0.25</v>
      </c>
      <c r="G38" s="70"/>
      <c r="H38" s="63">
        <f t="shared" si="4"/>
        <v>42735</v>
      </c>
      <c r="I38" s="96"/>
      <c r="J38" s="96"/>
      <c r="K38" s="97"/>
      <c r="L38" s="67">
        <f t="shared" si="1"/>
        <v>0.25</v>
      </c>
      <c r="M38" s="70"/>
      <c r="N38" s="63">
        <f t="shared" si="5"/>
        <v>42735</v>
      </c>
      <c r="O38" s="96"/>
      <c r="P38" s="96"/>
      <c r="Q38" s="97"/>
      <c r="R38" s="67">
        <f t="shared" si="2"/>
        <v>0.25</v>
      </c>
      <c r="S38" s="70"/>
    </row>
    <row r="39" spans="1:19" s="62" customFormat="1" x14ac:dyDescent="0.25">
      <c r="A39" s="70"/>
      <c r="B39" s="63">
        <f>IF(EOMONTH(B38,3)&gt;Inputs!$B$5,"",EOMONTH(B38,3))</f>
        <v>42825</v>
      </c>
      <c r="C39" s="96"/>
      <c r="D39" s="96"/>
      <c r="E39" s="97"/>
      <c r="F39" s="67">
        <f t="shared" si="0"/>
        <v>0.25</v>
      </c>
      <c r="G39" s="70"/>
      <c r="H39" s="63">
        <f t="shared" si="4"/>
        <v>42825</v>
      </c>
      <c r="I39" s="96"/>
      <c r="J39" s="96"/>
      <c r="K39" s="97"/>
      <c r="L39" s="67">
        <f t="shared" si="1"/>
        <v>0.25</v>
      </c>
      <c r="M39" s="70"/>
      <c r="N39" s="63">
        <f t="shared" si="5"/>
        <v>42825</v>
      </c>
      <c r="O39" s="96"/>
      <c r="P39" s="96"/>
      <c r="Q39" s="97"/>
      <c r="R39" s="67">
        <f t="shared" si="2"/>
        <v>0.25</v>
      </c>
      <c r="S39" s="70"/>
    </row>
    <row r="40" spans="1:19" s="62" customFormat="1" x14ac:dyDescent="0.25">
      <c r="A40" s="70"/>
      <c r="B40" s="63">
        <f>IF(EOMONTH(B39,3)&gt;Inputs!$B$5,"",EOMONTH(B39,3))</f>
        <v>42916</v>
      </c>
      <c r="C40" s="96"/>
      <c r="D40" s="96"/>
      <c r="E40" s="97"/>
      <c r="F40" s="67">
        <f t="shared" si="0"/>
        <v>0.25</v>
      </c>
      <c r="G40" s="70"/>
      <c r="H40" s="63">
        <f t="shared" si="4"/>
        <v>42916</v>
      </c>
      <c r="I40" s="96"/>
      <c r="J40" s="96"/>
      <c r="K40" s="97"/>
      <c r="L40" s="67">
        <f t="shared" si="1"/>
        <v>0.25</v>
      </c>
      <c r="M40" s="70"/>
      <c r="N40" s="63">
        <f t="shared" si="5"/>
        <v>42916</v>
      </c>
      <c r="O40" s="96"/>
      <c r="P40" s="96"/>
      <c r="Q40" s="97"/>
      <c r="R40" s="67">
        <f t="shared" si="2"/>
        <v>0.25</v>
      </c>
      <c r="S40" s="70"/>
    </row>
    <row r="41" spans="1:19" s="62" customFormat="1" x14ac:dyDescent="0.25">
      <c r="A41" s="70"/>
      <c r="B41" s="63">
        <f>IF(EOMONTH(B40,3)&gt;Inputs!$B$5,"",EOMONTH(B40,3))</f>
        <v>43008</v>
      </c>
      <c r="C41" s="96"/>
      <c r="D41" s="96"/>
      <c r="E41" s="97"/>
      <c r="F41" s="67">
        <f t="shared" si="0"/>
        <v>0.25</v>
      </c>
      <c r="G41" s="70"/>
      <c r="H41" s="63">
        <f t="shared" si="4"/>
        <v>43008</v>
      </c>
      <c r="I41" s="96"/>
      <c r="J41" s="96"/>
      <c r="K41" s="97"/>
      <c r="L41" s="67">
        <f t="shared" si="1"/>
        <v>0.25</v>
      </c>
      <c r="M41" s="70"/>
      <c r="N41" s="63">
        <f t="shared" si="5"/>
        <v>43008</v>
      </c>
      <c r="O41" s="96"/>
      <c r="P41" s="96"/>
      <c r="Q41" s="97"/>
      <c r="R41" s="67">
        <f t="shared" si="2"/>
        <v>0.25</v>
      </c>
      <c r="S41" s="70"/>
    </row>
    <row r="42" spans="1:19" s="62" customFormat="1" x14ac:dyDescent="0.25">
      <c r="A42" s="70"/>
      <c r="B42" s="63">
        <f>IF(EOMONTH(B41,3)&gt;Inputs!$B$5,"",EOMONTH(B41,3))</f>
        <v>43100</v>
      </c>
      <c r="C42" s="96"/>
      <c r="D42" s="96"/>
      <c r="E42" s="97"/>
      <c r="F42" s="67">
        <f t="shared" si="0"/>
        <v>0.25</v>
      </c>
      <c r="G42" s="70"/>
      <c r="H42" s="63">
        <f t="shared" si="4"/>
        <v>43100</v>
      </c>
      <c r="I42" s="96"/>
      <c r="J42" s="96"/>
      <c r="K42" s="97"/>
      <c r="L42" s="67">
        <f t="shared" si="1"/>
        <v>0.25</v>
      </c>
      <c r="M42" s="70"/>
      <c r="N42" s="63">
        <f t="shared" si="5"/>
        <v>43100</v>
      </c>
      <c r="O42" s="96"/>
      <c r="P42" s="96"/>
      <c r="Q42" s="97"/>
      <c r="R42" s="67">
        <f t="shared" si="2"/>
        <v>0.25</v>
      </c>
      <c r="S42" s="70"/>
    </row>
    <row r="43" spans="1:19" s="62" customFormat="1" x14ac:dyDescent="0.25">
      <c r="A43" s="70"/>
      <c r="B43" s="63">
        <f>IF(EOMONTH(B42,3)&gt;Inputs!$B$5,"",EOMONTH(B42,3))</f>
        <v>43190</v>
      </c>
      <c r="C43" s="96"/>
      <c r="D43" s="96"/>
      <c r="E43" s="97"/>
      <c r="F43" s="67">
        <f t="shared" si="0"/>
        <v>0.25</v>
      </c>
      <c r="G43" s="70"/>
      <c r="H43" s="63">
        <f t="shared" si="4"/>
        <v>43190</v>
      </c>
      <c r="I43" s="96"/>
      <c r="J43" s="96"/>
      <c r="K43" s="97"/>
      <c r="L43" s="67">
        <f t="shared" si="1"/>
        <v>0.25</v>
      </c>
      <c r="M43" s="70"/>
      <c r="N43" s="63">
        <f t="shared" si="5"/>
        <v>43190</v>
      </c>
      <c r="O43" s="96"/>
      <c r="P43" s="96"/>
      <c r="Q43" s="97"/>
      <c r="R43" s="67">
        <f t="shared" si="2"/>
        <v>0.25</v>
      </c>
      <c r="S43" s="70"/>
    </row>
    <row r="44" spans="1:19" s="62" customFormat="1" x14ac:dyDescent="0.25">
      <c r="A44" s="70"/>
      <c r="B44" s="63">
        <f>IF(EOMONTH(B43,3)&gt;Inputs!$B$5,"",EOMONTH(B43,3))</f>
        <v>43281</v>
      </c>
      <c r="C44" s="96"/>
      <c r="D44" s="96"/>
      <c r="E44" s="97"/>
      <c r="F44" s="67">
        <f t="shared" si="0"/>
        <v>0.25</v>
      </c>
      <c r="G44" s="70"/>
      <c r="H44" s="63">
        <f t="shared" si="4"/>
        <v>43281</v>
      </c>
      <c r="I44" s="96"/>
      <c r="J44" s="96"/>
      <c r="K44" s="97"/>
      <c r="L44" s="67">
        <f t="shared" si="1"/>
        <v>0.25</v>
      </c>
      <c r="M44" s="70"/>
      <c r="N44" s="63">
        <f t="shared" si="5"/>
        <v>43281</v>
      </c>
      <c r="O44" s="96"/>
      <c r="P44" s="96"/>
      <c r="Q44" s="97"/>
      <c r="R44" s="67">
        <f t="shared" si="2"/>
        <v>0.25</v>
      </c>
      <c r="S44" s="70"/>
    </row>
    <row r="45" spans="1:19" s="62" customFormat="1" x14ac:dyDescent="0.25">
      <c r="A45" s="70"/>
      <c r="B45" s="63">
        <f>IF(EOMONTH(B44,3)&gt;Inputs!$B$5,"",EOMONTH(B44,3))</f>
        <v>43373</v>
      </c>
      <c r="C45" s="96"/>
      <c r="D45" s="96"/>
      <c r="E45" s="97"/>
      <c r="F45" s="67">
        <f t="shared" si="0"/>
        <v>0.25</v>
      </c>
      <c r="G45" s="70"/>
      <c r="H45" s="63">
        <f t="shared" si="4"/>
        <v>43373</v>
      </c>
      <c r="I45" s="96"/>
      <c r="J45" s="96"/>
      <c r="K45" s="97"/>
      <c r="L45" s="67">
        <f t="shared" si="1"/>
        <v>0.25</v>
      </c>
      <c r="M45" s="70"/>
      <c r="N45" s="63">
        <f t="shared" si="5"/>
        <v>43373</v>
      </c>
      <c r="O45" s="96"/>
      <c r="P45" s="96"/>
      <c r="Q45" s="97"/>
      <c r="R45" s="67">
        <f t="shared" si="2"/>
        <v>0.25</v>
      </c>
      <c r="S45" s="70"/>
    </row>
    <row r="46" spans="1:19" s="62" customFormat="1" x14ac:dyDescent="0.25">
      <c r="A46" s="70"/>
      <c r="B46" s="63">
        <f>IF(EOMONTH(B45,3)&gt;Inputs!$B$5,"",EOMONTH(B45,3))</f>
        <v>43465</v>
      </c>
      <c r="C46" s="96"/>
      <c r="D46" s="96"/>
      <c r="E46" s="97"/>
      <c r="F46" s="67">
        <f t="shared" si="0"/>
        <v>0.25</v>
      </c>
      <c r="G46" s="70"/>
      <c r="H46" s="63">
        <f t="shared" si="4"/>
        <v>43465</v>
      </c>
      <c r="I46" s="96"/>
      <c r="J46" s="96"/>
      <c r="K46" s="97"/>
      <c r="L46" s="67">
        <f t="shared" si="1"/>
        <v>0.25</v>
      </c>
      <c r="M46" s="70"/>
      <c r="N46" s="63">
        <f t="shared" si="5"/>
        <v>43465</v>
      </c>
      <c r="O46" s="96"/>
      <c r="P46" s="96"/>
      <c r="Q46" s="97"/>
      <c r="R46" s="67">
        <f t="shared" si="2"/>
        <v>0.25</v>
      </c>
      <c r="S46" s="70"/>
    </row>
    <row r="47" spans="1:19" s="62" customFormat="1" x14ac:dyDescent="0.25">
      <c r="A47" s="70"/>
      <c r="B47" s="63">
        <f>IF(EOMONTH(B46,3)&gt;Inputs!$B$5,"",EOMONTH(B46,3))</f>
        <v>43555</v>
      </c>
      <c r="C47" s="96"/>
      <c r="D47" s="96"/>
      <c r="E47" s="97"/>
      <c r="F47" s="67">
        <f t="shared" si="0"/>
        <v>0.25</v>
      </c>
      <c r="G47" s="70"/>
      <c r="H47" s="63">
        <f t="shared" si="4"/>
        <v>43555</v>
      </c>
      <c r="I47" s="96"/>
      <c r="J47" s="96"/>
      <c r="K47" s="97"/>
      <c r="L47" s="67">
        <f t="shared" si="1"/>
        <v>0.25</v>
      </c>
      <c r="M47" s="70"/>
      <c r="N47" s="63">
        <f t="shared" si="5"/>
        <v>43555</v>
      </c>
      <c r="O47" s="96"/>
      <c r="P47" s="96"/>
      <c r="Q47" s="97"/>
      <c r="R47" s="67">
        <f t="shared" si="2"/>
        <v>0.25</v>
      </c>
      <c r="S47" s="70"/>
    </row>
    <row r="48" spans="1:19" s="62" customFormat="1" x14ac:dyDescent="0.25">
      <c r="A48" s="70"/>
      <c r="B48" s="63">
        <f>IF(EOMONTH(B47,3)&gt;Inputs!$B$5,"",EOMONTH(B47,3))</f>
        <v>43646</v>
      </c>
      <c r="C48" s="96"/>
      <c r="D48" s="96"/>
      <c r="E48" s="97"/>
      <c r="F48" s="67">
        <f t="shared" si="0"/>
        <v>0.25</v>
      </c>
      <c r="G48" s="70"/>
      <c r="H48" s="63">
        <f t="shared" si="4"/>
        <v>43646</v>
      </c>
      <c r="I48" s="96"/>
      <c r="J48" s="96"/>
      <c r="K48" s="97"/>
      <c r="L48" s="67">
        <f t="shared" si="1"/>
        <v>0.25</v>
      </c>
      <c r="M48" s="70"/>
      <c r="N48" s="63">
        <f t="shared" si="5"/>
        <v>43646</v>
      </c>
      <c r="O48" s="96"/>
      <c r="P48" s="96"/>
      <c r="Q48" s="97"/>
      <c r="R48" s="67">
        <f t="shared" si="2"/>
        <v>0.25</v>
      </c>
      <c r="S48" s="70"/>
    </row>
    <row r="49" spans="1:19" s="62" customFormat="1" x14ac:dyDescent="0.25">
      <c r="A49" s="70"/>
      <c r="B49" s="63">
        <f>IF(EOMONTH(B48,3)&gt;Inputs!$B$5,"",EOMONTH(B48,3))</f>
        <v>43738</v>
      </c>
      <c r="C49" s="96"/>
      <c r="D49" s="96"/>
      <c r="E49" s="97"/>
      <c r="F49" s="67">
        <f t="shared" si="0"/>
        <v>0.25</v>
      </c>
      <c r="G49" s="70"/>
      <c r="H49" s="63">
        <f t="shared" si="4"/>
        <v>43738</v>
      </c>
      <c r="I49" s="96"/>
      <c r="J49" s="96"/>
      <c r="K49" s="97"/>
      <c r="L49" s="67">
        <f t="shared" si="1"/>
        <v>0.25</v>
      </c>
      <c r="M49" s="70"/>
      <c r="N49" s="63">
        <f t="shared" si="5"/>
        <v>43738</v>
      </c>
      <c r="O49" s="96"/>
      <c r="P49" s="96"/>
      <c r="Q49" s="97"/>
      <c r="R49" s="67">
        <f t="shared" si="2"/>
        <v>0.25</v>
      </c>
      <c r="S49" s="70"/>
    </row>
    <row r="50" spans="1:19" s="62" customFormat="1" x14ac:dyDescent="0.25">
      <c r="A50" s="70"/>
      <c r="B50" s="63">
        <f>IF(EOMONTH(B49,3)&gt;Inputs!$B$5,"",EOMONTH(B49,3))</f>
        <v>43830</v>
      </c>
      <c r="C50" s="96"/>
      <c r="D50" s="96"/>
      <c r="E50" s="97"/>
      <c r="F50" s="67">
        <f t="shared" si="0"/>
        <v>0.25</v>
      </c>
      <c r="G50" s="70"/>
      <c r="H50" s="63">
        <f t="shared" si="4"/>
        <v>43830</v>
      </c>
      <c r="I50" s="96"/>
      <c r="J50" s="96"/>
      <c r="K50" s="97"/>
      <c r="L50" s="67">
        <f t="shared" si="1"/>
        <v>0.25</v>
      </c>
      <c r="M50" s="70"/>
      <c r="N50" s="63">
        <f t="shared" si="5"/>
        <v>43830</v>
      </c>
      <c r="O50" s="96"/>
      <c r="P50" s="96"/>
      <c r="Q50" s="97"/>
      <c r="R50" s="67">
        <f t="shared" si="2"/>
        <v>0.25</v>
      </c>
      <c r="S50" s="70"/>
    </row>
    <row r="51" spans="1:19" s="62" customFormat="1" x14ac:dyDescent="0.25">
      <c r="A51" s="70"/>
      <c r="B51" s="63">
        <f>IF(EOMONTH(B50,3)&gt;Inputs!$B$5,"",EOMONTH(B50,3))</f>
        <v>43921</v>
      </c>
      <c r="C51" s="96"/>
      <c r="D51" s="96"/>
      <c r="E51" s="97"/>
      <c r="F51" s="67">
        <f t="shared" si="0"/>
        <v>0.25</v>
      </c>
      <c r="G51" s="70"/>
      <c r="H51" s="63">
        <f t="shared" si="4"/>
        <v>43921</v>
      </c>
      <c r="I51" s="96"/>
      <c r="J51" s="96"/>
      <c r="K51" s="97"/>
      <c r="L51" s="67">
        <f t="shared" si="1"/>
        <v>0.25</v>
      </c>
      <c r="M51" s="70"/>
      <c r="N51" s="63">
        <f t="shared" si="5"/>
        <v>43921</v>
      </c>
      <c r="O51" s="96"/>
      <c r="P51" s="96"/>
      <c r="Q51" s="97"/>
      <c r="R51" s="67">
        <f t="shared" si="2"/>
        <v>0.25</v>
      </c>
      <c r="S51" s="70"/>
    </row>
    <row r="52" spans="1:19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23.25" x14ac:dyDescent="0.35">
      <c r="A53" s="60" t="s">
        <v>1</v>
      </c>
      <c r="B53" s="59"/>
      <c r="C53" s="59"/>
      <c r="D53" s="59"/>
      <c r="E53" s="59"/>
      <c r="F53" s="59"/>
      <c r="G53" s="59"/>
      <c r="H53" s="59"/>
      <c r="I53" s="70"/>
      <c r="J53" s="70"/>
      <c r="K53" s="70"/>
      <c r="L53" s="70"/>
      <c r="M53" s="61"/>
      <c r="N53" s="61"/>
      <c r="O53" s="70"/>
      <c r="P53" s="70"/>
      <c r="Q53" s="70"/>
      <c r="R53" s="70"/>
      <c r="S53" s="70"/>
    </row>
    <row r="54" spans="1:19" x14ac:dyDescent="0.25">
      <c r="A54" s="38"/>
      <c r="B54" s="38"/>
      <c r="C54" s="70"/>
      <c r="D54" s="70"/>
      <c r="E54" s="70"/>
      <c r="F54" s="23" t="s">
        <v>0</v>
      </c>
      <c r="G54" s="20" t="str">
        <f t="shared" ref="G54:R54" si="12">IFERROR(TEXT(G55-365,"yyyy")&amp;"/"&amp;TEXT(G55,"yy"),"")</f>
        <v>2009/10</v>
      </c>
      <c r="H54" s="20" t="str">
        <f t="shared" si="12"/>
        <v>2010/11</v>
      </c>
      <c r="I54" s="20" t="str">
        <f t="shared" si="12"/>
        <v>2011/12</v>
      </c>
      <c r="J54" s="20" t="str">
        <f t="shared" si="12"/>
        <v>2012/13</v>
      </c>
      <c r="K54" s="20" t="str">
        <f t="shared" si="12"/>
        <v>2013/14</v>
      </c>
      <c r="L54" s="20" t="str">
        <f t="shared" si="12"/>
        <v>2014/15</v>
      </c>
      <c r="M54" s="20" t="str">
        <f t="shared" si="12"/>
        <v>2015/16</v>
      </c>
      <c r="N54" s="20" t="str">
        <f t="shared" si="12"/>
        <v>2016/17</v>
      </c>
      <c r="O54" s="20" t="str">
        <f t="shared" si="12"/>
        <v>2017/18</v>
      </c>
      <c r="P54" s="20" t="str">
        <f t="shared" si="12"/>
        <v>2018/19</v>
      </c>
      <c r="Q54" s="20" t="str">
        <f t="shared" si="12"/>
        <v>2019/20</v>
      </c>
      <c r="R54" s="20" t="str">
        <f t="shared" si="12"/>
        <v/>
      </c>
      <c r="S54" s="70"/>
    </row>
    <row r="55" spans="1:19" x14ac:dyDescent="0.25">
      <c r="A55" s="70" t="s">
        <v>38</v>
      </c>
      <c r="B55" s="70"/>
      <c r="C55" s="70"/>
      <c r="D55" s="70"/>
      <c r="E55" s="70"/>
      <c r="F55" s="70"/>
      <c r="G55" s="63">
        <f>Inputs!$B$3</f>
        <v>40268</v>
      </c>
      <c r="H55" s="63">
        <f>IF(OR(EOMONTH(G55,12)&gt;Inputs!$B$5,G55=""),"",EOMONTH(G55,12))</f>
        <v>40633</v>
      </c>
      <c r="I55" s="63">
        <f>IF(OR(EOMONTH(H55,12)&gt;Inputs!$B$5,H55=""),"",EOMONTH(H55,12))</f>
        <v>40999</v>
      </c>
      <c r="J55" s="63">
        <f>IF(OR(EOMONTH(I55,12)&gt;Inputs!$B$5,I55=""),"",EOMONTH(I55,12))</f>
        <v>41364</v>
      </c>
      <c r="K55" s="63">
        <f>IF(OR(EOMONTH(J55,12)&gt;Inputs!$B$5,J55=""),"",EOMONTH(J55,12))</f>
        <v>41729</v>
      </c>
      <c r="L55" s="63">
        <f>IF(OR(EOMONTH(K55,12)&gt;Inputs!$B$5,K55=""),"",EOMONTH(K55,12))</f>
        <v>42094</v>
      </c>
      <c r="M55" s="63">
        <f>IF(OR(EOMONTH(L55,12)&gt;Inputs!$B$5,L55=""),"",EOMONTH(L55,12))</f>
        <v>42460</v>
      </c>
      <c r="N55" s="63">
        <f>IF(OR(EOMONTH(M55,12)&gt;Inputs!$B$5,M55=""),"",EOMONTH(M55,12))</f>
        <v>42825</v>
      </c>
      <c r="O55" s="63">
        <f>IF(OR(EOMONTH(N55,12)&gt;Inputs!$B$5,N55=""),"",EOMONTH(N55,12))</f>
        <v>43190</v>
      </c>
      <c r="P55" s="63">
        <f>IF(OR(EOMONTH(O55,12)&gt;Inputs!$B$5,O55=""),"",EOMONTH(O55,12))</f>
        <v>43555</v>
      </c>
      <c r="Q55" s="63">
        <f>IF(OR(EOMONTH(P55,12)&gt;Inputs!$B$5,P55=""),"",EOMONTH(P55,12))</f>
        <v>43921</v>
      </c>
      <c r="R55" s="70" t="str">
        <f>IF(OR(EOMONTH(Q55,12)&gt;Inputs!$B$5,Q55=""),"",EOMONTH(Q55,12))</f>
        <v/>
      </c>
      <c r="S55" s="70"/>
    </row>
    <row r="56" spans="1:19" x14ac:dyDescent="0.25">
      <c r="A56" s="70" t="s">
        <v>40</v>
      </c>
      <c r="B56" s="70"/>
      <c r="C56" s="70"/>
      <c r="D56" s="70"/>
      <c r="E56" s="70"/>
      <c r="F56" s="70"/>
      <c r="G56" s="67">
        <v>2.0444987924759683E-2</v>
      </c>
      <c r="H56" s="67">
        <v>1.6890213611524985E-2</v>
      </c>
      <c r="I56" s="67">
        <v>1.9785051294577416E-2</v>
      </c>
      <c r="J56" s="67">
        <v>1.8682634730538883E-2</v>
      </c>
      <c r="K56" s="67">
        <v>1.6458970138725659E-2</v>
      </c>
      <c r="L56" s="67">
        <v>1.8807855789745975E-2</v>
      </c>
      <c r="M56" s="67">
        <v>3.0312805095640272E-2</v>
      </c>
      <c r="N56" s="67">
        <v>2.3440224795671094E-2</v>
      </c>
      <c r="O56" s="67">
        <v>1.9766179679946649E-2</v>
      </c>
      <c r="P56" s="67">
        <v>2.1841170273630084E-2</v>
      </c>
      <c r="Q56" s="67">
        <v>1.8300000000000205E-2</v>
      </c>
      <c r="R56" s="67" t="str">
        <f t="shared" ref="R56" si="13">IFERROR(VLOOKUP(R$55,$B$4:$F$51,4,FALSE),"")</f>
        <v/>
      </c>
      <c r="S56" s="70"/>
    </row>
    <row r="57" spans="1:19" x14ac:dyDescent="0.25">
      <c r="A57" s="70" t="s">
        <v>41</v>
      </c>
      <c r="B57" s="70"/>
      <c r="C57" s="70"/>
      <c r="D57" s="70"/>
      <c r="E57" s="70"/>
      <c r="F57" s="70"/>
      <c r="G57" s="67">
        <v>-2.4377941880488918E-2</v>
      </c>
      <c r="H57" s="67">
        <v>3.8631052921648701E-2</v>
      </c>
      <c r="I57" s="67">
        <v>3.9581389362526531E-2</v>
      </c>
      <c r="J57" s="67">
        <v>4.3321299638989785E-3</v>
      </c>
      <c r="K57" s="67">
        <v>2.276539659717236E-2</v>
      </c>
      <c r="L57" s="67">
        <v>1.0309278350515427E-2</v>
      </c>
      <c r="M57" s="67">
        <v>3.2931354359925891E-2</v>
      </c>
      <c r="N57" s="67">
        <v>3.1881454872025206E-2</v>
      </c>
      <c r="O57" s="67">
        <v>2.7850304612706767E-2</v>
      </c>
      <c r="P57" s="67">
        <v>2.4530346647134271E-2</v>
      </c>
      <c r="Q57" s="67">
        <v>2.000000000000024E-2</v>
      </c>
      <c r="R57" s="67" t="str">
        <f t="shared" ref="R57" si="14">IFERROR(VLOOKUP(R$55,$H$4:$L$51,4,FALSE),"")</f>
        <v/>
      </c>
      <c r="S57" s="70"/>
    </row>
    <row r="58" spans="1:19" x14ac:dyDescent="0.25">
      <c r="A58" s="70" t="s">
        <v>42</v>
      </c>
      <c r="B58" s="70"/>
      <c r="C58" s="70"/>
      <c r="D58" s="70"/>
      <c r="E58" s="70"/>
      <c r="F58" s="70"/>
      <c r="G58" s="67">
        <v>1.7060876308646833E-2</v>
      </c>
      <c r="H58" s="67">
        <v>-2.0968356843309444E-3</v>
      </c>
      <c r="I58" s="67">
        <v>5.9216809933142489E-3</v>
      </c>
      <c r="J58" s="67">
        <v>1.006456513482723E-2</v>
      </c>
      <c r="K58" s="67">
        <v>1.2972363226170236E-2</v>
      </c>
      <c r="L58" s="67">
        <v>2.1506014724999467E-2</v>
      </c>
      <c r="M58" s="67">
        <v>2.0880436493769805E-2</v>
      </c>
      <c r="N58" s="67">
        <v>2.1993173631684293E-2</v>
      </c>
      <c r="O58" s="67">
        <v>2.4205023702121187E-2</v>
      </c>
      <c r="P58" s="67">
        <v>2.3897449601211429E-2</v>
      </c>
      <c r="Q58" s="67">
        <v>1.540000000000008E-2</v>
      </c>
      <c r="R58" s="67" t="str">
        <f t="shared" ref="R58" si="15">IFERROR(VLOOKUP(R$55,$N$4:$Q$51,4,FALSE),"")</f>
        <v/>
      </c>
      <c r="S58" s="70"/>
    </row>
    <row r="59" spans="1:19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</sheetData>
  <sheetProtection formatColumns="0" formatRows="0"/>
  <pageMargins left="0.25" right="0.25" top="0.75" bottom="0.75" header="0.3" footer="0.3"/>
  <pageSetup paperSize="9" scale="54" fitToHeight="0" orientation="portrait" r:id="rId1"/>
  <headerFooter>
    <oddHeader>&amp;R&amp;D &amp;T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23"/>
  <sheetViews>
    <sheetView showGridLines="0" view="pageBreakPreview" zoomScaleNormal="100" zoomScaleSheetLayoutView="100" workbookViewId="0"/>
  </sheetViews>
  <sheetFormatPr defaultRowHeight="15" x14ac:dyDescent="0.25"/>
  <cols>
    <col min="1" max="1" width="51.42578125" bestFit="1" customWidth="1"/>
    <col min="2" max="2" width="12.42578125" bestFit="1" customWidth="1"/>
    <col min="3" max="3" width="10" style="61" customWidth="1"/>
    <col min="4" max="13" width="10" customWidth="1"/>
    <col min="14" max="14" width="2.7109375" customWidth="1"/>
  </cols>
  <sheetData>
    <row r="1" spans="1:14" s="62" customFormat="1" ht="39.950000000000003" customHeight="1" x14ac:dyDescent="0.25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70" customFormat="1" ht="39.75" customHeight="1" x14ac:dyDescent="0.35">
      <c r="A2" s="71" t="s">
        <v>5</v>
      </c>
    </row>
    <row r="3" spans="1:14" s="70" customFormat="1" x14ac:dyDescent="0.25">
      <c r="B3" s="23" t="s">
        <v>2</v>
      </c>
      <c r="C3" s="23" t="s">
        <v>0</v>
      </c>
      <c r="D3" s="45"/>
      <c r="E3" s="45"/>
      <c r="F3" s="45"/>
      <c r="G3" s="45"/>
      <c r="H3" s="45"/>
      <c r="I3" s="45"/>
      <c r="J3" s="45"/>
      <c r="K3" s="45"/>
    </row>
    <row r="4" spans="1:14" s="61" customFormat="1" x14ac:dyDescent="0.25">
      <c r="A4" s="70" t="s">
        <v>29</v>
      </c>
      <c r="B4" s="72" t="s">
        <v>5</v>
      </c>
      <c r="C4" s="81">
        <f>Inputs!B4</f>
        <v>41729</v>
      </c>
      <c r="D4" s="45"/>
      <c r="E4" s="45"/>
      <c r="F4" s="45"/>
      <c r="G4" s="45"/>
      <c r="H4" s="45"/>
      <c r="I4" s="45"/>
      <c r="J4" s="45"/>
      <c r="K4" s="45"/>
    </row>
    <row r="5" spans="1:14" s="61" customFormat="1" x14ac:dyDescent="0.25">
      <c r="A5" s="70"/>
      <c r="C5" s="73"/>
      <c r="D5" s="45"/>
      <c r="E5" s="45"/>
      <c r="F5" s="45"/>
      <c r="G5" s="45"/>
      <c r="H5" s="45"/>
      <c r="I5" s="45"/>
      <c r="J5" s="45"/>
      <c r="K5" s="45"/>
    </row>
    <row r="6" spans="1:14" x14ac:dyDescent="0.25">
      <c r="B6" s="23" t="s">
        <v>2</v>
      </c>
      <c r="C6" s="20" t="str">
        <f>'Growth rates'!G54</f>
        <v>2009/10</v>
      </c>
      <c r="D6" s="20" t="str">
        <f>'Growth rates'!H54</f>
        <v>2010/11</v>
      </c>
      <c r="E6" s="20" t="str">
        <f>'Growth rates'!I54</f>
        <v>2011/12</v>
      </c>
      <c r="F6" s="20" t="str">
        <f>'Growth rates'!J54</f>
        <v>2012/13</v>
      </c>
      <c r="G6" s="20" t="str">
        <f>'Growth rates'!K54</f>
        <v>2013/14</v>
      </c>
      <c r="H6" s="20" t="str">
        <f>'Growth rates'!L54</f>
        <v>2014/15</v>
      </c>
      <c r="I6" s="20" t="str">
        <f>'Growth rates'!M54</f>
        <v>2015/16</v>
      </c>
      <c r="J6" s="20" t="str">
        <f>'Growth rates'!N54</f>
        <v>2016/17</v>
      </c>
      <c r="K6" s="20" t="str">
        <f>'Growth rates'!O54</f>
        <v>2017/18</v>
      </c>
      <c r="L6" s="20" t="str">
        <f>'Growth rates'!P54</f>
        <v>2018/19</v>
      </c>
      <c r="M6" s="20" t="str">
        <f>'Growth rates'!Q54</f>
        <v>2019/20</v>
      </c>
    </row>
    <row r="7" spans="1:14" x14ac:dyDescent="0.25">
      <c r="A7" s="70" t="s">
        <v>40</v>
      </c>
      <c r="B7" s="72" t="s">
        <v>61</v>
      </c>
      <c r="C7" s="75">
        <f>'Growth rates'!G56</f>
        <v>2.0444987924759683E-2</v>
      </c>
      <c r="D7" s="76">
        <f>'Growth rates'!H56</f>
        <v>1.6890213611524985E-2</v>
      </c>
      <c r="E7" s="76">
        <f>'Growth rates'!I56</f>
        <v>1.9785051294577416E-2</v>
      </c>
      <c r="F7" s="76">
        <f>'Growth rates'!J56</f>
        <v>1.8682634730538883E-2</v>
      </c>
      <c r="G7" s="76">
        <f>'Growth rates'!K56</f>
        <v>1.6458970138725659E-2</v>
      </c>
      <c r="H7" s="76">
        <f>'Growth rates'!L56</f>
        <v>1.8807855789745975E-2</v>
      </c>
      <c r="I7" s="76">
        <f>'Growth rates'!M56</f>
        <v>3.0312805095640272E-2</v>
      </c>
      <c r="J7" s="76">
        <f>'Growth rates'!N56</f>
        <v>2.3440224795671094E-2</v>
      </c>
      <c r="K7" s="76">
        <f>'Growth rates'!O56</f>
        <v>1.9766179679946649E-2</v>
      </c>
      <c r="L7" s="76">
        <f>'Growth rates'!P56</f>
        <v>2.1841170273630084E-2</v>
      </c>
      <c r="M7" s="76">
        <f>'Growth rates'!Q56</f>
        <v>1.8300000000000205E-2</v>
      </c>
    </row>
    <row r="8" spans="1:14" x14ac:dyDescent="0.25">
      <c r="A8" s="70" t="s">
        <v>41</v>
      </c>
      <c r="B8" s="72" t="s">
        <v>61</v>
      </c>
      <c r="C8" s="75">
        <f>'Growth rates'!G57</f>
        <v>-2.4377941880488918E-2</v>
      </c>
      <c r="D8" s="76">
        <f>'Growth rates'!H57</f>
        <v>3.8631052921648701E-2</v>
      </c>
      <c r="E8" s="76">
        <f>'Growth rates'!I57</f>
        <v>3.9581389362526531E-2</v>
      </c>
      <c r="F8" s="76">
        <f>'Growth rates'!J57</f>
        <v>4.3321299638989785E-3</v>
      </c>
      <c r="G8" s="76">
        <f>'Growth rates'!K57</f>
        <v>2.276539659717236E-2</v>
      </c>
      <c r="H8" s="76">
        <f>'Growth rates'!L57</f>
        <v>1.0309278350515427E-2</v>
      </c>
      <c r="I8" s="76">
        <f>'Growth rates'!M57</f>
        <v>3.2931354359925891E-2</v>
      </c>
      <c r="J8" s="76">
        <f>'Growth rates'!N57</f>
        <v>3.1881454872025206E-2</v>
      </c>
      <c r="K8" s="76">
        <f>'Growth rates'!O57</f>
        <v>2.7850304612706767E-2</v>
      </c>
      <c r="L8" s="76">
        <f>'Growth rates'!P57</f>
        <v>2.4530346647134271E-2</v>
      </c>
      <c r="M8" s="76">
        <f>'Growth rates'!Q57</f>
        <v>2.000000000000024E-2</v>
      </c>
    </row>
    <row r="9" spans="1:14" x14ac:dyDescent="0.25">
      <c r="A9" s="70" t="s">
        <v>42</v>
      </c>
      <c r="B9" s="72" t="s">
        <v>61</v>
      </c>
      <c r="C9" s="75">
        <f>'Growth rates'!G58</f>
        <v>1.7060876308646833E-2</v>
      </c>
      <c r="D9" s="76">
        <f>'Growth rates'!H58</f>
        <v>-2.0968356843309444E-3</v>
      </c>
      <c r="E9" s="76">
        <f>'Growth rates'!I58</f>
        <v>5.9216809933142489E-3</v>
      </c>
      <c r="F9" s="76">
        <f>'Growth rates'!J58</f>
        <v>1.006456513482723E-2</v>
      </c>
      <c r="G9" s="76">
        <f>'Growth rates'!K58</f>
        <v>1.2972363226170236E-2</v>
      </c>
      <c r="H9" s="76">
        <f>'Growth rates'!L58</f>
        <v>2.1506014724999467E-2</v>
      </c>
      <c r="I9" s="76">
        <f>'Growth rates'!M58</f>
        <v>2.0880436493769805E-2</v>
      </c>
      <c r="J9" s="76">
        <f>'Growth rates'!N58</f>
        <v>2.1993173631684293E-2</v>
      </c>
      <c r="K9" s="76">
        <f>'Growth rates'!O58</f>
        <v>2.4205023702121187E-2</v>
      </c>
      <c r="L9" s="76">
        <f>'Growth rates'!P58</f>
        <v>2.3897449601211429E-2</v>
      </c>
      <c r="M9" s="76">
        <f>'Growth rates'!Q58</f>
        <v>1.540000000000008E-2</v>
      </c>
    </row>
    <row r="10" spans="1:14" s="61" customFormat="1" x14ac:dyDescent="0.25">
      <c r="A10" s="70"/>
      <c r="D10" s="45"/>
      <c r="E10" s="45"/>
      <c r="F10" s="45"/>
      <c r="G10" s="45"/>
      <c r="H10" s="45"/>
      <c r="I10" s="45"/>
      <c r="J10" s="45"/>
      <c r="K10" s="45"/>
    </row>
    <row r="11" spans="1:14" s="61" customFormat="1" x14ac:dyDescent="0.25">
      <c r="A11" s="17" t="s">
        <v>57</v>
      </c>
      <c r="B11" s="23" t="s">
        <v>2</v>
      </c>
      <c r="C11" s="23" t="s">
        <v>0</v>
      </c>
      <c r="D11" s="45"/>
      <c r="E11" s="45"/>
      <c r="F11" s="45"/>
      <c r="G11" s="45"/>
      <c r="H11" s="45"/>
      <c r="I11" s="45"/>
      <c r="J11" s="45"/>
      <c r="K11" s="45"/>
    </row>
    <row r="12" spans="1:14" s="61" customFormat="1" x14ac:dyDescent="0.25">
      <c r="A12" s="70" t="s">
        <v>40</v>
      </c>
      <c r="B12" s="72" t="s">
        <v>5</v>
      </c>
      <c r="C12" s="76">
        <f>Inputs!B$10</f>
        <v>0.6</v>
      </c>
      <c r="D12" s="45"/>
      <c r="E12" s="45"/>
      <c r="F12" s="45"/>
      <c r="G12" s="45"/>
      <c r="H12" s="45"/>
      <c r="I12" s="45"/>
      <c r="J12" s="45"/>
      <c r="K12" s="45"/>
    </row>
    <row r="13" spans="1:14" s="61" customFormat="1" x14ac:dyDescent="0.25">
      <c r="A13" s="70" t="s">
        <v>41</v>
      </c>
      <c r="B13" s="72" t="s">
        <v>5</v>
      </c>
      <c r="C13" s="76">
        <f>Inputs!C$10</f>
        <v>0.4</v>
      </c>
      <c r="D13" s="45"/>
      <c r="E13" s="45"/>
      <c r="F13" s="45"/>
      <c r="G13" s="45"/>
      <c r="H13" s="45"/>
      <c r="I13" s="45"/>
      <c r="J13" s="45"/>
      <c r="K13" s="45"/>
    </row>
    <row r="14" spans="1:14" s="61" customFormat="1" x14ac:dyDescent="0.25">
      <c r="A14" s="70" t="s">
        <v>42</v>
      </c>
      <c r="B14" s="72" t="s">
        <v>5</v>
      </c>
      <c r="C14" s="76">
        <f>Inputs!D$10</f>
        <v>0</v>
      </c>
      <c r="D14" s="45"/>
      <c r="E14" s="45"/>
      <c r="F14" s="45"/>
      <c r="G14" s="45"/>
      <c r="H14" s="45"/>
      <c r="I14" s="45"/>
      <c r="J14" s="45"/>
      <c r="K14" s="45"/>
    </row>
    <row r="15" spans="1:14" x14ac:dyDescent="0.25">
      <c r="A15" s="70"/>
      <c r="C15" s="44"/>
    </row>
    <row r="16" spans="1:14" s="61" customFormat="1" x14ac:dyDescent="0.25">
      <c r="A16" s="17" t="s">
        <v>58</v>
      </c>
      <c r="C16" s="44"/>
      <c r="D16" s="45"/>
      <c r="E16" s="45"/>
      <c r="F16" s="45"/>
      <c r="G16" s="45"/>
      <c r="H16" s="45"/>
      <c r="I16" s="45"/>
      <c r="J16" s="45"/>
      <c r="K16" s="45"/>
    </row>
    <row r="17" spans="1:13" s="61" customFormat="1" x14ac:dyDescent="0.25">
      <c r="A17" s="70" t="s">
        <v>40</v>
      </c>
      <c r="B17" s="72" t="s">
        <v>5</v>
      </c>
      <c r="C17" s="76">
        <f>Inputs!B$11</f>
        <v>0.6</v>
      </c>
      <c r="D17" s="45"/>
      <c r="E17" s="45"/>
      <c r="F17" s="45"/>
      <c r="G17" s="45"/>
      <c r="H17" s="45"/>
      <c r="I17" s="45"/>
      <c r="J17" s="45"/>
      <c r="K17" s="45"/>
    </row>
    <row r="18" spans="1:13" s="61" customFormat="1" x14ac:dyDescent="0.25">
      <c r="A18" s="70" t="s">
        <v>41</v>
      </c>
      <c r="B18" s="72" t="s">
        <v>5</v>
      </c>
      <c r="C18" s="76">
        <f>Inputs!C$11</f>
        <v>0.4</v>
      </c>
      <c r="D18" s="45"/>
      <c r="E18" s="45"/>
      <c r="F18" s="45"/>
      <c r="G18" s="45"/>
      <c r="H18" s="45"/>
      <c r="I18" s="45"/>
      <c r="J18" s="45"/>
      <c r="K18" s="45"/>
    </row>
    <row r="19" spans="1:13" s="61" customFormat="1" x14ac:dyDescent="0.25">
      <c r="A19" s="70" t="s">
        <v>42</v>
      </c>
      <c r="B19" s="72" t="s">
        <v>5</v>
      </c>
      <c r="C19" s="76">
        <f>Inputs!D$11</f>
        <v>0</v>
      </c>
      <c r="D19" s="45"/>
      <c r="E19" s="45"/>
      <c r="F19" s="45"/>
      <c r="G19" s="45"/>
      <c r="H19" s="45"/>
      <c r="I19" s="45"/>
      <c r="J19" s="45"/>
      <c r="K19" s="45"/>
    </row>
    <row r="20" spans="1:13" s="61" customFormat="1" x14ac:dyDescent="0.25">
      <c r="A20" s="70"/>
      <c r="C20" s="44"/>
    </row>
    <row r="21" spans="1:13" s="61" customFormat="1" x14ac:dyDescent="0.25">
      <c r="A21" s="17" t="s">
        <v>59</v>
      </c>
      <c r="C21" s="44"/>
      <c r="D21" s="45"/>
      <c r="E21" s="45"/>
      <c r="F21" s="45"/>
      <c r="G21" s="45"/>
      <c r="H21" s="45"/>
      <c r="I21" s="45"/>
      <c r="J21" s="45"/>
      <c r="K21" s="45"/>
    </row>
    <row r="22" spans="1:13" s="61" customFormat="1" x14ac:dyDescent="0.25">
      <c r="A22" s="70" t="s">
        <v>40</v>
      </c>
      <c r="B22" s="72" t="s">
        <v>5</v>
      </c>
      <c r="C22" s="76">
        <f>Inputs!B$12</f>
        <v>0</v>
      </c>
      <c r="D22" s="45"/>
      <c r="E22" s="45"/>
      <c r="F22" s="45"/>
      <c r="G22" s="45"/>
      <c r="H22" s="45"/>
      <c r="I22" s="45"/>
      <c r="J22" s="45"/>
      <c r="K22" s="45"/>
    </row>
    <row r="23" spans="1:13" s="61" customFormat="1" x14ac:dyDescent="0.25">
      <c r="A23" s="70" t="s">
        <v>41</v>
      </c>
      <c r="B23" s="72" t="s">
        <v>5</v>
      </c>
      <c r="C23" s="76">
        <f>Inputs!C$12</f>
        <v>0</v>
      </c>
      <c r="D23" s="45"/>
      <c r="E23" s="45"/>
      <c r="F23" s="45"/>
      <c r="G23" s="45"/>
      <c r="H23" s="45"/>
      <c r="I23" s="45"/>
      <c r="J23" s="45"/>
      <c r="K23" s="45"/>
    </row>
    <row r="24" spans="1:13" s="61" customFormat="1" x14ac:dyDescent="0.25">
      <c r="A24" s="70" t="s">
        <v>42</v>
      </c>
      <c r="B24" s="72" t="s">
        <v>5</v>
      </c>
      <c r="C24" s="76">
        <f>Inputs!D$12</f>
        <v>1</v>
      </c>
      <c r="D24" s="45"/>
      <c r="E24" s="45"/>
      <c r="F24" s="45"/>
      <c r="G24" s="45"/>
      <c r="H24" s="45"/>
      <c r="I24" s="45"/>
      <c r="J24" s="45"/>
      <c r="K24" s="45"/>
    </row>
    <row r="25" spans="1:13" s="61" customFormat="1" x14ac:dyDescent="0.25">
      <c r="A25" s="70"/>
    </row>
    <row r="26" spans="1:13" s="70" customFormat="1" ht="39.75" customHeight="1" x14ac:dyDescent="0.35">
      <c r="A26" s="71" t="s">
        <v>4</v>
      </c>
    </row>
    <row r="28" spans="1:13" ht="15.75" x14ac:dyDescent="0.25">
      <c r="A28" s="66" t="s">
        <v>45</v>
      </c>
      <c r="B28" s="25"/>
    </row>
    <row r="29" spans="1:13" x14ac:dyDescent="0.25">
      <c r="A29" s="61"/>
      <c r="B29" s="23" t="s">
        <v>25</v>
      </c>
      <c r="C29" s="20" t="str">
        <f t="shared" ref="C29:M29" si="0">C$6</f>
        <v>2009/10</v>
      </c>
      <c r="D29" s="20" t="str">
        <f t="shared" si="0"/>
        <v>2010/11</v>
      </c>
      <c r="E29" s="20" t="str">
        <f t="shared" si="0"/>
        <v>2011/12</v>
      </c>
      <c r="F29" s="20" t="str">
        <f t="shared" si="0"/>
        <v>2012/13</v>
      </c>
      <c r="G29" s="20" t="str">
        <f t="shared" si="0"/>
        <v>2013/14</v>
      </c>
      <c r="H29" s="20" t="str">
        <f t="shared" si="0"/>
        <v>2014/15</v>
      </c>
      <c r="I29" s="20" t="str">
        <f t="shared" si="0"/>
        <v>2015/16</v>
      </c>
      <c r="J29" s="20" t="str">
        <f t="shared" si="0"/>
        <v>2016/17</v>
      </c>
      <c r="K29" s="20" t="str">
        <f t="shared" si="0"/>
        <v>2017/18</v>
      </c>
      <c r="L29" s="20" t="str">
        <f t="shared" si="0"/>
        <v>2018/19</v>
      </c>
      <c r="M29" s="20" t="str">
        <f t="shared" si="0"/>
        <v>2019/20</v>
      </c>
    </row>
    <row r="30" spans="1:13" x14ac:dyDescent="0.25">
      <c r="A30" s="70" t="s">
        <v>48</v>
      </c>
      <c r="B30" s="74">
        <f>C12</f>
        <v>0.6</v>
      </c>
      <c r="C30" s="67">
        <f t="shared" ref="C30:M30" si="1">C$7*$B30</f>
        <v>1.2266992754855809E-2</v>
      </c>
      <c r="D30" s="67">
        <f t="shared" si="1"/>
        <v>1.013412816691499E-2</v>
      </c>
      <c r="E30" s="67">
        <f t="shared" si="1"/>
        <v>1.187103077674645E-2</v>
      </c>
      <c r="F30" s="67">
        <f t="shared" si="1"/>
        <v>1.1209580838323329E-2</v>
      </c>
      <c r="G30" s="67">
        <f t="shared" si="1"/>
        <v>9.8753820832353945E-3</v>
      </c>
      <c r="H30" s="67">
        <f t="shared" si="1"/>
        <v>1.1284713473847584E-2</v>
      </c>
      <c r="I30" s="67">
        <f t="shared" si="1"/>
        <v>1.8187683057384163E-2</v>
      </c>
      <c r="J30" s="67">
        <f t="shared" si="1"/>
        <v>1.4064134877402656E-2</v>
      </c>
      <c r="K30" s="67">
        <f t="shared" si="1"/>
        <v>1.185970780796799E-2</v>
      </c>
      <c r="L30" s="67">
        <f t="shared" si="1"/>
        <v>1.3104702164178051E-2</v>
      </c>
      <c r="M30" s="67">
        <f t="shared" si="1"/>
        <v>1.0980000000000123E-2</v>
      </c>
    </row>
    <row r="31" spans="1:13" x14ac:dyDescent="0.25">
      <c r="A31" s="70" t="s">
        <v>49</v>
      </c>
      <c r="B31" s="74">
        <f>C13</f>
        <v>0.4</v>
      </c>
      <c r="C31" s="67">
        <f t="shared" ref="C31:M31" si="2">C$8*$B31</f>
        <v>-9.7511767521955683E-3</v>
      </c>
      <c r="D31" s="67">
        <f t="shared" si="2"/>
        <v>1.5452421168659481E-2</v>
      </c>
      <c r="E31" s="67">
        <f t="shared" si="2"/>
        <v>1.5832555745010614E-2</v>
      </c>
      <c r="F31" s="67">
        <f t="shared" si="2"/>
        <v>1.7328519855595915E-3</v>
      </c>
      <c r="G31" s="67">
        <f t="shared" si="2"/>
        <v>9.1061586388689452E-3</v>
      </c>
      <c r="H31" s="67">
        <f t="shared" si="2"/>
        <v>4.1237113402061709E-3</v>
      </c>
      <c r="I31" s="67">
        <f t="shared" si="2"/>
        <v>1.3172541743970357E-2</v>
      </c>
      <c r="J31" s="67">
        <f t="shared" si="2"/>
        <v>1.2752581948810083E-2</v>
      </c>
      <c r="K31" s="67">
        <f t="shared" si="2"/>
        <v>1.1140121845082708E-2</v>
      </c>
      <c r="L31" s="67">
        <f t="shared" si="2"/>
        <v>9.8121386588537092E-3</v>
      </c>
      <c r="M31" s="67">
        <f t="shared" si="2"/>
        <v>8.0000000000000956E-3</v>
      </c>
    </row>
    <row r="32" spans="1:13" x14ac:dyDescent="0.25">
      <c r="A32" s="70" t="s">
        <v>50</v>
      </c>
      <c r="B32" s="74">
        <f>C14</f>
        <v>0</v>
      </c>
      <c r="C32" s="67">
        <f t="shared" ref="C32:M32" si="3">C$9*$B32</f>
        <v>0</v>
      </c>
      <c r="D32" s="67">
        <f t="shared" si="3"/>
        <v>0</v>
      </c>
      <c r="E32" s="67">
        <f t="shared" si="3"/>
        <v>0</v>
      </c>
      <c r="F32" s="67">
        <f t="shared" si="3"/>
        <v>0</v>
      </c>
      <c r="G32" s="67">
        <f t="shared" si="3"/>
        <v>0</v>
      </c>
      <c r="H32" s="67">
        <f t="shared" si="3"/>
        <v>0</v>
      </c>
      <c r="I32" s="67">
        <f t="shared" si="3"/>
        <v>0</v>
      </c>
      <c r="J32" s="67">
        <f t="shared" si="3"/>
        <v>0</v>
      </c>
      <c r="K32" s="67">
        <f t="shared" si="3"/>
        <v>0</v>
      </c>
      <c r="L32" s="67">
        <f t="shared" si="3"/>
        <v>0</v>
      </c>
      <c r="M32" s="67">
        <f t="shared" si="3"/>
        <v>0</v>
      </c>
    </row>
    <row r="33" spans="1:13" x14ac:dyDescent="0.25">
      <c r="A33" s="70" t="s">
        <v>51</v>
      </c>
      <c r="B33" s="74"/>
      <c r="C33" s="67">
        <f t="shared" ref="C33:M33" si="4">SUM(C30:C32)</f>
        <v>2.5158160026602407E-3</v>
      </c>
      <c r="D33" s="67">
        <f t="shared" si="4"/>
        <v>2.5586549335574471E-2</v>
      </c>
      <c r="E33" s="67">
        <f t="shared" si="4"/>
        <v>2.7703586521757063E-2</v>
      </c>
      <c r="F33" s="67">
        <f t="shared" si="4"/>
        <v>1.294243282388292E-2</v>
      </c>
      <c r="G33" s="67">
        <f t="shared" si="4"/>
        <v>1.898154072210434E-2</v>
      </c>
      <c r="H33" s="67">
        <f t="shared" si="4"/>
        <v>1.5408424814053755E-2</v>
      </c>
      <c r="I33" s="67">
        <f t="shared" si="4"/>
        <v>3.1360224801354517E-2</v>
      </c>
      <c r="J33" s="67">
        <f t="shared" si="4"/>
        <v>2.6816716826212741E-2</v>
      </c>
      <c r="K33" s="67">
        <f t="shared" si="4"/>
        <v>2.2999829653050696E-2</v>
      </c>
      <c r="L33" s="67">
        <f t="shared" si="4"/>
        <v>2.2916840823031762E-2</v>
      </c>
      <c r="M33" s="67">
        <f t="shared" si="4"/>
        <v>1.8980000000000219E-2</v>
      </c>
    </row>
    <row r="34" spans="1:13" s="61" customFormat="1" x14ac:dyDescent="0.25">
      <c r="A34" s="70"/>
    </row>
    <row r="35" spans="1:13" s="61" customFormat="1" x14ac:dyDescent="0.25">
      <c r="A35" s="70" t="s">
        <v>45</v>
      </c>
      <c r="B35" s="80"/>
      <c r="C35" s="79">
        <f t="shared" ref="C35:M35" si="5">IF(DATE(2000+RIGHT(C29,2),3,31)=$C$4,1,IF(DATE(2000+RIGHT(C29,2),3,31)&lt;$C$4,D35/(1+D33),B35*(1+C33)))</f>
        <v>0.91919727967375642</v>
      </c>
      <c r="D35" s="79">
        <f t="shared" si="5"/>
        <v>0.94271636621925481</v>
      </c>
      <c r="E35" s="79">
        <f t="shared" si="5"/>
        <v>0.96883299063628625</v>
      </c>
      <c r="F35" s="79">
        <f t="shared" si="5"/>
        <v>0.98137204653515797</v>
      </c>
      <c r="G35" s="79">
        <f t="shared" si="5"/>
        <v>1</v>
      </c>
      <c r="H35" s="79">
        <f t="shared" si="5"/>
        <v>1.0154084248140538</v>
      </c>
      <c r="I35" s="79">
        <f t="shared" si="5"/>
        <v>1.0472518612814117</v>
      </c>
      <c r="J35" s="79">
        <f t="shared" si="5"/>
        <v>1.0753357178911196</v>
      </c>
      <c r="K35" s="79">
        <f t="shared" si="5"/>
        <v>1.1000682562224564</v>
      </c>
      <c r="L35" s="79">
        <f t="shared" si="5"/>
        <v>1.1252783453447766</v>
      </c>
      <c r="M35" s="79">
        <f t="shared" si="5"/>
        <v>1.1466361283394206</v>
      </c>
    </row>
    <row r="36" spans="1:13" x14ac:dyDescent="0.25">
      <c r="C36"/>
    </row>
    <row r="37" spans="1:13" ht="15.75" x14ac:dyDescent="0.25">
      <c r="A37" s="66" t="s">
        <v>46</v>
      </c>
      <c r="C37"/>
    </row>
    <row r="38" spans="1:13" s="61" customFormat="1" x14ac:dyDescent="0.25">
      <c r="B38" s="23" t="s">
        <v>25</v>
      </c>
      <c r="C38" s="20" t="str">
        <f t="shared" ref="C38:M38" si="6">C$6</f>
        <v>2009/10</v>
      </c>
      <c r="D38" s="20" t="str">
        <f t="shared" si="6"/>
        <v>2010/11</v>
      </c>
      <c r="E38" s="20" t="str">
        <f t="shared" si="6"/>
        <v>2011/12</v>
      </c>
      <c r="F38" s="20" t="str">
        <f t="shared" si="6"/>
        <v>2012/13</v>
      </c>
      <c r="G38" s="20" t="str">
        <f t="shared" si="6"/>
        <v>2013/14</v>
      </c>
      <c r="H38" s="20" t="str">
        <f t="shared" si="6"/>
        <v>2014/15</v>
      </c>
      <c r="I38" s="20" t="str">
        <f t="shared" si="6"/>
        <v>2015/16</v>
      </c>
      <c r="J38" s="20" t="str">
        <f t="shared" si="6"/>
        <v>2016/17</v>
      </c>
      <c r="K38" s="20" t="str">
        <f t="shared" si="6"/>
        <v>2017/18</v>
      </c>
      <c r="L38" s="20" t="str">
        <f t="shared" si="6"/>
        <v>2018/19</v>
      </c>
      <c r="M38" s="20" t="str">
        <f t="shared" si="6"/>
        <v>2019/20</v>
      </c>
    </row>
    <row r="39" spans="1:13" s="61" customFormat="1" x14ac:dyDescent="0.25">
      <c r="A39" s="70" t="s">
        <v>48</v>
      </c>
      <c r="B39" s="74">
        <f>C17</f>
        <v>0.6</v>
      </c>
      <c r="C39" s="67">
        <f t="shared" ref="C39:M39" si="7">C$7*$B39</f>
        <v>1.2266992754855809E-2</v>
      </c>
      <c r="D39" s="67">
        <f t="shared" si="7"/>
        <v>1.013412816691499E-2</v>
      </c>
      <c r="E39" s="67">
        <f t="shared" si="7"/>
        <v>1.187103077674645E-2</v>
      </c>
      <c r="F39" s="67">
        <f t="shared" si="7"/>
        <v>1.1209580838323329E-2</v>
      </c>
      <c r="G39" s="67">
        <f t="shared" si="7"/>
        <v>9.8753820832353945E-3</v>
      </c>
      <c r="H39" s="67">
        <f t="shared" si="7"/>
        <v>1.1284713473847584E-2</v>
      </c>
      <c r="I39" s="67">
        <f t="shared" si="7"/>
        <v>1.8187683057384163E-2</v>
      </c>
      <c r="J39" s="67">
        <f t="shared" si="7"/>
        <v>1.4064134877402656E-2</v>
      </c>
      <c r="K39" s="67">
        <f t="shared" si="7"/>
        <v>1.185970780796799E-2</v>
      </c>
      <c r="L39" s="67">
        <f t="shared" si="7"/>
        <v>1.3104702164178051E-2</v>
      </c>
      <c r="M39" s="67">
        <f t="shared" si="7"/>
        <v>1.0980000000000123E-2</v>
      </c>
    </row>
    <row r="40" spans="1:13" s="61" customFormat="1" x14ac:dyDescent="0.25">
      <c r="A40" s="70" t="s">
        <v>49</v>
      </c>
      <c r="B40" s="74">
        <f>C18</f>
        <v>0.4</v>
      </c>
      <c r="C40" s="67">
        <f t="shared" ref="C40:M40" si="8">C$8*$B40</f>
        <v>-9.7511767521955683E-3</v>
      </c>
      <c r="D40" s="67">
        <f t="shared" si="8"/>
        <v>1.5452421168659481E-2</v>
      </c>
      <c r="E40" s="67">
        <f t="shared" si="8"/>
        <v>1.5832555745010614E-2</v>
      </c>
      <c r="F40" s="67">
        <f t="shared" si="8"/>
        <v>1.7328519855595915E-3</v>
      </c>
      <c r="G40" s="67">
        <f t="shared" si="8"/>
        <v>9.1061586388689452E-3</v>
      </c>
      <c r="H40" s="67">
        <f t="shared" si="8"/>
        <v>4.1237113402061709E-3</v>
      </c>
      <c r="I40" s="67">
        <f t="shared" si="8"/>
        <v>1.3172541743970357E-2</v>
      </c>
      <c r="J40" s="67">
        <f t="shared" si="8"/>
        <v>1.2752581948810083E-2</v>
      </c>
      <c r="K40" s="67">
        <f t="shared" si="8"/>
        <v>1.1140121845082708E-2</v>
      </c>
      <c r="L40" s="67">
        <f t="shared" si="8"/>
        <v>9.8121386588537092E-3</v>
      </c>
      <c r="M40" s="67">
        <f t="shared" si="8"/>
        <v>8.0000000000000956E-3</v>
      </c>
    </row>
    <row r="41" spans="1:13" s="61" customFormat="1" x14ac:dyDescent="0.25">
      <c r="A41" s="70" t="s">
        <v>50</v>
      </c>
      <c r="B41" s="74">
        <f>C19</f>
        <v>0</v>
      </c>
      <c r="C41" s="67">
        <f t="shared" ref="C41:M41" si="9">C$9*$B41</f>
        <v>0</v>
      </c>
      <c r="D41" s="67">
        <f t="shared" si="9"/>
        <v>0</v>
      </c>
      <c r="E41" s="67">
        <f t="shared" si="9"/>
        <v>0</v>
      </c>
      <c r="F41" s="67">
        <f t="shared" si="9"/>
        <v>0</v>
      </c>
      <c r="G41" s="67">
        <f t="shared" si="9"/>
        <v>0</v>
      </c>
      <c r="H41" s="67">
        <f t="shared" si="9"/>
        <v>0</v>
      </c>
      <c r="I41" s="67">
        <f t="shared" si="9"/>
        <v>0</v>
      </c>
      <c r="J41" s="67">
        <f t="shared" si="9"/>
        <v>0</v>
      </c>
      <c r="K41" s="67">
        <f t="shared" si="9"/>
        <v>0</v>
      </c>
      <c r="L41" s="67">
        <f t="shared" si="9"/>
        <v>0</v>
      </c>
      <c r="M41" s="67">
        <f t="shared" si="9"/>
        <v>0</v>
      </c>
    </row>
    <row r="42" spans="1:13" s="61" customFormat="1" x14ac:dyDescent="0.25">
      <c r="A42" s="70" t="s">
        <v>51</v>
      </c>
      <c r="B42" s="74"/>
      <c r="C42" s="67">
        <f t="shared" ref="C42:M42" si="10">SUM(C39:C41)</f>
        <v>2.5158160026602407E-3</v>
      </c>
      <c r="D42" s="67">
        <f t="shared" si="10"/>
        <v>2.5586549335574471E-2</v>
      </c>
      <c r="E42" s="67">
        <f t="shared" si="10"/>
        <v>2.7703586521757063E-2</v>
      </c>
      <c r="F42" s="67">
        <f t="shared" si="10"/>
        <v>1.294243282388292E-2</v>
      </c>
      <c r="G42" s="67">
        <f t="shared" si="10"/>
        <v>1.898154072210434E-2</v>
      </c>
      <c r="H42" s="67">
        <f t="shared" si="10"/>
        <v>1.5408424814053755E-2</v>
      </c>
      <c r="I42" s="67">
        <f t="shared" si="10"/>
        <v>3.1360224801354517E-2</v>
      </c>
      <c r="J42" s="67">
        <f t="shared" si="10"/>
        <v>2.6816716826212741E-2</v>
      </c>
      <c r="K42" s="67">
        <f t="shared" si="10"/>
        <v>2.2999829653050696E-2</v>
      </c>
      <c r="L42" s="67">
        <f t="shared" si="10"/>
        <v>2.2916840823031762E-2</v>
      </c>
      <c r="M42" s="67">
        <f t="shared" si="10"/>
        <v>1.8980000000000219E-2</v>
      </c>
    </row>
    <row r="43" spans="1:13" s="61" customFormat="1" x14ac:dyDescent="0.25">
      <c r="A43" s="70"/>
    </row>
    <row r="44" spans="1:13" s="70" customFormat="1" x14ac:dyDescent="0.25">
      <c r="A44" s="70" t="s">
        <v>46</v>
      </c>
      <c r="B44" s="80"/>
      <c r="C44" s="79">
        <f t="shared" ref="C44:M44" si="11">IF(DATE(2000+RIGHT(C38,2),3,31)=$C$4,1,IF(DATE(2000+RIGHT(C38,2),3,31)&lt;$C$4,D44/(1+D42),B44*(1+C42)))</f>
        <v>0.91919727967375642</v>
      </c>
      <c r="D44" s="79">
        <f t="shared" si="11"/>
        <v>0.94271636621925481</v>
      </c>
      <c r="E44" s="79">
        <f t="shared" si="11"/>
        <v>0.96883299063628625</v>
      </c>
      <c r="F44" s="79">
        <f t="shared" si="11"/>
        <v>0.98137204653515797</v>
      </c>
      <c r="G44" s="79">
        <f t="shared" si="11"/>
        <v>1</v>
      </c>
      <c r="H44" s="79">
        <f t="shared" si="11"/>
        <v>1.0154084248140538</v>
      </c>
      <c r="I44" s="79">
        <f t="shared" si="11"/>
        <v>1.0472518612814117</v>
      </c>
      <c r="J44" s="79">
        <f t="shared" si="11"/>
        <v>1.0753357178911196</v>
      </c>
      <c r="K44" s="79">
        <f t="shared" si="11"/>
        <v>1.1000682562224564</v>
      </c>
      <c r="L44" s="79">
        <f t="shared" si="11"/>
        <v>1.1252783453447766</v>
      </c>
      <c r="M44" s="79">
        <f t="shared" si="11"/>
        <v>1.1466361283394206</v>
      </c>
    </row>
    <row r="45" spans="1:13" s="61" customFormat="1" x14ac:dyDescent="0.25"/>
    <row r="46" spans="1:13" s="61" customFormat="1" ht="15.75" x14ac:dyDescent="0.25">
      <c r="A46" s="66" t="s">
        <v>47</v>
      </c>
    </row>
    <row r="47" spans="1:13" s="61" customFormat="1" x14ac:dyDescent="0.25">
      <c r="B47" s="23" t="s">
        <v>25</v>
      </c>
      <c r="C47" s="20" t="str">
        <f t="shared" ref="C47:M47" si="12">C$6</f>
        <v>2009/10</v>
      </c>
      <c r="D47" s="20" t="str">
        <f t="shared" si="12"/>
        <v>2010/11</v>
      </c>
      <c r="E47" s="20" t="str">
        <f t="shared" si="12"/>
        <v>2011/12</v>
      </c>
      <c r="F47" s="20" t="str">
        <f t="shared" si="12"/>
        <v>2012/13</v>
      </c>
      <c r="G47" s="20" t="str">
        <f t="shared" si="12"/>
        <v>2013/14</v>
      </c>
      <c r="H47" s="20" t="str">
        <f t="shared" si="12"/>
        <v>2014/15</v>
      </c>
      <c r="I47" s="20" t="str">
        <f t="shared" si="12"/>
        <v>2015/16</v>
      </c>
      <c r="J47" s="20" t="str">
        <f t="shared" si="12"/>
        <v>2016/17</v>
      </c>
      <c r="K47" s="20" t="str">
        <f t="shared" si="12"/>
        <v>2017/18</v>
      </c>
      <c r="L47" s="20" t="str">
        <f t="shared" si="12"/>
        <v>2018/19</v>
      </c>
      <c r="M47" s="20" t="str">
        <f t="shared" si="12"/>
        <v>2019/20</v>
      </c>
    </row>
    <row r="48" spans="1:13" s="70" customFormat="1" x14ac:dyDescent="0.25">
      <c r="A48" s="70" t="s">
        <v>48</v>
      </c>
      <c r="B48" s="74">
        <f>C22</f>
        <v>0</v>
      </c>
      <c r="C48" s="67">
        <f t="shared" ref="C48:M48" si="13">C$7*$B48</f>
        <v>0</v>
      </c>
      <c r="D48" s="67">
        <f t="shared" si="13"/>
        <v>0</v>
      </c>
      <c r="E48" s="67">
        <f t="shared" si="13"/>
        <v>0</v>
      </c>
      <c r="F48" s="67">
        <f t="shared" si="13"/>
        <v>0</v>
      </c>
      <c r="G48" s="67">
        <f t="shared" si="13"/>
        <v>0</v>
      </c>
      <c r="H48" s="67">
        <f t="shared" si="13"/>
        <v>0</v>
      </c>
      <c r="I48" s="67">
        <f t="shared" si="13"/>
        <v>0</v>
      </c>
      <c r="J48" s="67">
        <f t="shared" si="13"/>
        <v>0</v>
      </c>
      <c r="K48" s="67">
        <f t="shared" si="13"/>
        <v>0</v>
      </c>
      <c r="L48" s="67">
        <f t="shared" si="13"/>
        <v>0</v>
      </c>
      <c r="M48" s="67">
        <f t="shared" si="13"/>
        <v>0</v>
      </c>
    </row>
    <row r="49" spans="1:14" s="70" customFormat="1" x14ac:dyDescent="0.25">
      <c r="A49" s="70" t="s">
        <v>49</v>
      </c>
      <c r="B49" s="74">
        <f>C23</f>
        <v>0</v>
      </c>
      <c r="C49" s="67">
        <f t="shared" ref="C49:M49" si="14">C$8*$B49</f>
        <v>0</v>
      </c>
      <c r="D49" s="67">
        <f t="shared" si="14"/>
        <v>0</v>
      </c>
      <c r="E49" s="67">
        <f t="shared" si="14"/>
        <v>0</v>
      </c>
      <c r="F49" s="67">
        <f t="shared" si="14"/>
        <v>0</v>
      </c>
      <c r="G49" s="67">
        <f t="shared" si="14"/>
        <v>0</v>
      </c>
      <c r="H49" s="67">
        <f t="shared" si="14"/>
        <v>0</v>
      </c>
      <c r="I49" s="67">
        <f t="shared" si="14"/>
        <v>0</v>
      </c>
      <c r="J49" s="67">
        <f t="shared" si="14"/>
        <v>0</v>
      </c>
      <c r="K49" s="67">
        <f t="shared" si="14"/>
        <v>0</v>
      </c>
      <c r="L49" s="67">
        <f t="shared" si="14"/>
        <v>0</v>
      </c>
      <c r="M49" s="67">
        <f t="shared" si="14"/>
        <v>0</v>
      </c>
    </row>
    <row r="50" spans="1:14" s="70" customFormat="1" x14ac:dyDescent="0.25">
      <c r="A50" s="70" t="s">
        <v>50</v>
      </c>
      <c r="B50" s="74">
        <f>C24</f>
        <v>1</v>
      </c>
      <c r="C50" s="67">
        <f t="shared" ref="C50:M50" si="15">C$9*$B50</f>
        <v>1.7060876308646833E-2</v>
      </c>
      <c r="D50" s="67">
        <f t="shared" si="15"/>
        <v>-2.0968356843309444E-3</v>
      </c>
      <c r="E50" s="67">
        <f t="shared" si="15"/>
        <v>5.9216809933142489E-3</v>
      </c>
      <c r="F50" s="67">
        <f t="shared" si="15"/>
        <v>1.006456513482723E-2</v>
      </c>
      <c r="G50" s="67">
        <f t="shared" si="15"/>
        <v>1.2972363226170236E-2</v>
      </c>
      <c r="H50" s="67">
        <f t="shared" si="15"/>
        <v>2.1506014724999467E-2</v>
      </c>
      <c r="I50" s="67">
        <f t="shared" si="15"/>
        <v>2.0880436493769805E-2</v>
      </c>
      <c r="J50" s="67">
        <f t="shared" si="15"/>
        <v>2.1993173631684293E-2</v>
      </c>
      <c r="K50" s="67">
        <f t="shared" si="15"/>
        <v>2.4205023702121187E-2</v>
      </c>
      <c r="L50" s="67">
        <f t="shared" si="15"/>
        <v>2.3897449601211429E-2</v>
      </c>
      <c r="M50" s="67">
        <f t="shared" si="15"/>
        <v>1.540000000000008E-2</v>
      </c>
    </row>
    <row r="51" spans="1:14" s="70" customFormat="1" x14ac:dyDescent="0.25">
      <c r="A51" s="70" t="s">
        <v>51</v>
      </c>
      <c r="B51" s="74"/>
      <c r="C51" s="67">
        <f t="shared" ref="C51:M51" si="16">SUM(C48:C50)</f>
        <v>1.7060876308646833E-2</v>
      </c>
      <c r="D51" s="67">
        <f t="shared" si="16"/>
        <v>-2.0968356843309444E-3</v>
      </c>
      <c r="E51" s="67">
        <f t="shared" si="16"/>
        <v>5.9216809933142489E-3</v>
      </c>
      <c r="F51" s="67">
        <f t="shared" si="16"/>
        <v>1.006456513482723E-2</v>
      </c>
      <c r="G51" s="67">
        <f t="shared" si="16"/>
        <v>1.2972363226170236E-2</v>
      </c>
      <c r="H51" s="67">
        <f t="shared" si="16"/>
        <v>2.1506014724999467E-2</v>
      </c>
      <c r="I51" s="67">
        <f t="shared" si="16"/>
        <v>2.0880436493769805E-2</v>
      </c>
      <c r="J51" s="67">
        <f t="shared" si="16"/>
        <v>2.1993173631684293E-2</v>
      </c>
      <c r="K51" s="67">
        <f t="shared" si="16"/>
        <v>2.4205023702121187E-2</v>
      </c>
      <c r="L51" s="67">
        <f t="shared" si="16"/>
        <v>2.3897449601211429E-2</v>
      </c>
      <c r="M51" s="67">
        <f t="shared" si="16"/>
        <v>1.540000000000008E-2</v>
      </c>
    </row>
    <row r="52" spans="1:14" s="70" customFormat="1" x14ac:dyDescent="0.25"/>
    <row r="53" spans="1:14" s="70" customFormat="1" x14ac:dyDescent="0.25">
      <c r="A53" s="70" t="s">
        <v>47</v>
      </c>
      <c r="B53" s="80"/>
      <c r="C53" s="79">
        <f t="shared" ref="C53:M53" si="17">IF(DATE(2000+RIGHT(C47,2),3,31)=$C$4,1,IF(DATE(2000+RIGHT(C47,2),3,31)&lt;$C$4,D53/(1+D51),B53*(1+C51)))</f>
        <v>0.97364513734224212</v>
      </c>
      <c r="D53" s="79">
        <f t="shared" si="17"/>
        <v>0.97160356347438759</v>
      </c>
      <c r="E53" s="79">
        <f t="shared" si="17"/>
        <v>0.97735708982925029</v>
      </c>
      <c r="F53" s="79">
        <f t="shared" si="17"/>
        <v>0.98719376391982194</v>
      </c>
      <c r="G53" s="79">
        <f t="shared" si="17"/>
        <v>1</v>
      </c>
      <c r="H53" s="79">
        <f t="shared" si="17"/>
        <v>1.0215060147249995</v>
      </c>
      <c r="I53" s="79">
        <f t="shared" si="17"/>
        <v>1.0428355061934687</v>
      </c>
      <c r="J53" s="79">
        <f t="shared" si="17"/>
        <v>1.0657707685504669</v>
      </c>
      <c r="K53" s="79">
        <f t="shared" si="17"/>
        <v>1.091567775264259</v>
      </c>
      <c r="L53" s="79">
        <f t="shared" si="17"/>
        <v>1.1176534611599431</v>
      </c>
      <c r="M53" s="79">
        <f t="shared" si="17"/>
        <v>1.1348653244618063</v>
      </c>
    </row>
    <row r="54" spans="1:14" ht="39.75" customHeight="1" x14ac:dyDescent="0.35">
      <c r="A54" s="71" t="s">
        <v>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x14ac:dyDescent="0.25">
      <c r="C55" s="20" t="str">
        <f t="shared" ref="C55:M55" si="18">C$6</f>
        <v>2009/10</v>
      </c>
      <c r="D55" s="20" t="str">
        <f t="shared" si="18"/>
        <v>2010/11</v>
      </c>
      <c r="E55" s="20" t="str">
        <f t="shared" si="18"/>
        <v>2011/12</v>
      </c>
      <c r="F55" s="20" t="str">
        <f t="shared" si="18"/>
        <v>2012/13</v>
      </c>
      <c r="G55" s="20" t="str">
        <f t="shared" si="18"/>
        <v>2013/14</v>
      </c>
      <c r="H55" s="20" t="str">
        <f t="shared" si="18"/>
        <v>2014/15</v>
      </c>
      <c r="I55" s="20" t="str">
        <f t="shared" si="18"/>
        <v>2015/16</v>
      </c>
      <c r="J55" s="20" t="str">
        <f t="shared" si="18"/>
        <v>2016/17</v>
      </c>
      <c r="K55" s="20" t="str">
        <f t="shared" si="18"/>
        <v>2017/18</v>
      </c>
      <c r="L55" s="20" t="str">
        <f t="shared" si="18"/>
        <v>2018/19</v>
      </c>
      <c r="M55" s="20" t="str">
        <f t="shared" si="18"/>
        <v>2019/20</v>
      </c>
    </row>
    <row r="56" spans="1:14" x14ac:dyDescent="0.25">
      <c r="A56" s="70" t="s">
        <v>45</v>
      </c>
      <c r="C56" s="79">
        <f t="shared" ref="C56:M56" si="19">C35</f>
        <v>0.91919727967375642</v>
      </c>
      <c r="D56" s="79">
        <f t="shared" si="19"/>
        <v>0.94271636621925481</v>
      </c>
      <c r="E56" s="79">
        <f t="shared" si="19"/>
        <v>0.96883299063628625</v>
      </c>
      <c r="F56" s="79">
        <f t="shared" si="19"/>
        <v>0.98137204653515797</v>
      </c>
      <c r="G56" s="79">
        <f t="shared" si="19"/>
        <v>1</v>
      </c>
      <c r="H56" s="79">
        <f t="shared" si="19"/>
        <v>1.0154084248140538</v>
      </c>
      <c r="I56" s="79">
        <f t="shared" si="19"/>
        <v>1.0472518612814117</v>
      </c>
      <c r="J56" s="79">
        <f t="shared" si="19"/>
        <v>1.0753357178911196</v>
      </c>
      <c r="K56" s="79">
        <f t="shared" si="19"/>
        <v>1.1000682562224564</v>
      </c>
      <c r="L56" s="79">
        <f t="shared" si="19"/>
        <v>1.1252783453447766</v>
      </c>
      <c r="M56" s="79">
        <f t="shared" si="19"/>
        <v>1.1466361283394206</v>
      </c>
    </row>
    <row r="57" spans="1:14" x14ac:dyDescent="0.25">
      <c r="A57" s="70" t="s">
        <v>46</v>
      </c>
      <c r="C57" s="79">
        <f t="shared" ref="C57:M57" si="20">C44</f>
        <v>0.91919727967375642</v>
      </c>
      <c r="D57" s="79">
        <f t="shared" si="20"/>
        <v>0.94271636621925481</v>
      </c>
      <c r="E57" s="79">
        <f t="shared" si="20"/>
        <v>0.96883299063628625</v>
      </c>
      <c r="F57" s="79">
        <f t="shared" si="20"/>
        <v>0.98137204653515797</v>
      </c>
      <c r="G57" s="79">
        <f t="shared" si="20"/>
        <v>1</v>
      </c>
      <c r="H57" s="79">
        <f t="shared" si="20"/>
        <v>1.0154084248140538</v>
      </c>
      <c r="I57" s="79">
        <f t="shared" si="20"/>
        <v>1.0472518612814117</v>
      </c>
      <c r="J57" s="79">
        <f t="shared" si="20"/>
        <v>1.0753357178911196</v>
      </c>
      <c r="K57" s="79">
        <f t="shared" si="20"/>
        <v>1.1000682562224564</v>
      </c>
      <c r="L57" s="79">
        <f t="shared" si="20"/>
        <v>1.1252783453447766</v>
      </c>
      <c r="M57" s="79">
        <f t="shared" si="20"/>
        <v>1.1466361283394206</v>
      </c>
    </row>
    <row r="58" spans="1:14" x14ac:dyDescent="0.25">
      <c r="A58" s="70" t="s">
        <v>47</v>
      </c>
      <c r="C58" s="79">
        <f>C53</f>
        <v>0.97364513734224212</v>
      </c>
      <c r="D58" s="79">
        <f t="shared" ref="D58:J58" si="21">D53</f>
        <v>0.97160356347438759</v>
      </c>
      <c r="E58" s="79">
        <f t="shared" si="21"/>
        <v>0.97735708982925029</v>
      </c>
      <c r="F58" s="79">
        <f t="shared" si="21"/>
        <v>0.98719376391982194</v>
      </c>
      <c r="G58" s="79">
        <f t="shared" si="21"/>
        <v>1</v>
      </c>
      <c r="H58" s="79">
        <f t="shared" si="21"/>
        <v>1.0215060147249995</v>
      </c>
      <c r="I58" s="79">
        <f t="shared" si="21"/>
        <v>1.0428355061934687</v>
      </c>
      <c r="J58" s="79">
        <f t="shared" si="21"/>
        <v>1.0657707685504669</v>
      </c>
      <c r="K58" s="79">
        <f t="shared" ref="K58:M58" si="22">K53</f>
        <v>1.091567775264259</v>
      </c>
      <c r="L58" s="79">
        <f t="shared" si="22"/>
        <v>1.1176534611599431</v>
      </c>
      <c r="M58" s="79">
        <f t="shared" si="22"/>
        <v>1.1348653244618063</v>
      </c>
    </row>
    <row r="59" spans="1:14" x14ac:dyDescent="0.25">
      <c r="B59" s="61"/>
      <c r="C59"/>
    </row>
    <row r="60" spans="1:14" x14ac:dyDescent="0.25">
      <c r="B60" s="61"/>
      <c r="C60"/>
    </row>
    <row r="61" spans="1:14" x14ac:dyDescent="0.25">
      <c r="B61" s="61"/>
      <c r="C61"/>
    </row>
    <row r="62" spans="1:14" x14ac:dyDescent="0.25">
      <c r="B62" s="61"/>
      <c r="C62"/>
    </row>
    <row r="63" spans="1:14" x14ac:dyDescent="0.25">
      <c r="B63" s="61"/>
      <c r="C63"/>
    </row>
    <row r="64" spans="1:14" x14ac:dyDescent="0.25">
      <c r="B64" s="61"/>
      <c r="C64"/>
    </row>
    <row r="65" spans="2:3" x14ac:dyDescent="0.25">
      <c r="B65" s="61"/>
      <c r="C65"/>
    </row>
    <row r="66" spans="2:3" x14ac:dyDescent="0.25">
      <c r="B66" s="61"/>
      <c r="C66"/>
    </row>
    <row r="67" spans="2:3" x14ac:dyDescent="0.25">
      <c r="B67" s="61"/>
      <c r="C67"/>
    </row>
    <row r="68" spans="2:3" x14ac:dyDescent="0.25">
      <c r="B68" s="61"/>
      <c r="C68"/>
    </row>
    <row r="69" spans="2:3" x14ac:dyDescent="0.25">
      <c r="B69" s="61"/>
      <c r="C69"/>
    </row>
    <row r="70" spans="2:3" x14ac:dyDescent="0.25">
      <c r="B70" s="61"/>
      <c r="C70"/>
    </row>
    <row r="71" spans="2:3" x14ac:dyDescent="0.25">
      <c r="B71" s="61"/>
      <c r="C71"/>
    </row>
    <row r="72" spans="2:3" x14ac:dyDescent="0.25">
      <c r="B72" s="61"/>
      <c r="C72"/>
    </row>
    <row r="73" spans="2:3" x14ac:dyDescent="0.25">
      <c r="B73" s="61"/>
      <c r="C73"/>
    </row>
    <row r="74" spans="2:3" x14ac:dyDescent="0.25">
      <c r="B74" s="61"/>
      <c r="C74"/>
    </row>
    <row r="75" spans="2:3" x14ac:dyDescent="0.25">
      <c r="B75" s="61"/>
      <c r="C75"/>
    </row>
    <row r="76" spans="2:3" x14ac:dyDescent="0.25">
      <c r="B76" s="61"/>
      <c r="C76"/>
    </row>
    <row r="77" spans="2:3" x14ac:dyDescent="0.25">
      <c r="B77" s="61"/>
      <c r="C77"/>
    </row>
    <row r="78" spans="2:3" x14ac:dyDescent="0.25">
      <c r="B78" s="61"/>
      <c r="C78"/>
    </row>
    <row r="79" spans="2:3" x14ac:dyDescent="0.25">
      <c r="B79" s="61"/>
      <c r="C79"/>
    </row>
    <row r="80" spans="2:3" x14ac:dyDescent="0.25">
      <c r="B80" s="61"/>
      <c r="C80"/>
    </row>
    <row r="81" spans="2:3" x14ac:dyDescent="0.25">
      <c r="B81" s="61"/>
      <c r="C81"/>
    </row>
    <row r="82" spans="2:3" x14ac:dyDescent="0.25">
      <c r="B82" s="61"/>
      <c r="C82"/>
    </row>
    <row r="83" spans="2:3" x14ac:dyDescent="0.25">
      <c r="B83" s="61"/>
      <c r="C83"/>
    </row>
    <row r="84" spans="2:3" x14ac:dyDescent="0.25">
      <c r="B84" s="61"/>
      <c r="C84"/>
    </row>
    <row r="85" spans="2:3" x14ac:dyDescent="0.25">
      <c r="B85" s="61"/>
      <c r="C85"/>
    </row>
    <row r="86" spans="2:3" x14ac:dyDescent="0.25">
      <c r="B86" s="61"/>
      <c r="C86"/>
    </row>
    <row r="87" spans="2:3" x14ac:dyDescent="0.25">
      <c r="B87" s="61"/>
      <c r="C87"/>
    </row>
    <row r="88" spans="2:3" x14ac:dyDescent="0.25">
      <c r="B88" s="61"/>
      <c r="C88"/>
    </row>
    <row r="89" spans="2:3" x14ac:dyDescent="0.25">
      <c r="B89" s="61"/>
      <c r="C89"/>
    </row>
    <row r="90" spans="2:3" x14ac:dyDescent="0.25">
      <c r="B90" s="61"/>
      <c r="C90"/>
    </row>
    <row r="91" spans="2:3" x14ac:dyDescent="0.25">
      <c r="B91" s="61"/>
      <c r="C91"/>
    </row>
    <row r="92" spans="2:3" x14ac:dyDescent="0.25">
      <c r="B92" s="61"/>
      <c r="C92"/>
    </row>
    <row r="93" spans="2:3" x14ac:dyDescent="0.25">
      <c r="B93" s="61"/>
      <c r="C93"/>
    </row>
    <row r="94" spans="2:3" x14ac:dyDescent="0.25">
      <c r="B94" s="61"/>
      <c r="C94"/>
    </row>
    <row r="95" spans="2:3" x14ac:dyDescent="0.25">
      <c r="B95" s="61"/>
      <c r="C95"/>
    </row>
    <row r="96" spans="2:3" x14ac:dyDescent="0.25">
      <c r="B96" s="61"/>
      <c r="C96"/>
    </row>
    <row r="97" spans="2:3" x14ac:dyDescent="0.25">
      <c r="B97" s="61"/>
      <c r="C97"/>
    </row>
    <row r="98" spans="2:3" x14ac:dyDescent="0.25">
      <c r="B98" s="61"/>
      <c r="C98"/>
    </row>
    <row r="99" spans="2:3" x14ac:dyDescent="0.25">
      <c r="B99" s="61"/>
      <c r="C99"/>
    </row>
    <row r="100" spans="2:3" x14ac:dyDescent="0.25">
      <c r="B100" s="61"/>
      <c r="C100"/>
    </row>
    <row r="101" spans="2:3" x14ac:dyDescent="0.25">
      <c r="B101" s="61"/>
      <c r="C101"/>
    </row>
    <row r="102" spans="2:3" x14ac:dyDescent="0.25">
      <c r="B102" s="61"/>
      <c r="C102"/>
    </row>
    <row r="103" spans="2:3" x14ac:dyDescent="0.25">
      <c r="B103" s="61"/>
      <c r="C103"/>
    </row>
    <row r="104" spans="2:3" x14ac:dyDescent="0.25">
      <c r="B104" s="61"/>
      <c r="C104"/>
    </row>
    <row r="105" spans="2:3" x14ac:dyDescent="0.25">
      <c r="B105" s="61"/>
      <c r="C105"/>
    </row>
    <row r="106" spans="2:3" x14ac:dyDescent="0.25">
      <c r="B106" s="61"/>
      <c r="C106"/>
    </row>
    <row r="107" spans="2:3" x14ac:dyDescent="0.25">
      <c r="B107" s="61"/>
      <c r="C107"/>
    </row>
    <row r="108" spans="2:3" x14ac:dyDescent="0.25">
      <c r="B108" s="61"/>
      <c r="C108"/>
    </row>
    <row r="109" spans="2:3" x14ac:dyDescent="0.25">
      <c r="B109" s="61"/>
      <c r="C109"/>
    </row>
    <row r="110" spans="2:3" x14ac:dyDescent="0.25">
      <c r="B110" s="61"/>
      <c r="C110"/>
    </row>
    <row r="111" spans="2:3" x14ac:dyDescent="0.25">
      <c r="B111" s="61"/>
      <c r="C111"/>
    </row>
    <row r="112" spans="2:3" x14ac:dyDescent="0.25">
      <c r="B112" s="61"/>
      <c r="C112"/>
    </row>
    <row r="113" spans="2:3" x14ac:dyDescent="0.25">
      <c r="B113" s="61"/>
      <c r="C113"/>
    </row>
    <row r="114" spans="2:3" x14ac:dyDescent="0.25">
      <c r="B114" s="61"/>
      <c r="C114"/>
    </row>
    <row r="115" spans="2:3" x14ac:dyDescent="0.25">
      <c r="B115" s="61"/>
      <c r="C115"/>
    </row>
    <row r="116" spans="2:3" x14ac:dyDescent="0.25">
      <c r="B116" s="61"/>
      <c r="C116"/>
    </row>
    <row r="117" spans="2:3" x14ac:dyDescent="0.25">
      <c r="B117" s="61"/>
      <c r="C117"/>
    </row>
    <row r="118" spans="2:3" x14ac:dyDescent="0.25">
      <c r="B118" s="61"/>
      <c r="C118"/>
    </row>
    <row r="119" spans="2:3" x14ac:dyDescent="0.25">
      <c r="B119" s="61"/>
      <c r="C119"/>
    </row>
    <row r="120" spans="2:3" x14ac:dyDescent="0.25">
      <c r="B120" s="61"/>
      <c r="C120"/>
    </row>
    <row r="121" spans="2:3" x14ac:dyDescent="0.25">
      <c r="B121" s="61"/>
      <c r="C121"/>
    </row>
    <row r="122" spans="2:3" x14ac:dyDescent="0.25">
      <c r="B122" s="61"/>
      <c r="C122"/>
    </row>
    <row r="123" spans="2:3" x14ac:dyDescent="0.25">
      <c r="B123" s="61"/>
      <c r="C123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&amp;R&amp;D &amp;T</oddHead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L6"/>
  <sheetViews>
    <sheetView showGridLines="0" view="pageBreakPreview" zoomScaleNormal="100" zoomScaleSheetLayoutView="100" workbookViewId="0"/>
  </sheetViews>
  <sheetFormatPr defaultRowHeight="15" x14ac:dyDescent="0.25"/>
  <cols>
    <col min="1" max="1" width="40.28515625" style="28" customWidth="1"/>
    <col min="2" max="12" width="11" style="28" customWidth="1"/>
    <col min="13" max="13" width="2.7109375" style="28" customWidth="1"/>
    <col min="14" max="16384" width="9.140625" style="28"/>
  </cols>
  <sheetData>
    <row r="1" spans="1:12" ht="39.950000000000003" customHeight="1" x14ac:dyDescent="0.25">
      <c r="A1" s="69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5">
      <c r="A2" s="61"/>
      <c r="B2" s="20" t="str">
        <f>Inflators!C55</f>
        <v>2009/10</v>
      </c>
      <c r="C2" s="20" t="str">
        <f>Inflators!D55</f>
        <v>2010/11</v>
      </c>
      <c r="D2" s="20" t="str">
        <f>Inflators!E55</f>
        <v>2011/12</v>
      </c>
      <c r="E2" s="20" t="str">
        <f>Inflators!F55</f>
        <v>2012/13</v>
      </c>
      <c r="F2" s="20" t="str">
        <f>Inflators!G55</f>
        <v>2013/14</v>
      </c>
      <c r="G2" s="20" t="str">
        <f>Inflators!H55</f>
        <v>2014/15</v>
      </c>
      <c r="H2" s="20" t="str">
        <f>Inflators!I55</f>
        <v>2015/16</v>
      </c>
      <c r="I2" s="20" t="str">
        <f>Inflators!J55</f>
        <v>2016/17</v>
      </c>
      <c r="J2" s="20" t="str">
        <f>Inflators!K55</f>
        <v>2017/18</v>
      </c>
      <c r="K2" s="20" t="str">
        <f>Inflators!L55</f>
        <v>2018/19</v>
      </c>
      <c r="L2" s="20" t="str">
        <f>Inflators!M55</f>
        <v>2019/20</v>
      </c>
    </row>
    <row r="3" spans="1:12" x14ac:dyDescent="0.25">
      <c r="A3" s="70" t="s">
        <v>45</v>
      </c>
      <c r="B3" s="79">
        <f>Inflators!C56</f>
        <v>0.91919727967375642</v>
      </c>
      <c r="C3" s="79">
        <f>Inflators!D56</f>
        <v>0.94271636621925481</v>
      </c>
      <c r="D3" s="79">
        <f>Inflators!E56</f>
        <v>0.96883299063628625</v>
      </c>
      <c r="E3" s="79">
        <f>Inflators!F56</f>
        <v>0.98137204653515797</v>
      </c>
      <c r="F3" s="79">
        <f>Inflators!G56</f>
        <v>1</v>
      </c>
      <c r="G3" s="79">
        <f>Inflators!H56</f>
        <v>1.0154084248140538</v>
      </c>
      <c r="H3" s="79">
        <f>Inflators!I56</f>
        <v>1.0472518612814117</v>
      </c>
      <c r="I3" s="79">
        <f>Inflators!J56</f>
        <v>1.0753357178911196</v>
      </c>
      <c r="J3" s="79">
        <f>Inflators!K56</f>
        <v>1.1000682562224564</v>
      </c>
      <c r="K3" s="79">
        <f>Inflators!L56</f>
        <v>1.1252783453447766</v>
      </c>
      <c r="L3" s="79">
        <f>Inflators!M56</f>
        <v>1.1466361283394206</v>
      </c>
    </row>
    <row r="4" spans="1:12" x14ac:dyDescent="0.25">
      <c r="A4" s="70" t="s">
        <v>46</v>
      </c>
      <c r="B4" s="79">
        <f>Inflators!C57</f>
        <v>0.91919727967375642</v>
      </c>
      <c r="C4" s="79">
        <f>Inflators!D57</f>
        <v>0.94271636621925481</v>
      </c>
      <c r="D4" s="79">
        <f>Inflators!E57</f>
        <v>0.96883299063628625</v>
      </c>
      <c r="E4" s="79">
        <f>Inflators!F57</f>
        <v>0.98137204653515797</v>
      </c>
      <c r="F4" s="79">
        <f>Inflators!G57</f>
        <v>1</v>
      </c>
      <c r="G4" s="79">
        <f>Inflators!H57</f>
        <v>1.0154084248140538</v>
      </c>
      <c r="H4" s="79">
        <f>Inflators!I57</f>
        <v>1.0472518612814117</v>
      </c>
      <c r="I4" s="79">
        <f>Inflators!J57</f>
        <v>1.0753357178911196</v>
      </c>
      <c r="J4" s="79">
        <f>Inflators!K57</f>
        <v>1.1000682562224564</v>
      </c>
      <c r="K4" s="79">
        <f>Inflators!L57</f>
        <v>1.1252783453447766</v>
      </c>
      <c r="L4" s="79">
        <f>Inflators!M57</f>
        <v>1.1466361283394206</v>
      </c>
    </row>
    <row r="5" spans="1:12" x14ac:dyDescent="0.25">
      <c r="A5" s="70" t="s">
        <v>47</v>
      </c>
      <c r="B5" s="79">
        <f>Inflators!C58</f>
        <v>0.97364513734224212</v>
      </c>
      <c r="C5" s="79">
        <f>Inflators!D58</f>
        <v>0.97160356347438759</v>
      </c>
      <c r="D5" s="79">
        <f>Inflators!E58</f>
        <v>0.97735708982925029</v>
      </c>
      <c r="E5" s="79">
        <f>Inflators!F58</f>
        <v>0.98719376391982194</v>
      </c>
      <c r="F5" s="79">
        <f>Inflators!G58</f>
        <v>1</v>
      </c>
      <c r="G5" s="79">
        <f>Inflators!H58</f>
        <v>1.0215060147249995</v>
      </c>
      <c r="H5" s="79">
        <f>Inflators!I58</f>
        <v>1.0428355061934687</v>
      </c>
      <c r="I5" s="79">
        <f>Inflators!J58</f>
        <v>1.0657707685504669</v>
      </c>
      <c r="J5" s="79">
        <f>Inflators!K58</f>
        <v>1.091567775264259</v>
      </c>
      <c r="K5" s="79">
        <f>Inflators!L58</f>
        <v>1.1176534611599431</v>
      </c>
      <c r="L5" s="79">
        <f>Inflators!M58</f>
        <v>1.1348653244618063</v>
      </c>
    </row>
    <row r="6" spans="1:12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</sheetData>
  <sheetProtection formatColumns="0" formatRows="0"/>
  <pageMargins left="0.25" right="0.25" top="0.75" bottom="0.75" header="0.3" footer="0.3"/>
  <pageSetup paperSize="9" scale="86" fitToHeight="0" orientation="landscape" r:id="rId1"/>
  <headerFooter>
    <oddHeader>&amp;R&amp;D &amp;T</oddHeader>
    <oddFooter>&amp;L&amp;F&amp;C&amp;A&amp;R&amp;P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C:\Users\jasonm\AppData\Local\Temp\NetRight\Links\iManage\1693193_3.XLSM?!nrtdms:0:!session:copper:!database:iManage:!document:1693193,3:?Y*</im:linkstream>
</im:links>
</file>

<file path=customXml/itemProps1.xml><?xml version="1.0" encoding="utf-8"?>
<ds:datastoreItem xmlns:ds="http://schemas.openxmlformats.org/officeDocument/2006/customXml" ds:itemID="{BACD7491-0600-49A9-9C71-9777DB5D01D8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Indices</vt:lpstr>
      <vt:lpstr>Indiv_Data</vt:lpstr>
      <vt:lpstr>LCI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2014-11-27T01:20:28Z</dcterms:created>
  <dcterms:modified xsi:type="dcterms:W3CDTF">2014-11-27T01:22:13Z</dcterms:modified>
</cp:coreProperties>
</file>