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codeName="ThisWorkbook"/>
  <xr:revisionPtr revIDLastSave="0" documentId="13_ncr:1_{1173EEE0-C247-4A0F-8616-46D3BC5E824E}" xr6:coauthVersionLast="47" xr6:coauthVersionMax="47" xr10:uidLastSave="{00000000-0000-0000-0000-000000000000}"/>
  <bookViews>
    <workbookView xWindow="-120" yWindow="-120" windowWidth="57840" windowHeight="32040" xr2:uid="{00000000-000D-0000-FFFF-FFFF00000000}"/>
  </bookViews>
  <sheets>
    <sheet name="CoverSheet" sheetId="9" r:id="rId1"/>
    <sheet name="Description" sheetId="10" r:id="rId2"/>
    <sheet name="Calculations" sheetId="12" r:id="rId3"/>
  </sheets>
  <externalReferences>
    <externalReference r:id="rId4"/>
  </externalReferences>
  <definedNames>
    <definedName name="EDB_Name">'[1]EDB data'!$C$4</definedName>
    <definedName name="_xlnm.Print_Area" localSheetId="2">Calculations!$A$1:$I$56</definedName>
    <definedName name="_xlnm.Print_Area" localSheetId="0">CoverSheet!$A$1:$D$18</definedName>
    <definedName name="_xlnm.Print_Area" localSheetId="1">Description!$A$1:$F$27</definedName>
    <definedName name="WACC">'[1]EDB data'!$B$9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0" l="1"/>
  <c r="F34" i="12" l="1"/>
  <c r="G34" i="12" s="1"/>
  <c r="H34" i="12" s="1"/>
  <c r="C30" i="12"/>
  <c r="C15" i="12"/>
  <c r="C29" i="12" s="1"/>
  <c r="D20" i="12"/>
  <c r="E19" i="12"/>
  <c r="E20" i="12" l="1"/>
  <c r="D35" i="12"/>
  <c r="F19" i="12"/>
  <c r="C49" i="12"/>
  <c r="F20" i="12" l="1"/>
  <c r="G19" i="12"/>
  <c r="G20" i="12" l="1"/>
  <c r="H19" i="12"/>
  <c r="H20" i="12" s="1"/>
  <c r="C21" i="12" l="1"/>
  <c r="D45" i="12" s="1"/>
  <c r="D46" i="12" s="1"/>
  <c r="D53" i="12" s="1"/>
  <c r="C17" i="12" l="1"/>
  <c r="C32" i="12"/>
  <c r="E35" i="12"/>
  <c r="F35" i="12" l="1"/>
  <c r="H35" i="12" l="1"/>
  <c r="G35" i="12"/>
  <c r="C36" i="12" l="1"/>
  <c r="C16" i="12" l="1"/>
  <c r="C18" i="12" s="1"/>
  <c r="D22" i="12" l="1"/>
  <c r="H23" i="12" l="1"/>
  <c r="F23" i="12"/>
  <c r="D23" i="12"/>
  <c r="G23" i="12"/>
  <c r="E23" i="12"/>
  <c r="D25" i="12" l="1"/>
  <c r="D39" i="12"/>
  <c r="D42" i="12" s="1"/>
  <c r="G24" i="12"/>
  <c r="G50" i="12" s="1"/>
  <c r="G25" i="12"/>
  <c r="C31" i="12"/>
  <c r="D24" i="12"/>
  <c r="F24" i="12"/>
  <c r="F50" i="12" s="1"/>
  <c r="F25" i="12"/>
  <c r="E24" i="12"/>
  <c r="E50" i="12" s="1"/>
  <c r="E25" i="12"/>
  <c r="H25" i="12"/>
  <c r="H24" i="12"/>
  <c r="H50" i="12" s="1"/>
  <c r="C33" i="12" l="1"/>
  <c r="E37" i="12" s="1"/>
  <c r="D41" i="12"/>
  <c r="D51" i="12" s="1"/>
  <c r="D52" i="12"/>
  <c r="D50" i="12"/>
  <c r="C26" i="12"/>
  <c r="C27" i="12" l="1"/>
  <c r="C54" i="12"/>
  <c r="F38" i="12"/>
  <c r="F39" i="12" s="1"/>
  <c r="F42" i="12" s="1"/>
  <c r="H38" i="12"/>
  <c r="H39" i="12" s="1"/>
  <c r="H42" i="12" s="1"/>
  <c r="G38" i="12"/>
  <c r="G39" i="12" s="1"/>
  <c r="G42" i="12" s="1"/>
  <c r="D38" i="12"/>
  <c r="E38" i="12"/>
  <c r="E39" i="12" s="1"/>
  <c r="E42" i="12" s="1"/>
  <c r="D40" i="12" l="1"/>
  <c r="G40" i="12"/>
  <c r="G41" i="12" s="1"/>
  <c r="G51" i="12" s="1"/>
  <c r="H40" i="12"/>
  <c r="H41" i="12" s="1"/>
  <c r="H51" i="12" s="1"/>
  <c r="E40" i="12"/>
  <c r="E41" i="12" s="1"/>
  <c r="E51" i="12" s="1"/>
  <c r="F40" i="12"/>
  <c r="F41" i="12" s="1"/>
  <c r="F51" i="12" s="1"/>
  <c r="C43" i="12" l="1"/>
  <c r="C44" i="12" l="1"/>
  <c r="C55" i="12"/>
</calcChain>
</file>

<file path=xl/sharedStrings.xml><?xml version="1.0" encoding="utf-8"?>
<sst xmlns="http://schemas.openxmlformats.org/spreadsheetml/2006/main" count="105" uniqueCount="78">
  <si>
    <t>Description</t>
  </si>
  <si>
    <t>General Description</t>
  </si>
  <si>
    <t>Model specification</t>
  </si>
  <si>
    <t>Inputs</t>
  </si>
  <si>
    <t>Calculations</t>
  </si>
  <si>
    <t>Outputs</t>
  </si>
  <si>
    <t>Electricity Distribution Business</t>
  </si>
  <si>
    <t>Notes</t>
  </si>
  <si>
    <t>This model has been prepared and published for consultation purposes only.</t>
  </si>
  <si>
    <t xml:space="preserve">Financial quantities in this model are expressed in NZD'000. </t>
  </si>
  <si>
    <t xml:space="preserve">Annual quantities relate to years ending on 31 March. </t>
  </si>
  <si>
    <t>Maximum allowable revenue</t>
  </si>
  <si>
    <t>Derivation of starting prices.</t>
  </si>
  <si>
    <t>Source</t>
  </si>
  <si>
    <t>Value</t>
  </si>
  <si>
    <t>Year in regulatory period</t>
  </si>
  <si>
    <t>EDB data</t>
  </si>
  <si>
    <t>Forecast changes in the CPI element of the price path</t>
  </si>
  <si>
    <t>Vanilla WACC (67th percentile)</t>
  </si>
  <si>
    <t>TFrev</t>
  </si>
  <si>
    <t>TIMING</t>
  </si>
  <si>
    <t>BBAR</t>
  </si>
  <si>
    <t>Indexed maximum allowable revenue before tax</t>
  </si>
  <si>
    <t>Present value of indexed maximum allowable revenue for each year</t>
  </si>
  <si>
    <t>Present value of indexed revenue</t>
  </si>
  <si>
    <t>Maximum allowable revenue before tax in year-end terms</t>
  </si>
  <si>
    <t>Maximum allowable revenue before tax in revenue-date terms</t>
  </si>
  <si>
    <t>Error check for PV equivalence (should = 0)</t>
  </si>
  <si>
    <t>Additional allowance (PV at 1-Apr-20)</t>
  </si>
  <si>
    <t>PV at 1-Apr-20 of BBAR before tax over the regulatory period</t>
  </si>
  <si>
    <t>PV at 1-Apr-20 of maximum allowable revenue before tax</t>
  </si>
  <si>
    <t>PV at 1-Apr-20 of maximum allowable revenue before tax in year-end terms in each year</t>
  </si>
  <si>
    <t>PV at 1 Apr 2020 of BBAR before tax over the regulatory period (Nov 2019 determination)</t>
  </si>
  <si>
    <t>CPI minus X revenues with applicable X factor (Nov 2019 determination)</t>
  </si>
  <si>
    <t>Applicable X factor</t>
  </si>
  <si>
    <t>PV at 1-Apr-20 of year 1–5 maximum allowable revenue before tax</t>
  </si>
  <si>
    <t>PV at 1-Apr-20 of year 1 MAR before tax</t>
  </si>
  <si>
    <t>PV at 1-Apr-20 of maximum allowable revenue before tax to recover in years 2–5</t>
  </si>
  <si>
    <t>Maximum allowable revenue before tax in second year of the regulatory period</t>
  </si>
  <si>
    <t>Maximum allowable revenue before tax in revenue-date terms  (Nov 2019 determination)</t>
  </si>
  <si>
    <t>Indexed maximum allowable revenue before tax for each year 2–5</t>
  </si>
  <si>
    <t>Present value of indexed maximum allowable revenue for each year 2–5</t>
  </si>
  <si>
    <t>Present value of indexed revenue for years 2–5</t>
  </si>
  <si>
    <t>Maximum allowable revenue before tax in year-end terms  for each year 2–5</t>
  </si>
  <si>
    <t>Maximum allowable revenue before tax in revenue-date terms for each year 2–5</t>
  </si>
  <si>
    <t>PV at 1-Apr-20 of maximum allowable revenue before tax in year-end terms for years 2–5</t>
  </si>
  <si>
    <t>Maximum allowable revenue before tax in revenue-date terms for each year</t>
  </si>
  <si>
    <t>Maximum allowable revenue before tax in year-end terms for each year</t>
  </si>
  <si>
    <t>Maximum allowable revenue before tax in first year of the regulatory period in year-end terms</t>
  </si>
  <si>
    <t>Backcast maximum allowable revenue before tax in first year of the regulatory period in year-end terms</t>
  </si>
  <si>
    <t>Backcast maximum allowable revenue before tax in first year of the regulatory period in revenue-date terms</t>
  </si>
  <si>
    <t>Backcast starting price  (XXX 202X determination)</t>
  </si>
  <si>
    <t>Draft determination</t>
  </si>
  <si>
    <t>Sourced from cell BBAR!C55 of the DPP model with increased capex for Unision.</t>
  </si>
  <si>
    <t>Sourced from cell BBAR!C55 of the Nov 2019 DPP3 financial model.</t>
  </si>
  <si>
    <t xml:space="preserve"> </t>
  </si>
  <si>
    <t>Value of commissioned assets, 2020/21</t>
  </si>
  <si>
    <t>Value of commissioned assets, 2021/22</t>
  </si>
  <si>
    <t>Value of commissioned assets, 2022/23</t>
  </si>
  <si>
    <t>Value of commissioned assets, 2023/24</t>
  </si>
  <si>
    <t>Value of commissioned assets, 2024/25</t>
  </si>
  <si>
    <t>Calculation of the PV BBAR value used by this model</t>
  </si>
  <si>
    <t>PV at 1 Apr 1 of BBAR before tax over the regulatory period (Dec 2021 draft determination)</t>
  </si>
  <si>
    <t>Maximum allowable revenue before tax in revenue-date terms  (Dec 2021 draft determination)</t>
  </si>
  <si>
    <t>Starting price  (Dec 2019 draft determination)</t>
  </si>
  <si>
    <t>To reflect the calculation of the Maximum Annual Revenues in the 27 November 2019 EDB DPP3 financial model, adjusted such that—
●  the Net Allowable Revenue value for assessment year 1 is retained;
●  an approved revision to the annual BBAR values following an application for a reopener  is recovered by revising the Net Allowable revenue values for assessment years 2–5 (the amended determination is to take effect at the start of assessment year 2);
●  a revision to the annual BBAR values is the only allowed parameter change to the MAR calculations:
    ○  the CPI forecasts from the DPP3 November 2019 determination will apply, and no adjustment made in respect of CPI outcomes;
    ○  the X factor from the DPP3 November 2019 determination will apply in respect of the price changes between assessment years 2 &amp; 5.
The model should also calculate an assessment year 1 starting price consistent with the forecast CPI and X factor values applied in the November 2019 EDB DPP3 financial model.</t>
  </si>
  <si>
    <t>CPI minus X revenues with applicable X factor (Dec 2021 draft determination)</t>
  </si>
  <si>
    <t>Unison Networks</t>
  </si>
  <si>
    <t>Default Price-Quality Path (Unison unforeseeable major capex project)</t>
  </si>
  <si>
    <t>FNAR model</t>
  </si>
  <si>
    <t xml:space="preserve"> The value entered in cell 'Calculations!C12' of this workbook is the calculated present value at 1 Apr 2020 of the building blocks allowable revenue before tax over the regulatory period. The entered value, $464,455.5k, is the result calculated in cell 'BBAR!C55' of the 27 November 2019 EDB DPP3 Financial Model after updating Unison's annual 'value of commissioned assets'  entries in cells 'Inputs!P45:P49' of the same model. The updated 'value of commissioned asset' values and a link to the November 2019 financial model are shown below.</t>
  </si>
  <si>
    <t>This model calculates amended Forecast Net Allowable Revenue values for the [Draft] Electricity Distribution Services Default Price-Quality Path (Unison unforeseeable major capex project) Amendment Determination 2021.</t>
  </si>
  <si>
    <t>2020/21</t>
  </si>
  <si>
    <t>2021/22</t>
  </si>
  <si>
    <t>2022/23</t>
  </si>
  <si>
    <t>2023/24</t>
  </si>
  <si>
    <t>2024/25</t>
  </si>
  <si>
    <r>
      <t>Published 1</t>
    </r>
    <r>
      <rPr>
        <b/>
        <sz val="10"/>
        <color theme="1"/>
        <rFont val="Calibri"/>
        <family val="2"/>
      </rPr>
      <t xml:space="preserve"> December 2021</t>
    </r>
    <r>
      <rPr>
        <b/>
        <sz val="10"/>
        <color theme="1"/>
        <rFont val="Calibri"/>
        <family val="2"/>
        <scheme val="minor"/>
      </rPr>
      <t xml:space="preserve"> v1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</si>
</sst>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@_)"/>
    <numFmt numFmtId="169" formatCode="_(* #,##0.0_);_(* \(#,##0.0\);_(* &quot;–&quot;???_);_(* @_)"/>
    <numFmt numFmtId="170" formatCode="_(* #,##0.00_);_(* \(#,##0.00\);_(* &quot;–&quot;???_);_(* @_)"/>
    <numFmt numFmtId="171" formatCode="_(* #,##0.0000_);_(* \(#,##0.0000\);_(* &quot;–&quot;??_);_(* @_)"/>
    <numFmt numFmtId="172" formatCode="[$-1409]d\ mmm\ yy;@"/>
    <numFmt numFmtId="173" formatCode="_(* #,##0%_);_(* \(#,##0%\);_(* &quot;–&quot;???_);_(* @_)"/>
    <numFmt numFmtId="174" formatCode="_(* #,##0.0%_);_(* \(#,##0.0%\);_(* &quot;–&quot;??_);_(* @_)"/>
    <numFmt numFmtId="175" formatCode="_(* #,##0.00%_);_(* \(#,##0.00%\);_(* &quot;–&quot;???_);_(* @_)"/>
    <numFmt numFmtId="176" formatCode="_(* #,##0.000%_);_(* \(#,##0.000%\);_(* &quot;–&quot;???_);_(* @_)"/>
    <numFmt numFmtId="177" formatCode="_(* #,##0%_);_(* \(#,##0%\);_(* &quot;–&quot;??_);_(* @_)"/>
    <numFmt numFmtId="178" formatCode="_(* 0_);_(* \(0\);_(* &quot;–&quot;??_);_(@_)"/>
    <numFmt numFmtId="179" formatCode="_(* #,##0_);_(* \(#,##0\);_(* &quot;–&quot;???_);_(* @_)"/>
    <numFmt numFmtId="180" formatCode="_(* #,##0.0000%_);_(* \(#,##0.0000%\);_(* &quot;–&quot;???_);_(* @_)"/>
    <numFmt numFmtId="181" formatCode="_(* #,##0.000_);_(* \(#,##0.000\);_(* &quot;–&quot;???_);_(* 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4"/>
      <scheme val="minor"/>
    </font>
    <font>
      <sz val="11"/>
      <name val="Calibri"/>
      <family val="2"/>
    </font>
    <font>
      <sz val="11"/>
      <color theme="1"/>
      <name val="Calibri"/>
      <family val="2"/>
    </font>
    <font>
      <i/>
      <sz val="10"/>
      <name val="Calibri"/>
      <family val="4"/>
      <scheme val="minor"/>
    </font>
    <font>
      <b/>
      <sz val="10"/>
      <color theme="1"/>
      <name val="Calibri"/>
      <family val="2"/>
      <scheme val="minor"/>
    </font>
    <font>
      <u/>
      <sz val="10"/>
      <color theme="1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4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1"/>
      <color rgb="FF645F3A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9C4A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/>
      <right/>
      <top style="thin">
        <color rgb="FFB0A978"/>
      </top>
      <bottom style="thin">
        <color rgb="FFB0A978"/>
      </bottom>
      <diagonal/>
    </border>
    <border>
      <left/>
      <right style="thin">
        <color rgb="FFB0A978"/>
      </right>
      <top style="thin">
        <color rgb="FFB0A978"/>
      </top>
      <bottom style="thin">
        <color rgb="FFB0A978"/>
      </bottom>
      <diagonal/>
    </border>
    <border>
      <left/>
      <right/>
      <top/>
      <bottom style="thin">
        <color rgb="FFB0A978"/>
      </bottom>
      <diagonal/>
    </border>
  </borders>
  <cellStyleXfs count="66">
    <xf numFmtId="0" fontId="0" fillId="0" borderId="0"/>
    <xf numFmtId="167" fontId="1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9" fontId="27" fillId="0" borderId="0" applyFill="0" applyAlignment="0"/>
    <xf numFmtId="49" fontId="14" fillId="0" borderId="0" applyFill="0" applyAlignment="0"/>
    <xf numFmtId="49" fontId="15" fillId="0" borderId="0" applyFill="0" applyAlignment="0"/>
    <xf numFmtId="49" fontId="16" fillId="33" borderId="0" applyFill="0" applyBorder="0">
      <alignment horizontal="left"/>
    </xf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26" fillId="0" borderId="14" applyNumberFormat="0" applyAlignment="0">
      <protection locked="0"/>
    </xf>
    <xf numFmtId="0" fontId="1" fillId="0" borderId="14" applyNumberFormat="0" applyAlignment="0"/>
    <xf numFmtId="0" fontId="7" fillId="5" borderId="1" applyNumberFormat="0" applyAlignment="0" applyProtection="0"/>
    <xf numFmtId="0" fontId="8" fillId="0" borderId="2" applyNumberFormat="0" applyFill="0" applyAlignment="0" applyProtection="0"/>
    <xf numFmtId="0" fontId="9" fillId="6" borderId="3" applyNumberFormat="0" applyAlignment="0" applyProtection="0"/>
    <xf numFmtId="0" fontId="10" fillId="0" borderId="0" applyNumberFormat="0" applyFill="0" applyBorder="0" applyAlignment="0" applyProtection="0"/>
    <xf numFmtId="0" fontId="1" fillId="7" borderId="4" applyNumberFormat="0" applyFont="0" applyAlignment="0" applyProtection="0"/>
    <xf numFmtId="49" fontId="20" fillId="0" borderId="0" applyFill="0" applyProtection="0">
      <alignment horizontal="left" indent="1"/>
    </xf>
    <xf numFmtId="0" fontId="2" fillId="0" borderId="5" applyNumberFormat="0" applyFill="0" applyAlignment="0" applyProtection="0"/>
    <xf numFmtId="0" fontId="1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178" fontId="18" fillId="0" borderId="0" applyFont="0" applyFill="0" applyBorder="0" applyAlignment="0" applyProtection="0">
      <alignment horizontal="left"/>
      <protection locked="0"/>
    </xf>
    <xf numFmtId="165" fontId="1" fillId="34" borderId="15" applyNumberFormat="0" applyFont="0" applyFill="0" applyAlignment="0" applyProtection="0"/>
    <xf numFmtId="176" fontId="13" fillId="32" borderId="0" applyFont="0" applyBorder="0"/>
    <xf numFmtId="175" fontId="18" fillId="0" borderId="0" applyFont="0" applyFill="0" applyBorder="0" applyAlignment="0" applyProtection="0">
      <protection locked="0"/>
    </xf>
    <xf numFmtId="174" fontId="13" fillId="0" borderId="0" applyFont="0" applyFill="0" applyBorder="0" applyAlignment="0" applyProtection="0">
      <alignment horizontal="center" vertical="top" wrapText="1"/>
    </xf>
    <xf numFmtId="173" fontId="28" fillId="0" borderId="14" applyNumberFormat="0" applyAlignment="0"/>
    <xf numFmtId="0" fontId="17" fillId="0" borderId="14" applyNumberFormat="0">
      <alignment horizontal="centerContinuous" wrapText="1"/>
    </xf>
    <xf numFmtId="172" fontId="18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>
      <protection locked="0"/>
    </xf>
    <xf numFmtId="168" fontId="19" fillId="0" borderId="0" applyFont="0" applyFill="0" applyBorder="0" applyAlignment="0" applyProtection="0">
      <alignment horizontal="left"/>
      <protection locked="0"/>
    </xf>
    <xf numFmtId="169" fontId="18" fillId="0" borderId="0" applyFont="0" applyFill="0" applyBorder="0" applyAlignment="0" applyProtection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0" fontId="1" fillId="32" borderId="0" applyFont="0" applyBorder="0"/>
    <xf numFmtId="181" fontId="1" fillId="0" borderId="0" applyFont="0" applyFill="0" applyBorder="0" applyAlignment="0" applyProtection="0"/>
    <xf numFmtId="0" fontId="13" fillId="35" borderId="14" applyNumberFormat="0" applyAlignment="0" applyProtection="0"/>
    <xf numFmtId="49" fontId="20" fillId="0" borderId="0" applyFill="0" applyProtection="0">
      <alignment horizontal="left" indent="1"/>
    </xf>
  </cellStyleXfs>
  <cellXfs count="80">
    <xf numFmtId="0" fontId="0" fillId="0" borderId="0" xfId="0"/>
    <xf numFmtId="0" fontId="0" fillId="0" borderId="0" xfId="0"/>
    <xf numFmtId="0" fontId="12" fillId="32" borderId="6" xfId="0" applyFont="1" applyFill="1" applyBorder="1" applyAlignment="1">
      <alignment horizontal="centerContinuous"/>
    </xf>
    <xf numFmtId="0" fontId="12" fillId="32" borderId="0" xfId="0" applyFont="1" applyFill="1" applyBorder="1" applyAlignment="1">
      <alignment horizontal="centerContinuous"/>
    </xf>
    <xf numFmtId="0" fontId="12" fillId="32" borderId="6" xfId="0" applyFont="1" applyFill="1" applyBorder="1"/>
    <xf numFmtId="0" fontId="0" fillId="0" borderId="0" xfId="0" applyBorder="1"/>
    <xf numFmtId="0" fontId="12" fillId="32" borderId="7" xfId="0" applyFont="1" applyFill="1" applyBorder="1"/>
    <xf numFmtId="0" fontId="12" fillId="32" borderId="6" xfId="0" applyFont="1" applyFill="1" applyBorder="1" applyAlignment="1"/>
    <xf numFmtId="0" fontId="12" fillId="32" borderId="0" xfId="0" applyFont="1" applyFill="1" applyBorder="1"/>
    <xf numFmtId="49" fontId="27" fillId="0" borderId="0" xfId="5"/>
    <xf numFmtId="49" fontId="14" fillId="0" borderId="0" xfId="6" applyFill="1" applyBorder="1" applyAlignment="1">
      <alignment horizontal="left" indent="1"/>
    </xf>
    <xf numFmtId="168" fontId="0" fillId="0" borderId="0" xfId="56" applyFont="1" applyBorder="1" applyAlignment="1" applyProtection="1"/>
    <xf numFmtId="0" fontId="21" fillId="32" borderId="7" xfId="0" applyFont="1" applyFill="1" applyBorder="1" applyAlignment="1">
      <alignment horizontal="centerContinuous"/>
    </xf>
    <xf numFmtId="0" fontId="0" fillId="0" borderId="10" xfId="0" applyFont="1" applyFill="1" applyBorder="1"/>
    <xf numFmtId="0" fontId="0" fillId="0" borderId="9" xfId="0" applyFont="1" applyFill="1" applyBorder="1"/>
    <xf numFmtId="0" fontId="0" fillId="0" borderId="8" xfId="0" applyFont="1" applyFill="1" applyBorder="1"/>
    <xf numFmtId="0" fontId="0" fillId="0" borderId="0" xfId="0" applyFont="1" applyBorder="1"/>
    <xf numFmtId="49" fontId="20" fillId="0" borderId="0" xfId="65" applyAlignment="1">
      <alignment vertical="top"/>
    </xf>
    <xf numFmtId="0" fontId="0" fillId="0" borderId="12" xfId="0" applyFill="1" applyBorder="1"/>
    <xf numFmtId="49" fontId="14" fillId="0" borderId="13" xfId="6" applyFill="1" applyBorder="1" applyAlignment="1">
      <alignment horizontal="left" indent="1"/>
    </xf>
    <xf numFmtId="168" fontId="1" fillId="0" borderId="13" xfId="14" applyNumberFormat="1" applyFill="1" applyBorder="1" applyAlignment="1"/>
    <xf numFmtId="178" fontId="1" fillId="0" borderId="13" xfId="14" applyNumberFormat="1" applyFill="1" applyBorder="1" applyAlignment="1"/>
    <xf numFmtId="0" fontId="25" fillId="0" borderId="13" xfId="58" applyFill="1" applyBorder="1" applyAlignment="1" applyProtection="1"/>
    <xf numFmtId="168" fontId="0" fillId="0" borderId="12" xfId="14" applyNumberFormat="1" applyFont="1" applyFill="1" applyBorder="1" applyAlignment="1"/>
    <xf numFmtId="168" fontId="1" fillId="0" borderId="12" xfId="14" applyNumberFormat="1" applyFill="1" applyBorder="1" applyAlignment="1"/>
    <xf numFmtId="178" fontId="1" fillId="0" borderId="12" xfId="14" applyNumberFormat="1" applyFill="1" applyBorder="1" applyAlignment="1"/>
    <xf numFmtId="0" fontId="25" fillId="0" borderId="12" xfId="58" applyFill="1" applyBorder="1" applyAlignment="1" applyProtection="1"/>
    <xf numFmtId="0" fontId="24" fillId="32" borderId="7" xfId="0" applyFont="1" applyFill="1" applyBorder="1"/>
    <xf numFmtId="49" fontId="27" fillId="0" borderId="0" xfId="5" applyFill="1" applyAlignment="1">
      <alignment horizontal="centerContinuous"/>
    </xf>
    <xf numFmtId="168" fontId="1" fillId="0" borderId="13" xfId="14" applyNumberFormat="1" applyFill="1" applyBorder="1" applyAlignment="1">
      <alignment vertical="top"/>
    </xf>
    <xf numFmtId="168" fontId="27" fillId="0" borderId="0" xfId="5" applyNumberFormat="1" applyFill="1" applyAlignment="1">
      <alignment vertical="center"/>
    </xf>
    <xf numFmtId="49" fontId="14" fillId="0" borderId="0" xfId="6" applyFill="1" applyAlignment="1">
      <alignment horizontal="right"/>
    </xf>
    <xf numFmtId="49" fontId="20" fillId="0" borderId="0" xfId="20" quotePrefix="1" applyFill="1" applyAlignment="1" applyProtection="1">
      <alignment horizontal="left" vertical="top"/>
    </xf>
    <xf numFmtId="0" fontId="29" fillId="0" borderId="0" xfId="0" applyFont="1"/>
    <xf numFmtId="168" fontId="14" fillId="0" borderId="0" xfId="6" applyNumberFormat="1" applyFill="1"/>
    <xf numFmtId="0" fontId="17" fillId="0" borderId="13" xfId="52" applyBorder="1">
      <alignment horizontal="centerContinuous" wrapText="1"/>
    </xf>
    <xf numFmtId="0" fontId="17" fillId="0" borderId="13" xfId="52" applyBorder="1" applyAlignment="1">
      <alignment horizontal="center" wrapText="1"/>
    </xf>
    <xf numFmtId="168" fontId="17" fillId="0" borderId="16" xfId="52" applyNumberFormat="1" applyBorder="1">
      <alignment horizontal="centerContinuous" wrapText="1"/>
    </xf>
    <xf numFmtId="0" fontId="17" fillId="0" borderId="13" xfId="52" applyNumberFormat="1" applyBorder="1">
      <alignment horizontal="centerContinuous" wrapText="1"/>
    </xf>
    <xf numFmtId="168" fontId="0" fillId="0" borderId="14" xfId="56" applyFont="1" applyFill="1" applyBorder="1" applyAlignment="1" applyProtection="1"/>
    <xf numFmtId="168" fontId="1" fillId="0" borderId="11" xfId="14" applyNumberFormat="1" applyBorder="1" applyAlignment="1">
      <alignment horizontal="center"/>
    </xf>
    <xf numFmtId="0" fontId="0" fillId="0" borderId="12" xfId="0" applyBorder="1"/>
    <xf numFmtId="168" fontId="14" fillId="0" borderId="12" xfId="6" applyNumberFormat="1" applyFill="1" applyBorder="1"/>
    <xf numFmtId="0" fontId="15" fillId="0" borderId="0" xfId="7" applyNumberFormat="1" applyFill="1" applyAlignment="1">
      <alignment horizontal="left"/>
    </xf>
    <xf numFmtId="0" fontId="15" fillId="0" borderId="0" xfId="7" applyNumberFormat="1" applyFill="1" applyAlignment="1">
      <alignment horizontal="right"/>
    </xf>
    <xf numFmtId="0" fontId="17" fillId="0" borderId="16" xfId="52" applyBorder="1">
      <alignment horizontal="centerContinuous" wrapText="1"/>
    </xf>
    <xf numFmtId="0" fontId="17" fillId="0" borderId="0" xfId="52" applyNumberFormat="1" applyBorder="1">
      <alignment horizontal="centerContinuous" wrapText="1"/>
    </xf>
    <xf numFmtId="168" fontId="30" fillId="0" borderId="12" xfId="7" applyNumberFormat="1" applyFont="1" applyFill="1" applyBorder="1" applyAlignment="1">
      <alignment horizontal="left"/>
    </xf>
    <xf numFmtId="0" fontId="15" fillId="0" borderId="12" xfId="7" applyNumberFormat="1" applyFill="1" applyBorder="1" applyAlignment="1">
      <alignment horizontal="left"/>
    </xf>
    <xf numFmtId="0" fontId="15" fillId="0" borderId="12" xfId="7" applyNumberFormat="1" applyFill="1" applyBorder="1" applyAlignment="1">
      <alignment horizontal="right"/>
    </xf>
    <xf numFmtId="168" fontId="26" fillId="0" borderId="14" xfId="13" applyNumberFormat="1" applyAlignment="1">
      <alignment horizontal="left"/>
      <protection locked="0"/>
    </xf>
    <xf numFmtId="179" fontId="26" fillId="0" borderId="14" xfId="13" applyNumberFormat="1">
      <protection locked="0"/>
    </xf>
    <xf numFmtId="175" fontId="26" fillId="0" borderId="14" xfId="13" applyNumberFormat="1">
      <protection locked="0"/>
    </xf>
    <xf numFmtId="171" fontId="26" fillId="0" borderId="14" xfId="13" applyNumberFormat="1">
      <protection locked="0"/>
    </xf>
    <xf numFmtId="174" fontId="26" fillId="0" borderId="14" xfId="13" applyNumberFormat="1" applyAlignment="1">
      <protection locked="0"/>
    </xf>
    <xf numFmtId="179" fontId="1" fillId="0" borderId="15" xfId="47" applyNumberFormat="1" applyFill="1"/>
    <xf numFmtId="168" fontId="1" fillId="0" borderId="14" xfId="14" applyNumberFormat="1" applyAlignment="1"/>
    <xf numFmtId="1" fontId="1" fillId="0" borderId="14" xfId="14" applyNumberFormat="1" applyAlignment="1"/>
    <xf numFmtId="0" fontId="1" fillId="0" borderId="14" xfId="14" applyAlignment="1">
      <alignment horizontal="left"/>
    </xf>
    <xf numFmtId="168" fontId="1" fillId="0" borderId="14" xfId="14" applyNumberFormat="1" applyAlignment="1">
      <alignment horizontal="left"/>
    </xf>
    <xf numFmtId="171" fontId="1" fillId="0" borderId="15" xfId="47" applyNumberFormat="1" applyFill="1"/>
    <xf numFmtId="179" fontId="1" fillId="0" borderId="14" xfId="14" applyNumberFormat="1"/>
    <xf numFmtId="171" fontId="1" fillId="0" borderId="14" xfId="14" applyNumberFormat="1"/>
    <xf numFmtId="0" fontId="1" fillId="0" borderId="14" xfId="14"/>
    <xf numFmtId="171" fontId="1" fillId="0" borderId="14" xfId="14" applyNumberFormat="1" applyAlignment="1">
      <alignment wrapText="1"/>
    </xf>
    <xf numFmtId="179" fontId="1" fillId="0" borderId="14" xfId="14" applyNumberFormat="1" applyAlignment="1">
      <alignment wrapText="1"/>
    </xf>
    <xf numFmtId="49" fontId="20" fillId="0" borderId="0" xfId="20">
      <alignment horizontal="left" indent="1"/>
    </xf>
    <xf numFmtId="168" fontId="11" fillId="0" borderId="14" xfId="14" applyNumberFormat="1" applyFont="1" applyAlignment="1"/>
    <xf numFmtId="0" fontId="11" fillId="0" borderId="14" xfId="14" applyFont="1" applyAlignment="1">
      <alignment horizontal="left"/>
    </xf>
    <xf numFmtId="0" fontId="11" fillId="0" borderId="14" xfId="14" applyFont="1"/>
    <xf numFmtId="179" fontId="11" fillId="0" borderId="14" xfId="14" applyNumberFormat="1" applyFont="1"/>
    <xf numFmtId="168" fontId="0" fillId="0" borderId="14" xfId="14" applyNumberFormat="1" applyFont="1" applyAlignment="1"/>
    <xf numFmtId="49" fontId="20" fillId="0" borderId="0" xfId="20" applyFill="1">
      <alignment horizontal="left" indent="1"/>
    </xf>
    <xf numFmtId="0" fontId="0" fillId="0" borderId="0" xfId="0" applyFill="1"/>
    <xf numFmtId="179" fontId="0" fillId="0" borderId="0" xfId="2" applyFont="1" applyBorder="1"/>
    <xf numFmtId="0" fontId="25" fillId="0" borderId="0" xfId="58" applyBorder="1" applyAlignment="1" applyProtection="1"/>
    <xf numFmtId="179" fontId="26" fillId="36" borderId="14" xfId="13" applyNumberFormat="1" applyFill="1">
      <protection locked="0"/>
    </xf>
    <xf numFmtId="0" fontId="0" fillId="0" borderId="14" xfId="14" applyFont="1" applyFill="1" applyAlignment="1">
      <alignment vertical="top" wrapText="1"/>
    </xf>
    <xf numFmtId="0" fontId="1" fillId="0" borderId="14" xfId="14" applyFill="1" applyAlignment="1">
      <alignment wrapText="1"/>
    </xf>
    <xf numFmtId="0" fontId="1" fillId="0" borderId="14" xfId="14" applyFill="1" applyAlignment="1">
      <alignment vertical="top" wrapText="1"/>
    </xf>
  </cellXfs>
  <cellStyles count="66">
    <cellStyle name="20% - Accent1" xfId="23" builtinId="30" hidden="1"/>
    <cellStyle name="20% - Accent2" xfId="27" builtinId="34" hidden="1"/>
    <cellStyle name="20% - Accent3" xfId="31" builtinId="38" hidden="1"/>
    <cellStyle name="20% - Accent4" xfId="35" builtinId="42" hidden="1"/>
    <cellStyle name="20% - Accent5" xfId="39" builtinId="46" hidden="1"/>
    <cellStyle name="20% - Accent6" xfId="43" builtinId="50" hidden="1"/>
    <cellStyle name="40% - Accent1" xfId="24" builtinId="31" hidden="1"/>
    <cellStyle name="40% - Accent2" xfId="28" builtinId="35" hidden="1"/>
    <cellStyle name="40% - Accent3" xfId="32" builtinId="39" hidden="1"/>
    <cellStyle name="40% - Accent4" xfId="36" builtinId="43" hidden="1"/>
    <cellStyle name="40% - Accent5" xfId="40" builtinId="47" hidden="1"/>
    <cellStyle name="40% - Accent6" xfId="44" builtinId="51" hidden="1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Array" xfId="64" xr:uid="{07691C0A-FD31-4313-8425-4D1A5051034B}"/>
    <cellStyle name="Bad" xfId="11" builtinId="27" hidden="1"/>
    <cellStyle name="Calculation" xfId="15" builtinId="22" hidden="1"/>
    <cellStyle name="Check Cell" xfId="17" builtinId="23" hidden="1"/>
    <cellStyle name="Comma" xfId="1" builtinId="3" hidden="1"/>
    <cellStyle name="Comma [0]" xfId="2" builtinId="6" customBuiltin="1"/>
    <cellStyle name="Comma [1]" xfId="57" xr:uid="{00000000-0005-0000-0000-00001D000000}"/>
    <cellStyle name="Comma [2]" xfId="55" xr:uid="{00000000-0005-0000-0000-00001E000000}"/>
    <cellStyle name="Comma [3]" xfId="63" xr:uid="{A1D469F7-D750-4585-894C-4600530DCF29}"/>
    <cellStyle name="Comma [4]" xfId="54" xr:uid="{00000000-0005-0000-0000-00001F000000}"/>
    <cellStyle name="Currency" xfId="3" builtinId="4" hidden="1"/>
    <cellStyle name="Currency [0]" xfId="4" builtinId="7" hidden="1"/>
    <cellStyle name="Date (short)" xfId="53" xr:uid="{00000000-0005-0000-0000-000022000000}"/>
    <cellStyle name="Explanatory Text" xfId="20" builtinId="53" customBuiltin="1"/>
    <cellStyle name="Explanatory Text 3" xfId="65" xr:uid="{9EA0B1FA-BB76-4B50-A9D9-96E13C099AF5}"/>
    <cellStyle name="Followed Hyperlink" xfId="61" builtinId="9" customBuiltin="1"/>
    <cellStyle name="Good" xfId="10" builtinId="26" hidde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hidden="1"/>
    <cellStyle name="Hyperlink" xfId="58" builtinId="8" customBuiltin="1"/>
    <cellStyle name="Input" xfId="13" builtinId="20" customBuiltin="1"/>
    <cellStyle name="Label" xfId="52" xr:uid="{00000000-0005-0000-0000-00002B000000}"/>
    <cellStyle name="Link" xfId="51" xr:uid="{00000000-0005-0000-0000-00002C000000}"/>
    <cellStyle name="Linked Cell" xfId="16" builtinId="24" hidden="1"/>
    <cellStyle name="Neutral" xfId="12" builtinId="28" hidden="1"/>
    <cellStyle name="Normal" xfId="0" builtinId="0" customBuiltin="1"/>
    <cellStyle name="Note" xfId="19" builtinId="10" hidden="1"/>
    <cellStyle name="Output" xfId="14" builtinId="21" customBuiltin="1"/>
    <cellStyle name="Percent" xfId="59" builtinId="5" hidden="1" customBuiltin="1"/>
    <cellStyle name="Percent [0]" xfId="60" xr:uid="{00000000-0005-0000-0000-000033000000}"/>
    <cellStyle name="Percent [1]" xfId="50" xr:uid="{00000000-0005-0000-0000-000034000000}"/>
    <cellStyle name="Percent [2]" xfId="49" xr:uid="{00000000-0005-0000-0000-000035000000}"/>
    <cellStyle name="Percent [3]" xfId="48" xr:uid="{00000000-0005-0000-0000-000036000000}"/>
    <cellStyle name="Percent [4]" xfId="62" xr:uid="{79194CCB-4C1F-48BE-9FC9-8A0A23BD7FB1}"/>
    <cellStyle name="Rt border" xfId="47" xr:uid="{00000000-0005-0000-0000-000037000000}"/>
    <cellStyle name="Text" xfId="56" xr:uid="{00000000-0005-0000-0000-000038000000}"/>
    <cellStyle name="Title" xfId="5" builtinId="15" customBuiltin="1"/>
    <cellStyle name="Total" xfId="21" builtinId="25" hidden="1"/>
    <cellStyle name="Warning Text" xfId="18" builtinId="11" hidden="1"/>
    <cellStyle name="Year" xfId="46" xr:uid="{00000000-0005-0000-0000-00003C000000}"/>
  </cellStyles>
  <dxfs count="14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B0A978"/>
      <color rgb="FF645F3A"/>
      <color rgb="FFC9C4A3"/>
      <color rgb="FFC00000"/>
      <color rgb="FFEAE8D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externalLink" Target="externalLinks/externalLink1.xml" Id="rId4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57150</xdr:rowOff>
    </xdr:from>
    <xdr:to>
      <xdr:col>1</xdr:col>
      <xdr:colOff>815956</xdr:colOff>
      <xdr:row>1</xdr:row>
      <xdr:rowOff>767969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6A5812-3E3B-4333-AC41-3E7F165A9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47650"/>
          <a:ext cx="2339956" cy="7108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2238375</xdr:rowOff>
    </xdr:from>
    <xdr:to>
      <xdr:col>3</xdr:col>
      <xdr:colOff>2147561</xdr:colOff>
      <xdr:row>15</xdr:row>
      <xdr:rowOff>77635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D9CD1B1-5F4C-4D71-83CD-2BE2F4C6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8976986" cy="3439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g/AppData/Local/Temp/MicrosoftEdgeDownloads/befe39aa-6ea4-4c1b-a889-2a443952ae60/Financial-model-EDB-DPP3-final-determination-27-November-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Table of Contents"/>
      <sheetName val="Description"/>
      <sheetName val="Inputs"/>
      <sheetName val="EDB data"/>
      <sheetName val="TIMING"/>
      <sheetName val="RAB"/>
      <sheetName val="TAX"/>
      <sheetName val="BBAR"/>
      <sheetName val="MAR"/>
      <sheetName val="IRR"/>
      <sheetName val="Outputs"/>
      <sheetName val="Chartbook outputs"/>
    </sheetNames>
    <sheetDataSet>
      <sheetData sheetId="0" refreshError="1"/>
      <sheetData sheetId="1" refreshError="1"/>
      <sheetData sheetId="2" refreshError="1"/>
      <sheetData sheetId="3">
        <row r="4">
          <cell r="E4" t="str">
            <v>2020/21</v>
          </cell>
        </row>
      </sheetData>
      <sheetData sheetId="4">
        <row r="4">
          <cell r="C4" t="str">
            <v>Unison Networks</v>
          </cell>
        </row>
        <row r="9">
          <cell r="B9">
            <v>4.5699999999999998E-2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emeJM">
  <a:themeElements>
    <a:clrScheme name="comcom">
      <a:dk1>
        <a:sysClr val="windowText" lastClr="000000"/>
      </a:dk1>
      <a:lt1>
        <a:srgbClr val="FFFFFF"/>
      </a:lt1>
      <a:dk2>
        <a:srgbClr val="639B9F"/>
      </a:dk2>
      <a:lt2>
        <a:srgbClr val="D29C2E"/>
      </a:lt2>
      <a:accent1>
        <a:srgbClr val="BA0F2C"/>
      </a:accent1>
      <a:accent2>
        <a:srgbClr val="7EA0AE"/>
      </a:accent2>
      <a:accent3>
        <a:srgbClr val="E89466"/>
      </a:accent3>
      <a:accent4>
        <a:srgbClr val="3F5E58"/>
      </a:accent4>
      <a:accent5>
        <a:srgbClr val="B6AB86"/>
      </a:accent5>
      <a:accent6>
        <a:srgbClr val="654B45"/>
      </a:accent6>
      <a:hlink>
        <a:srgbClr val="7EA0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D17"/>
  <sheetViews>
    <sheetView showGridLines="0" tabSelected="1" view="pageBreakPreview" zoomScaleNormal="100" zoomScaleSheetLayoutView="100" workbookViewId="0"/>
  </sheetViews>
  <sheetFormatPr defaultColWidth="9.140625" defaultRowHeight="15" customHeight="1" x14ac:dyDescent="0.25"/>
  <cols>
    <col min="1" max="1" width="26.5703125" customWidth="1"/>
    <col min="2" max="2" width="43.140625" customWidth="1"/>
    <col min="3" max="3" width="32.7109375" customWidth="1"/>
    <col min="4" max="4" width="32.28515625" customWidth="1"/>
  </cols>
  <sheetData>
    <row r="1" spans="1:4" ht="15" customHeight="1" x14ac:dyDescent="0.25">
      <c r="A1" s="13"/>
      <c r="B1" s="14"/>
      <c r="C1" s="14"/>
      <c r="D1" s="15"/>
    </row>
    <row r="2" spans="1:4" ht="189" customHeight="1" x14ac:dyDescent="0.25">
      <c r="A2" s="27"/>
      <c r="B2" s="8"/>
      <c r="C2" s="8"/>
      <c r="D2" s="4"/>
    </row>
    <row r="3" spans="1:4" ht="22.5" customHeight="1" x14ac:dyDescent="0.4">
      <c r="A3" s="28" t="s">
        <v>6</v>
      </c>
      <c r="B3" s="3"/>
      <c r="C3" s="3"/>
      <c r="D3" s="2"/>
    </row>
    <row r="4" spans="1:4" ht="22.5" customHeight="1" x14ac:dyDescent="0.4">
      <c r="A4" s="28" t="s">
        <v>68</v>
      </c>
      <c r="B4" s="3"/>
      <c r="C4" s="3"/>
      <c r="D4" s="2"/>
    </row>
    <row r="5" spans="1:4" ht="22.5" customHeight="1" x14ac:dyDescent="0.4">
      <c r="A5" s="28" t="s">
        <v>69</v>
      </c>
      <c r="B5" s="3"/>
      <c r="C5" s="3"/>
      <c r="D5" s="2"/>
    </row>
    <row r="6" spans="1:4" ht="22.5" customHeight="1" x14ac:dyDescent="0.4">
      <c r="A6" s="28" t="s">
        <v>52</v>
      </c>
      <c r="B6" s="3"/>
      <c r="C6" s="3"/>
      <c r="D6" s="2"/>
    </row>
    <row r="7" spans="1:4" ht="42" customHeight="1" x14ac:dyDescent="0.25">
      <c r="A7" s="27"/>
      <c r="B7" s="8"/>
      <c r="C7" s="8"/>
      <c r="D7" s="4"/>
    </row>
    <row r="8" spans="1:4" ht="15" customHeight="1" x14ac:dyDescent="0.25">
      <c r="A8" s="27"/>
      <c r="B8" s="16"/>
      <c r="C8" s="16"/>
      <c r="D8" s="7"/>
    </row>
    <row r="9" spans="1:4" ht="15" customHeight="1" x14ac:dyDescent="0.25">
      <c r="A9" s="6"/>
      <c r="B9" s="16"/>
      <c r="C9" s="16"/>
      <c r="D9" s="4"/>
    </row>
    <row r="10" spans="1:4" ht="15" customHeight="1" x14ac:dyDescent="0.25">
      <c r="A10" s="6"/>
      <c r="B10" s="16"/>
      <c r="C10" s="16"/>
      <c r="D10" s="4"/>
    </row>
    <row r="11" spans="1:4" ht="15" customHeight="1" x14ac:dyDescent="0.25">
      <c r="A11" s="6"/>
      <c r="B11" s="16"/>
      <c r="C11" s="16"/>
      <c r="D11" s="4"/>
    </row>
    <row r="12" spans="1:4" ht="15" customHeight="1" x14ac:dyDescent="0.25">
      <c r="A12" s="6"/>
      <c r="B12" s="16"/>
      <c r="C12" s="16"/>
      <c r="D12" s="7"/>
    </row>
    <row r="13" spans="1:4" ht="15" customHeight="1" x14ac:dyDescent="0.25">
      <c r="A13" s="6"/>
      <c r="B13" s="16"/>
      <c r="C13" s="16"/>
      <c r="D13" s="7"/>
    </row>
    <row r="14" spans="1:4" ht="15" customHeight="1" x14ac:dyDescent="0.25">
      <c r="A14" s="6"/>
      <c r="B14" s="16"/>
      <c r="C14" s="16"/>
      <c r="D14" s="4"/>
    </row>
    <row r="15" spans="1:4" ht="15" customHeight="1" x14ac:dyDescent="0.25">
      <c r="A15" s="6"/>
      <c r="B15" s="16"/>
      <c r="C15" s="16"/>
      <c r="D15" s="4"/>
    </row>
    <row r="16" spans="1:4" ht="15" customHeight="1" x14ac:dyDescent="0.25">
      <c r="A16" s="6"/>
      <c r="B16" s="16"/>
      <c r="C16" s="16"/>
      <c r="D16" s="4"/>
    </row>
    <row r="17" spans="1:4" ht="15" customHeight="1" x14ac:dyDescent="0.25">
      <c r="A17" s="12" t="s">
        <v>77</v>
      </c>
      <c r="B17" s="3"/>
      <c r="C17" s="3"/>
      <c r="D17" s="2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E26"/>
  <sheetViews>
    <sheetView showGridLines="0" view="pageBreakPreview" zoomScaleNormal="100" zoomScaleSheetLayoutView="100" workbookViewId="0"/>
  </sheetViews>
  <sheetFormatPr defaultColWidth="9.140625" defaultRowHeight="15" customHeight="1" x14ac:dyDescent="0.25"/>
  <cols>
    <col min="1" max="1" width="2.7109375" customWidth="1"/>
    <col min="2" max="2" width="23.28515625" customWidth="1"/>
    <col min="3" max="3" width="100.7109375" customWidth="1"/>
    <col min="4" max="5" width="14.7109375" customWidth="1"/>
    <col min="6" max="6" width="9.140625" customWidth="1"/>
  </cols>
  <sheetData>
    <row r="1" spans="1:5" ht="26.25" x14ac:dyDescent="0.4">
      <c r="A1" s="9" t="s">
        <v>0</v>
      </c>
      <c r="B1" s="5"/>
      <c r="C1" s="5"/>
      <c r="D1" s="5"/>
      <c r="E1" s="5"/>
    </row>
    <row r="2" spans="1:5" x14ac:dyDescent="0.25">
      <c r="A2" s="5"/>
      <c r="B2" s="17" t="s">
        <v>8</v>
      </c>
      <c r="C2" s="5"/>
      <c r="D2" s="5"/>
      <c r="E2" s="5"/>
    </row>
    <row r="3" spans="1:5" x14ac:dyDescent="0.25">
      <c r="A3" s="5"/>
      <c r="B3" s="5"/>
      <c r="C3" s="5"/>
      <c r="D3" s="5"/>
      <c r="E3" s="5"/>
    </row>
    <row r="4" spans="1:5" x14ac:dyDescent="0.25">
      <c r="A4" s="5"/>
      <c r="B4" s="5"/>
      <c r="C4" s="5"/>
      <c r="D4" s="5"/>
      <c r="E4" s="5"/>
    </row>
    <row r="5" spans="1:5" ht="23.25" x14ac:dyDescent="0.35">
      <c r="A5" s="5"/>
      <c r="B5" s="10" t="s">
        <v>1</v>
      </c>
      <c r="C5" s="5"/>
      <c r="D5" s="5"/>
      <c r="E5" s="5"/>
    </row>
    <row r="6" spans="1:5" ht="15" customHeight="1" x14ac:dyDescent="0.25">
      <c r="A6" s="5"/>
      <c r="B6" s="77" t="s">
        <v>71</v>
      </c>
      <c r="C6" s="78"/>
      <c r="D6" s="78"/>
      <c r="E6" s="78"/>
    </row>
    <row r="7" spans="1:5" ht="15" customHeight="1" x14ac:dyDescent="0.25">
      <c r="A7" s="5"/>
      <c r="B7" s="78"/>
      <c r="C7" s="78"/>
      <c r="D7" s="78"/>
      <c r="E7" s="78"/>
    </row>
    <row r="8" spans="1:5" x14ac:dyDescent="0.25">
      <c r="A8" s="5"/>
      <c r="B8" s="18"/>
      <c r="C8" s="18"/>
      <c r="D8" s="18"/>
      <c r="E8" s="18"/>
    </row>
    <row r="9" spans="1:5" ht="23.25" x14ac:dyDescent="0.35">
      <c r="A9" s="5"/>
      <c r="B9" s="10" t="s">
        <v>2</v>
      </c>
      <c r="C9" s="5"/>
      <c r="D9" s="5"/>
      <c r="E9" s="5"/>
    </row>
    <row r="10" spans="1:5" ht="72" customHeight="1" x14ac:dyDescent="0.25">
      <c r="A10" s="5"/>
      <c r="B10" s="79" t="s">
        <v>65</v>
      </c>
      <c r="C10" s="78"/>
      <c r="D10" s="78"/>
      <c r="E10" s="78"/>
    </row>
    <row r="11" spans="1:5" ht="72" customHeight="1" x14ac:dyDescent="0.25">
      <c r="A11" s="5"/>
      <c r="B11" s="78"/>
      <c r="C11" s="78"/>
      <c r="D11" s="78"/>
      <c r="E11" s="78"/>
    </row>
    <row r="12" spans="1:5" x14ac:dyDescent="0.25">
      <c r="A12" s="5"/>
      <c r="B12" s="18"/>
      <c r="C12" s="18"/>
      <c r="D12" s="18"/>
      <c r="E12" s="18"/>
    </row>
    <row r="13" spans="1:5" ht="23.25" x14ac:dyDescent="0.35">
      <c r="A13" s="5"/>
      <c r="B13" s="19" t="s">
        <v>7</v>
      </c>
      <c r="C13" s="20"/>
      <c r="D13" s="21"/>
      <c r="E13" s="22"/>
    </row>
    <row r="14" spans="1:5" x14ac:dyDescent="0.25">
      <c r="A14" s="5"/>
      <c r="B14" s="23" t="s">
        <v>9</v>
      </c>
      <c r="C14" s="24"/>
      <c r="D14" s="25"/>
      <c r="E14" s="26"/>
    </row>
    <row r="15" spans="1:5" x14ac:dyDescent="0.25">
      <c r="A15" s="5"/>
      <c r="B15" s="29" t="s">
        <v>10</v>
      </c>
      <c r="C15" s="29"/>
      <c r="D15" s="29"/>
      <c r="E15" s="29"/>
    </row>
    <row r="16" spans="1:5" x14ac:dyDescent="0.25">
      <c r="A16" s="5"/>
      <c r="B16" s="11"/>
      <c r="C16" s="11"/>
      <c r="D16" s="11"/>
      <c r="E16" s="11"/>
    </row>
    <row r="17" spans="1:5" ht="23.25" x14ac:dyDescent="0.35">
      <c r="A17" s="5"/>
      <c r="B17" s="19" t="s">
        <v>61</v>
      </c>
      <c r="C17" s="20"/>
      <c r="D17" s="21"/>
      <c r="E17" s="22"/>
    </row>
    <row r="18" spans="1:5" ht="36" customHeight="1" x14ac:dyDescent="0.25">
      <c r="A18" s="5"/>
      <c r="B18" s="79" t="s">
        <v>70</v>
      </c>
      <c r="C18" s="78"/>
      <c r="D18" s="78"/>
      <c r="E18" s="78"/>
    </row>
    <row r="19" spans="1:5" ht="36" customHeight="1" x14ac:dyDescent="0.25">
      <c r="A19" s="5"/>
      <c r="B19" s="78"/>
      <c r="C19" s="78"/>
      <c r="D19" s="78"/>
      <c r="E19" s="78"/>
    </row>
    <row r="20" spans="1:5" x14ac:dyDescent="0.25">
      <c r="A20" s="5"/>
      <c r="B20" s="5"/>
      <c r="C20" s="5" t="s">
        <v>56</v>
      </c>
      <c r="D20" s="74">
        <v>46746</v>
      </c>
      <c r="E20" s="5"/>
    </row>
    <row r="21" spans="1:5" x14ac:dyDescent="0.25">
      <c r="A21" s="5"/>
      <c r="B21" s="5"/>
      <c r="C21" s="5" t="s">
        <v>57</v>
      </c>
      <c r="D21" s="74">
        <v>54653</v>
      </c>
      <c r="E21" s="5"/>
    </row>
    <row r="22" spans="1:5" x14ac:dyDescent="0.25">
      <c r="A22" s="5"/>
      <c r="B22" s="5"/>
      <c r="C22" s="5" t="s">
        <v>58</v>
      </c>
      <c r="D22" s="74">
        <v>55713</v>
      </c>
      <c r="E22" s="5"/>
    </row>
    <row r="23" spans="1:5" x14ac:dyDescent="0.25">
      <c r="A23" s="5"/>
      <c r="B23" s="5"/>
      <c r="C23" s="5" t="s">
        <v>59</v>
      </c>
      <c r="D23" s="74">
        <v>46852</v>
      </c>
      <c r="E23" s="5"/>
    </row>
    <row r="24" spans="1:5" x14ac:dyDescent="0.25">
      <c r="A24" s="5"/>
      <c r="B24" s="5"/>
      <c r="C24" s="5" t="s">
        <v>60</v>
      </c>
      <c r="D24" s="74">
        <v>48041</v>
      </c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75" t="str">
        <f>HYPERLINK("https://comcom.govt.nz/__data/assets/excel_doc/0025/191464/Financial-model-EDB-DPP3-final-determination-27-November-2019.xlsx","Link to 27 November 2019 EDB DPP3 Financial Model")</f>
        <v>Link to 27 November 2019 EDB DPP3 Financial Model</v>
      </c>
      <c r="C26" s="5"/>
      <c r="E26" s="5"/>
    </row>
  </sheetData>
  <sheetProtection formatColumns="0" formatRows="0"/>
  <mergeCells count="3">
    <mergeCell ref="B6:E7"/>
    <mergeCell ref="B10:E11"/>
    <mergeCell ref="B18:E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H55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68.140625" customWidth="1"/>
    <col min="2" max="2" width="10.28515625" customWidth="1"/>
    <col min="3" max="3" width="13.140625" customWidth="1"/>
    <col min="4" max="8" width="11.85546875" customWidth="1"/>
    <col min="9" max="10" width="9.140625" customWidth="1"/>
    <col min="12" max="12" width="9.140625" customWidth="1"/>
  </cols>
  <sheetData>
    <row r="1" spans="1:8" ht="26.25" x14ac:dyDescent="0.35">
      <c r="A1" s="30" t="s">
        <v>11</v>
      </c>
      <c r="B1" s="1"/>
      <c r="C1" s="1"/>
      <c r="D1" s="1"/>
      <c r="E1" s="1"/>
      <c r="F1" s="1"/>
      <c r="G1" s="1"/>
      <c r="H1" s="31" t="s">
        <v>67</v>
      </c>
    </row>
    <row r="2" spans="1:8" ht="15.75" x14ac:dyDescent="0.25">
      <c r="A2" s="32" t="s">
        <v>12</v>
      </c>
      <c r="B2" s="33"/>
      <c r="C2" s="1"/>
      <c r="D2" s="1"/>
      <c r="E2" s="1"/>
      <c r="F2" s="1"/>
      <c r="G2" s="1"/>
      <c r="H2" s="1"/>
    </row>
    <row r="3" spans="1:8" ht="23.25" x14ac:dyDescent="0.35">
      <c r="A3" s="34" t="s">
        <v>3</v>
      </c>
      <c r="B3" s="1"/>
      <c r="C3" s="1"/>
      <c r="D3" s="1"/>
      <c r="E3" s="1"/>
      <c r="F3" s="1"/>
      <c r="G3" s="1"/>
      <c r="H3" s="1"/>
    </row>
    <row r="4" spans="1:8" x14ac:dyDescent="0.25">
      <c r="A4" s="35"/>
      <c r="B4" s="36" t="s">
        <v>13</v>
      </c>
      <c r="C4" s="37" t="s">
        <v>14</v>
      </c>
      <c r="D4" s="38" t="s">
        <v>72</v>
      </c>
      <c r="E4" s="38" t="s">
        <v>73</v>
      </c>
      <c r="F4" s="38" t="s">
        <v>74</v>
      </c>
      <c r="G4" s="38" t="s">
        <v>75</v>
      </c>
      <c r="H4" s="38" t="s">
        <v>76</v>
      </c>
    </row>
    <row r="5" spans="1:8" x14ac:dyDescent="0.25">
      <c r="A5" s="39" t="s">
        <v>15</v>
      </c>
      <c r="B5" s="40" t="s">
        <v>16</v>
      </c>
      <c r="C5" s="50"/>
      <c r="D5" s="51">
        <v>1</v>
      </c>
      <c r="E5" s="51">
        <v>2</v>
      </c>
      <c r="F5" s="51">
        <v>3</v>
      </c>
      <c r="G5" s="51">
        <v>4</v>
      </c>
      <c r="H5" s="51">
        <v>5</v>
      </c>
    </row>
    <row r="6" spans="1:8" x14ac:dyDescent="0.25">
      <c r="A6" s="39" t="s">
        <v>34</v>
      </c>
      <c r="B6" s="40" t="s">
        <v>16</v>
      </c>
      <c r="C6" s="54">
        <v>0</v>
      </c>
      <c r="D6" s="41"/>
      <c r="E6" s="41"/>
      <c r="F6" s="41"/>
      <c r="G6" s="41"/>
      <c r="H6" s="41"/>
    </row>
    <row r="7" spans="1:8" x14ac:dyDescent="0.25">
      <c r="A7" s="39" t="s">
        <v>28</v>
      </c>
      <c r="B7" s="40" t="s">
        <v>16</v>
      </c>
      <c r="C7" s="51">
        <v>0</v>
      </c>
      <c r="D7" s="1"/>
      <c r="E7" s="1"/>
      <c r="F7" s="1"/>
      <c r="G7" s="1"/>
      <c r="H7" s="1"/>
    </row>
    <row r="8" spans="1:8" x14ac:dyDescent="0.25">
      <c r="A8" s="39" t="s">
        <v>17</v>
      </c>
      <c r="B8" s="40" t="s">
        <v>16</v>
      </c>
      <c r="C8" s="52"/>
      <c r="D8" s="52">
        <v>1.7504378984726898E-2</v>
      </c>
      <c r="E8" s="52">
        <v>1.9502114592602871E-2</v>
      </c>
      <c r="F8" s="52">
        <v>2.0248058977042183E-2</v>
      </c>
      <c r="G8" s="52">
        <v>2.0000000000000018E-2</v>
      </c>
      <c r="H8" s="52">
        <v>2.0000000000000018E-2</v>
      </c>
    </row>
    <row r="9" spans="1:8" x14ac:dyDescent="0.25">
      <c r="A9" s="39" t="s">
        <v>18</v>
      </c>
      <c r="B9" s="40" t="s">
        <v>16</v>
      </c>
      <c r="C9" s="52">
        <v>4.5699999999999998E-2</v>
      </c>
    </row>
    <row r="10" spans="1:8" x14ac:dyDescent="0.25">
      <c r="A10" s="39" t="s">
        <v>19</v>
      </c>
      <c r="B10" s="40" t="s">
        <v>20</v>
      </c>
      <c r="C10" s="53">
        <v>1.0182846181695255</v>
      </c>
    </row>
    <row r="11" spans="1:8" x14ac:dyDescent="0.25">
      <c r="A11" s="39" t="s">
        <v>32</v>
      </c>
      <c r="B11" s="40" t="s">
        <v>21</v>
      </c>
      <c r="C11" s="51">
        <v>463516.48731981998</v>
      </c>
      <c r="D11" s="66" t="s">
        <v>54</v>
      </c>
    </row>
    <row r="12" spans="1:8" x14ac:dyDescent="0.25">
      <c r="A12" s="39" t="s">
        <v>62</v>
      </c>
      <c r="B12" s="40" t="s">
        <v>21</v>
      </c>
      <c r="C12" s="76">
        <v>464455.56795712886</v>
      </c>
      <c r="D12" s="72" t="s">
        <v>53</v>
      </c>
      <c r="E12" s="73"/>
      <c r="F12" s="73"/>
      <c r="G12" s="73"/>
      <c r="H12" s="73"/>
    </row>
    <row r="13" spans="1:8" ht="23.25" x14ac:dyDescent="0.35">
      <c r="A13" s="42" t="s">
        <v>4</v>
      </c>
      <c r="B13" s="41"/>
      <c r="C13" s="41"/>
      <c r="D13" s="1"/>
      <c r="E13" s="1"/>
      <c r="F13" s="1"/>
      <c r="G13" s="1"/>
      <c r="H13" s="1"/>
    </row>
    <row r="14" spans="1:8" ht="21" x14ac:dyDescent="0.35">
      <c r="A14" s="47" t="s">
        <v>33</v>
      </c>
      <c r="B14" s="43"/>
      <c r="C14" s="44"/>
      <c r="D14" s="43"/>
      <c r="E14" s="43"/>
      <c r="F14" s="43"/>
      <c r="G14" s="43"/>
      <c r="H14" s="43"/>
    </row>
    <row r="15" spans="1:8" x14ac:dyDescent="0.25">
      <c r="A15" s="35"/>
      <c r="B15" s="45"/>
      <c r="C15" s="35" t="str">
        <f>"PV at 1-Apr-" &amp; MID(D15,3,2)</f>
        <v>PV at 1-Apr-20</v>
      </c>
      <c r="D15" s="46" t="s">
        <v>72</v>
      </c>
      <c r="E15" s="46" t="s">
        <v>73</v>
      </c>
      <c r="F15" s="46" t="s">
        <v>74</v>
      </c>
      <c r="G15" s="46" t="s">
        <v>75</v>
      </c>
      <c r="H15" s="46" t="s">
        <v>76</v>
      </c>
    </row>
    <row r="16" spans="1:8" x14ac:dyDescent="0.25">
      <c r="A16" s="56" t="s">
        <v>29</v>
      </c>
      <c r="B16" s="56"/>
      <c r="C16" s="61">
        <f>C11</f>
        <v>463516.48731981998</v>
      </c>
    </row>
    <row r="17" spans="1:8" x14ac:dyDescent="0.25">
      <c r="A17" s="56" t="s">
        <v>28</v>
      </c>
      <c r="B17" s="56"/>
      <c r="C17" s="61">
        <f>C7</f>
        <v>0</v>
      </c>
    </row>
    <row r="18" spans="1:8" x14ac:dyDescent="0.25">
      <c r="A18" s="56" t="s">
        <v>30</v>
      </c>
      <c r="B18" s="56"/>
      <c r="C18" s="61">
        <f>C16+C17</f>
        <v>463516.48731981998</v>
      </c>
    </row>
    <row r="19" spans="1:8" x14ac:dyDescent="0.25">
      <c r="A19" s="56" t="s">
        <v>22</v>
      </c>
      <c r="B19" s="56"/>
      <c r="C19" s="62"/>
      <c r="D19" s="60">
        <v>1</v>
      </c>
      <c r="E19" s="62">
        <f>D19*(1+E8)*(1-$C$6)</f>
        <v>1.0195021145926029</v>
      </c>
      <c r="F19" s="62">
        <f>E19*(1+F8)*(1-$C$6)</f>
        <v>1.0401450535360932</v>
      </c>
      <c r="G19" s="62">
        <f>F19*(1+G8)*(1-$C$6)</f>
        <v>1.060947954606815</v>
      </c>
      <c r="H19" s="62">
        <f>G19*(1+H8)*(1-$C$6)</f>
        <v>1.0821669136989513</v>
      </c>
    </row>
    <row r="20" spans="1:8" x14ac:dyDescent="0.25">
      <c r="A20" s="56" t="s">
        <v>23</v>
      </c>
      <c r="B20" s="56"/>
      <c r="C20" s="62"/>
      <c r="D20" s="62">
        <f>D19/(1+$C$9)^D$5</f>
        <v>0.95629721717509797</v>
      </c>
      <c r="E20" s="62">
        <f>E19/(1+$C$9)^E$5</f>
        <v>0.93233913654875578</v>
      </c>
      <c r="F20" s="62">
        <f>F19/(1+$C$9)^F$5</f>
        <v>0.90964635590723864</v>
      </c>
      <c r="G20" s="62">
        <f>G19/(1+$C$9)^G$5</f>
        <v>0.88729012434291232</v>
      </c>
      <c r="H20" s="62">
        <f>H19/(1+$C$9)^H$5</f>
        <v>0.86548333827079516</v>
      </c>
    </row>
    <row r="21" spans="1:8" x14ac:dyDescent="0.25">
      <c r="A21" s="56" t="s">
        <v>24</v>
      </c>
      <c r="B21" s="56"/>
      <c r="C21" s="62">
        <f>SUM(D20:H20)</f>
        <v>4.5510561722448006</v>
      </c>
    </row>
    <row r="22" spans="1:8" x14ac:dyDescent="0.25">
      <c r="A22" s="56" t="s">
        <v>48</v>
      </c>
      <c r="B22" s="56"/>
      <c r="C22" s="63"/>
      <c r="D22" s="61">
        <f>C18/C21</f>
        <v>101848.11388324203</v>
      </c>
    </row>
    <row r="23" spans="1:8" x14ac:dyDescent="0.25">
      <c r="A23" s="56" t="s">
        <v>25</v>
      </c>
      <c r="B23" s="56"/>
      <c r="C23" s="61"/>
      <c r="D23" s="61">
        <f>$D22*D19</f>
        <v>101848.11388324203</v>
      </c>
      <c r="E23" s="61">
        <f>$D22*E19</f>
        <v>103834.36747123348</v>
      </c>
      <c r="F23" s="61">
        <f>$D22*F19</f>
        <v>105936.8118676349</v>
      </c>
      <c r="G23" s="61">
        <f>$D22*G19</f>
        <v>108055.54810498758</v>
      </c>
      <c r="H23" s="61">
        <f>$D22*H19</f>
        <v>110216.65906708734</v>
      </c>
    </row>
    <row r="24" spans="1:8" x14ac:dyDescent="0.25">
      <c r="A24" s="56" t="s">
        <v>26</v>
      </c>
      <c r="B24" s="56"/>
      <c r="C24" s="61"/>
      <c r="D24" s="65">
        <f>D23/$C$10</f>
        <v>100019.29918800581</v>
      </c>
      <c r="E24" s="65">
        <f>E23/$C$10</f>
        <v>101969.88702224212</v>
      </c>
      <c r="F24" s="65">
        <f>F23/$C$10</f>
        <v>104034.57930855082</v>
      </c>
      <c r="G24" s="65">
        <f>G23/$C$10</f>
        <v>106115.27089472182</v>
      </c>
      <c r="H24" s="65">
        <f>H23/$C$10</f>
        <v>108237.57631261626</v>
      </c>
    </row>
    <row r="25" spans="1:8" x14ac:dyDescent="0.25">
      <c r="A25" s="56" t="s">
        <v>31</v>
      </c>
      <c r="B25" s="56"/>
      <c r="C25" s="61"/>
      <c r="D25" s="61">
        <f>D23/(1+$C$9)^D5</f>
        <v>97397.067881076815</v>
      </c>
      <c r="E25" s="61">
        <f>E23/(1+$C$9)^E5</f>
        <v>94956.982557021212</v>
      </c>
      <c r="F25" s="61">
        <f>F23/(1+$C$9)^F5</f>
        <v>92645.765649916561</v>
      </c>
      <c r="G25" s="61">
        <f>G23/(1+$C$9)^G5</f>
        <v>90368.825631552914</v>
      </c>
      <c r="H25" s="61">
        <f>H23/(1+$C$9)^H5</f>
        <v>88147.845600252433</v>
      </c>
    </row>
    <row r="26" spans="1:8" x14ac:dyDescent="0.25">
      <c r="A26" s="56" t="s">
        <v>35</v>
      </c>
      <c r="B26" s="56"/>
      <c r="C26" s="61">
        <f>SUM(D25:H25)</f>
        <v>463516.48731981992</v>
      </c>
    </row>
    <row r="27" spans="1:8" x14ac:dyDescent="0.25">
      <c r="A27" s="56" t="s">
        <v>27</v>
      </c>
      <c r="B27" s="56"/>
      <c r="C27" s="64">
        <f>C18-C26</f>
        <v>0</v>
      </c>
    </row>
    <row r="28" spans="1:8" ht="21" x14ac:dyDescent="0.35">
      <c r="A28" s="47" t="s">
        <v>66</v>
      </c>
      <c r="B28" s="48"/>
      <c r="C28" s="49"/>
      <c r="D28" s="43"/>
      <c r="E28" s="43"/>
      <c r="F28" s="43"/>
      <c r="G28" s="43"/>
      <c r="H28" s="43"/>
    </row>
    <row r="29" spans="1:8" x14ac:dyDescent="0.25">
      <c r="A29" s="35"/>
      <c r="B29" s="35"/>
      <c r="C29" s="35" t="str">
        <f>C15</f>
        <v>PV at 1-Apr-20</v>
      </c>
      <c r="D29" s="46" t="s">
        <v>72</v>
      </c>
      <c r="E29" s="46" t="s">
        <v>73</v>
      </c>
      <c r="F29" s="46" t="s">
        <v>74</v>
      </c>
      <c r="G29" s="46" t="s">
        <v>75</v>
      </c>
      <c r="H29" s="46" t="s">
        <v>76</v>
      </c>
    </row>
    <row r="30" spans="1:8" x14ac:dyDescent="0.25">
      <c r="A30" s="56" t="s">
        <v>29</v>
      </c>
      <c r="B30" s="56"/>
      <c r="C30" s="61">
        <f>C12</f>
        <v>464455.56795712886</v>
      </c>
    </row>
    <row r="31" spans="1:8" x14ac:dyDescent="0.25">
      <c r="A31" s="56" t="s">
        <v>36</v>
      </c>
      <c r="B31" s="56"/>
      <c r="C31" s="61">
        <f>D25</f>
        <v>97397.067881076815</v>
      </c>
    </row>
    <row r="32" spans="1:8" x14ac:dyDescent="0.25">
      <c r="A32" s="56" t="s">
        <v>28</v>
      </c>
      <c r="B32" s="56"/>
      <c r="C32" s="61">
        <f>C7</f>
        <v>0</v>
      </c>
    </row>
    <row r="33" spans="1:8" x14ac:dyDescent="0.25">
      <c r="A33" s="56" t="s">
        <v>37</v>
      </c>
      <c r="B33" s="56"/>
      <c r="C33" s="61">
        <f>C30-C31+C32</f>
        <v>367058.50007605203</v>
      </c>
    </row>
    <row r="34" spans="1:8" x14ac:dyDescent="0.25">
      <c r="A34" s="56" t="s">
        <v>40</v>
      </c>
      <c r="B34" s="56"/>
      <c r="C34" s="62"/>
      <c r="D34" s="60"/>
      <c r="E34" s="62">
        <v>1</v>
      </c>
      <c r="F34" s="62">
        <f>E34*(1+F8)*(1-$C$6)</f>
        <v>1.0202480589770422</v>
      </c>
      <c r="G34" s="62">
        <f>F34*(1+G8)*(1-$C$6)</f>
        <v>1.0406530201565831</v>
      </c>
      <c r="H34" s="62">
        <f>G34*(1+H8)*(1-$C$6)</f>
        <v>1.0614660805597147</v>
      </c>
    </row>
    <row r="35" spans="1:8" x14ac:dyDescent="0.25">
      <c r="A35" s="56" t="s">
        <v>41</v>
      </c>
      <c r="B35" s="56"/>
      <c r="C35" s="62"/>
      <c r="D35" s="62">
        <f>D34/(1+$C$9)^D$5</f>
        <v>0</v>
      </c>
      <c r="E35" s="62">
        <f>E34/(1+$C$9)^E$5</f>
        <v>0.91450436757683651</v>
      </c>
      <c r="F35" s="62">
        <f>F34/(1+$C$9)^F$5</f>
        <v>0.89224567844151748</v>
      </c>
      <c r="G35" s="62">
        <f>G34/(1+$C$9)^G$5</f>
        <v>0.87031710051673317</v>
      </c>
      <c r="H35" s="62">
        <f>H34/(1+$C$9)^H$5</f>
        <v>0.84892745770973288</v>
      </c>
    </row>
    <row r="36" spans="1:8" x14ac:dyDescent="0.25">
      <c r="A36" s="56" t="s">
        <v>42</v>
      </c>
      <c r="B36" s="56"/>
      <c r="C36" s="62">
        <f>SUM(D35:H35)</f>
        <v>3.5259946042448203</v>
      </c>
    </row>
    <row r="37" spans="1:8" x14ac:dyDescent="0.25">
      <c r="A37" s="56" t="s">
        <v>38</v>
      </c>
      <c r="B37" s="56"/>
      <c r="C37" s="63"/>
      <c r="D37" s="63"/>
      <c r="E37" s="61">
        <f>C33/C36</f>
        <v>104100.69817865384</v>
      </c>
    </row>
    <row r="38" spans="1:8" x14ac:dyDescent="0.25">
      <c r="A38" s="56" t="s">
        <v>43</v>
      </c>
      <c r="B38" s="57"/>
      <c r="C38" s="61"/>
      <c r="D38" s="61">
        <f>$E37*D34</f>
        <v>0</v>
      </c>
      <c r="E38" s="61">
        <f>$E37*E34</f>
        <v>104100.69817865384</v>
      </c>
      <c r="F38" s="61">
        <f>$E37*F34</f>
        <v>106208.53525492649</v>
      </c>
      <c r="G38" s="61">
        <f>$E37*G34</f>
        <v>108332.70596002502</v>
      </c>
      <c r="H38" s="61">
        <f>$E37*H34</f>
        <v>110499.36007922552</v>
      </c>
    </row>
    <row r="39" spans="1:8" x14ac:dyDescent="0.25">
      <c r="A39" s="56" t="s">
        <v>47</v>
      </c>
      <c r="B39" s="56"/>
      <c r="C39" s="61"/>
      <c r="D39" s="55">
        <f>D23</f>
        <v>101848.11388324203</v>
      </c>
      <c r="E39" s="61">
        <f>E38</f>
        <v>104100.69817865384</v>
      </c>
      <c r="F39" s="61">
        <f t="shared" ref="F39" si="0">F38</f>
        <v>106208.53525492649</v>
      </c>
      <c r="G39" s="61">
        <f t="shared" ref="G39" si="1">G38</f>
        <v>108332.70596002502</v>
      </c>
      <c r="H39" s="61">
        <f t="shared" ref="H39" si="2">H38</f>
        <v>110499.36007922552</v>
      </c>
    </row>
    <row r="40" spans="1:8" x14ac:dyDescent="0.25">
      <c r="A40" s="56" t="s">
        <v>44</v>
      </c>
      <c r="B40" s="56"/>
      <c r="C40" s="61"/>
      <c r="D40" s="65">
        <f>D38/$C$10</f>
        <v>0</v>
      </c>
      <c r="E40" s="65">
        <f>E38/$C$10</f>
        <v>102231.43541712912</v>
      </c>
      <c r="F40" s="65">
        <f>F38/$C$10</f>
        <v>104301.42355076283</v>
      </c>
      <c r="G40" s="65">
        <f>G38/$C$10</f>
        <v>106387.4520217781</v>
      </c>
      <c r="H40" s="65">
        <f>H38/$C$10</f>
        <v>108515.20106221364</v>
      </c>
    </row>
    <row r="41" spans="1:8" x14ac:dyDescent="0.25">
      <c r="A41" s="56" t="s">
        <v>46</v>
      </c>
      <c r="B41" s="56"/>
      <c r="C41" s="61"/>
      <c r="D41" s="55">
        <f>D24</f>
        <v>100019.29918800581</v>
      </c>
      <c r="E41" s="61">
        <f>E40</f>
        <v>102231.43541712912</v>
      </c>
      <c r="F41" s="61">
        <f t="shared" ref="F41:H41" si="3">F40</f>
        <v>104301.42355076283</v>
      </c>
      <c r="G41" s="61">
        <f t="shared" si="3"/>
        <v>106387.4520217781</v>
      </c>
      <c r="H41" s="61">
        <f t="shared" si="3"/>
        <v>108515.20106221364</v>
      </c>
    </row>
    <row r="42" spans="1:8" x14ac:dyDescent="0.25">
      <c r="A42" s="56" t="s">
        <v>45</v>
      </c>
      <c r="B42" s="56"/>
      <c r="C42" s="61"/>
      <c r="D42" s="61">
        <f>D39/(1+$C$9)^D$5</f>
        <v>97397.067881076815</v>
      </c>
      <c r="E42" s="61">
        <f t="shared" ref="E42:H42" si="4">E39/(1+$C$9)^E$5</f>
        <v>95200.543152176964</v>
      </c>
      <c r="F42" s="61">
        <f t="shared" si="4"/>
        <v>92883.398072648633</v>
      </c>
      <c r="G42" s="61">
        <f t="shared" si="4"/>
        <v>90600.617800613574</v>
      </c>
      <c r="H42" s="61">
        <f t="shared" si="4"/>
        <v>88373.941050612819</v>
      </c>
    </row>
    <row r="43" spans="1:8" x14ac:dyDescent="0.25">
      <c r="A43" s="56" t="s">
        <v>30</v>
      </c>
      <c r="B43" s="56"/>
      <c r="C43" s="61">
        <f>SUM(D42:H42)</f>
        <v>464455.56795712881</v>
      </c>
    </row>
    <row r="44" spans="1:8" x14ac:dyDescent="0.25">
      <c r="A44" s="56" t="s">
        <v>27</v>
      </c>
      <c r="B44" s="56"/>
      <c r="C44" s="62">
        <f>C30-C43</f>
        <v>0</v>
      </c>
    </row>
    <row r="45" spans="1:8" x14ac:dyDescent="0.25">
      <c r="A45" s="56" t="s">
        <v>49</v>
      </c>
      <c r="B45" s="56"/>
      <c r="C45" s="56"/>
      <c r="D45" s="61">
        <f>C30/C21</f>
        <v>102054.45733446901</v>
      </c>
    </row>
    <row r="46" spans="1:8" x14ac:dyDescent="0.25">
      <c r="A46" s="56" t="s">
        <v>50</v>
      </c>
      <c r="B46" s="56"/>
      <c r="C46" s="56"/>
      <c r="D46" s="61">
        <f>D45/$C$10</f>
        <v>100221.93747551908</v>
      </c>
      <c r="E46" s="1"/>
      <c r="F46" s="1"/>
      <c r="G46" s="1"/>
      <c r="H46" s="1"/>
    </row>
    <row r="48" spans="1:8" ht="23.25" x14ac:dyDescent="0.35">
      <c r="A48" s="34" t="s">
        <v>5</v>
      </c>
      <c r="B48" s="1"/>
      <c r="C48" s="1"/>
      <c r="D48" s="1"/>
      <c r="E48" s="1"/>
      <c r="F48" s="1"/>
      <c r="G48" s="1"/>
      <c r="H48" s="1"/>
    </row>
    <row r="49" spans="1:8" x14ac:dyDescent="0.25">
      <c r="A49" s="35"/>
      <c r="B49" s="35"/>
      <c r="C49" s="38" t="str">
        <f>C15</f>
        <v>PV at 1-Apr-20</v>
      </c>
      <c r="D49" s="38" t="s">
        <v>72</v>
      </c>
      <c r="E49" s="38" t="s">
        <v>73</v>
      </c>
      <c r="F49" s="38" t="s">
        <v>74</v>
      </c>
      <c r="G49" s="38" t="s">
        <v>75</v>
      </c>
      <c r="H49" s="38" t="s">
        <v>76</v>
      </c>
    </row>
    <row r="50" spans="1:8" x14ac:dyDescent="0.25">
      <c r="A50" s="56" t="s">
        <v>39</v>
      </c>
      <c r="B50" s="58"/>
      <c r="C50" s="63"/>
      <c r="D50" s="61">
        <f>D24</f>
        <v>100019.29918800581</v>
      </c>
      <c r="E50" s="61">
        <f>E24</f>
        <v>101969.88702224212</v>
      </c>
      <c r="F50" s="61">
        <f>F24</f>
        <v>104034.57930855082</v>
      </c>
      <c r="G50" s="61">
        <f>G24</f>
        <v>106115.27089472182</v>
      </c>
      <c r="H50" s="61">
        <f>H24</f>
        <v>108237.57631261626</v>
      </c>
    </row>
    <row r="51" spans="1:8" x14ac:dyDescent="0.25">
      <c r="A51" s="71" t="s">
        <v>63</v>
      </c>
      <c r="B51" s="58"/>
      <c r="C51" s="63"/>
      <c r="D51" s="61">
        <f>D41</f>
        <v>100019.29918800581</v>
      </c>
      <c r="E51" s="61">
        <f t="shared" ref="E51:H51" si="5">E41</f>
        <v>102231.43541712912</v>
      </c>
      <c r="F51" s="61">
        <f t="shared" si="5"/>
        <v>104301.42355076283</v>
      </c>
      <c r="G51" s="61">
        <f t="shared" si="5"/>
        <v>106387.4520217781</v>
      </c>
      <c r="H51" s="61">
        <f t="shared" si="5"/>
        <v>108515.20106221364</v>
      </c>
    </row>
    <row r="52" spans="1:8" x14ac:dyDescent="0.25">
      <c r="A52" s="56" t="s">
        <v>64</v>
      </c>
      <c r="B52" s="58"/>
      <c r="C52" s="63"/>
      <c r="D52" s="61">
        <f>D24</f>
        <v>100019.29918800581</v>
      </c>
    </row>
    <row r="53" spans="1:8" x14ac:dyDescent="0.25">
      <c r="A53" s="67" t="s">
        <v>51</v>
      </c>
      <c r="B53" s="68"/>
      <c r="C53" s="69"/>
      <c r="D53" s="70">
        <f>D46</f>
        <v>100221.93747551908</v>
      </c>
      <c r="E53" s="66" t="s">
        <v>55</v>
      </c>
    </row>
    <row r="54" spans="1:8" x14ac:dyDescent="0.25">
      <c r="A54" s="39" t="s">
        <v>32</v>
      </c>
      <c r="B54" s="59"/>
      <c r="C54" s="61">
        <f>C26</f>
        <v>463516.48731981992</v>
      </c>
    </row>
    <row r="55" spans="1:8" x14ac:dyDescent="0.25">
      <c r="A55" s="39" t="s">
        <v>62</v>
      </c>
      <c r="B55" s="59"/>
      <c r="C55" s="61">
        <f>C43</f>
        <v>464455.56795712881</v>
      </c>
    </row>
  </sheetData>
  <sheetProtection formatColumns="0" formatRows="0"/>
  <conditionalFormatting sqref="D35:H35 D20:H20 D23:H25 E37">
    <cfRule type="expression" dxfId="13" priority="17">
      <formula>#REF!=0</formula>
    </cfRule>
  </conditionalFormatting>
  <conditionalFormatting sqref="F34:H34">
    <cfRule type="expression" dxfId="12" priority="16">
      <formula>#REF!=0</formula>
    </cfRule>
  </conditionalFormatting>
  <conditionalFormatting sqref="D40:E40">
    <cfRule type="expression" dxfId="11" priority="15">
      <formula>#REF!=0</formula>
    </cfRule>
  </conditionalFormatting>
  <conditionalFormatting sqref="D42:H42">
    <cfRule type="expression" dxfId="10" priority="14">
      <formula>#REF!=0</formula>
    </cfRule>
  </conditionalFormatting>
  <conditionalFormatting sqref="F40:H40">
    <cfRule type="expression" dxfId="9" priority="13">
      <formula>#REF!=0</formula>
    </cfRule>
  </conditionalFormatting>
  <conditionalFormatting sqref="D42:H42">
    <cfRule type="expression" dxfId="8" priority="12">
      <formula>#REF!=0</formula>
    </cfRule>
  </conditionalFormatting>
  <conditionalFormatting sqref="D34">
    <cfRule type="expression" dxfId="7" priority="11">
      <formula>#REF!=0</formula>
    </cfRule>
  </conditionalFormatting>
  <conditionalFormatting sqref="D38:H38">
    <cfRule type="expression" dxfId="6" priority="10">
      <formula>#REF!=0</formula>
    </cfRule>
  </conditionalFormatting>
  <conditionalFormatting sqref="C44">
    <cfRule type="expression" dxfId="5" priority="9">
      <formula>#REF!=0</formula>
    </cfRule>
  </conditionalFormatting>
  <conditionalFormatting sqref="C21">
    <cfRule type="expression" dxfId="4" priority="8">
      <formula>#REF!=0</formula>
    </cfRule>
  </conditionalFormatting>
  <conditionalFormatting sqref="C36">
    <cfRule type="expression" dxfId="3" priority="7">
      <formula>#REF!=0</formula>
    </cfRule>
  </conditionalFormatting>
  <conditionalFormatting sqref="E34">
    <cfRule type="expression" dxfId="2" priority="6">
      <formula>#REF!=0</formula>
    </cfRule>
  </conditionalFormatting>
  <conditionalFormatting sqref="C46">
    <cfRule type="expression" dxfId="1" priority="1">
      <formula>#REF!=0</formula>
    </cfRule>
  </conditionalFormatting>
  <conditionalFormatting sqref="C45">
    <cfRule type="expression" dxfId="0" priority="3">
      <formula>#REF!=0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headerFooter>
    <oddFooter>&amp;L&amp;F&amp;C&amp;A&amp;R&amp;P</oddFoot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 I M A N A G E ! 4 2 3 2 8 9 0 . 3 < / d o c u m e n t i d >  
     < s e n d e r i d > R O B E R T G < / s e n d e r i d >  
     < s e n d e r e m a i l > R O B E R T . G O R D O N @ C O M C O M . G O V T . N Z < / s e n d e r e m a i l >  
     < l a s t m o d i f i e d > 2 0 2 1 - 1 1 - 3 0 T 1 5 : 1 2 : 5 4 . 0 0 0 0 0 0 0 + 1 3 : 0 0 < / l a s t m o d i f i e d >  
     < d a t a b a s e > I M A N A G E 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CoverSheet</vt:lpstr>
      <vt:lpstr>Description</vt:lpstr>
      <vt:lpstr>Calculations</vt:lpstr>
      <vt:lpstr>Calculations!Print_Area</vt:lpstr>
      <vt:lpstr>CoverSheet!Print_Area</vt:lpstr>
      <vt:lpstr>Description!Print_Area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2021-11-30T01:57:01Z</dcterms:created>
  <dcterms:modified xsi:type="dcterms:W3CDTF">2021-11-30T02:12:54Z</dcterms:modified>
</cp:coreProperties>
</file>