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donnal\AppData\Roaming\iManage\Work\Recent\PRJ0016532 Fibre price quality regulation (Fibre PQID 2022-2024\"/>
    </mc:Choice>
  </mc:AlternateContent>
  <xr:revisionPtr revIDLastSave="0" documentId="13_ncr:1_{0DEE0426-3751-4A12-A7FA-F2D6343A9D1B}" xr6:coauthVersionLast="47" xr6:coauthVersionMax="47" xr10:uidLastSave="{00000000-0000-0000-0000-000000000000}"/>
  <bookViews>
    <workbookView xWindow="-21600" yWindow="-16320" windowWidth="29040" windowHeight="15840" tabRatio="923" xr2:uid="{00000000-000D-0000-FFFF-FFFF00000000}"/>
  </bookViews>
  <sheets>
    <sheet name="CoverSheet" sheetId="1" r:id="rId1"/>
    <sheet name="TOC" sheetId="115" r:id="rId2"/>
    <sheet name="Instructions" sheetId="3" r:id="rId3"/>
    <sheet name="S1.ID Return on Investment" sheetId="102" r:id="rId4"/>
    <sheet name="S2.Regulatory Profit " sheetId="117" r:id="rId5"/>
    <sheet name="S3.Regulatory Tax Allowance " sheetId="118" r:id="rId6"/>
    <sheet name="S4.RAB Value Rolled Forward" sheetId="120" r:id="rId7"/>
    <sheet name="S4a.Asset Allocations" sheetId="104" r:id="rId8"/>
    <sheet name="S5.Actual Expenditure Opex" sheetId="77" r:id="rId9"/>
    <sheet name="S5a.Cost Allocations" sheetId="68" r:id="rId10"/>
    <sheet name="S6.Actual Expenditure Capex" sheetId="64" r:id="rId11"/>
    <sheet name="S7.Actual vs Forecast" sheetId="126" r:id="rId12"/>
    <sheet name="S8.Calculation Inputs" sheetId="103" r:id="rId13"/>
    <sheet name="S9.Related Party Transactions" sheetId="116" r:id="rId14"/>
    <sheet name="S10.ID-FFLAS Asset Register" sheetId="130" r:id="rId15"/>
    <sheet name="S11.Capex Forecast" sheetId="142" r:id="rId16"/>
    <sheet name="S11a.Opex Forecast " sheetId="132" r:id="rId17"/>
    <sheet name="S12.Capacity Forecast " sheetId="138" r:id="rId18"/>
    <sheet name="S12a.Demand Forecast" sheetId="140" r:id="rId19"/>
    <sheet name="S13.Asset Management capability" sheetId="143" r:id="rId20"/>
  </sheets>
  <definedNames>
    <definedName name="_xlnm.Print_Area" localSheetId="0">CoverSheet!$A$1:$D$35</definedName>
    <definedName name="_xlnm.Print_Area" localSheetId="2">Instructions!$A$1:$C$34</definedName>
    <definedName name="_xlnm.Print_Area" localSheetId="3">'S1.ID Return on Investment'!$A$1:$N$46</definedName>
    <definedName name="_xlnm.Print_Area" localSheetId="14">'S10.ID-FFLAS Asset Register'!$A$1:$AP$42</definedName>
    <definedName name="_xlnm.Print_Area" localSheetId="15">'S11.Capex Forecast'!$A$1:$N$135</definedName>
    <definedName name="_xlnm.Print_Area" localSheetId="19">'S13.Asset Management capability'!$A$1:$K$53</definedName>
    <definedName name="_xlnm.Print_Area" localSheetId="4">'S2.Regulatory Profit '!$A$1:$U$49</definedName>
    <definedName name="_xlnm.Print_Area" localSheetId="5">'S3.Regulatory Tax Allowance '!$A$1:$K$59</definedName>
    <definedName name="_xlnm.Print_Area" localSheetId="6">'S4.RAB Value Rolled Forward'!$A$1:$P$128</definedName>
    <definedName name="_xlnm.Print_Area" localSheetId="7">'S4a.Asset Allocations'!$A$1:$M$119</definedName>
    <definedName name="_xlnm.Print_Area" localSheetId="8">'S5.Actual Expenditure Opex'!$A$1:$S$25</definedName>
    <definedName name="_xlnm.Print_Area" localSheetId="9">'S5a.Cost Allocations'!$A$1:$M$95</definedName>
    <definedName name="_xlnm.Print_Area" localSheetId="10">'S6.Actual Expenditure Capex'!$A$1:$M$53</definedName>
    <definedName name="_xlnm.Print_Area" localSheetId="11">'S7.Actual vs Forecast'!$A$1:$K$62</definedName>
    <definedName name="_xlnm.Print_Area" localSheetId="12">'S8.Calculation Inputs'!$A$1:$O$50</definedName>
    <definedName name="_xlnm.Print_Area" localSheetId="13">'S9.Related Party Transactions'!$A$1:$J$70</definedName>
    <definedName name="_xlnm.Print_Area" localSheetId="1">TOC!$A$1:$D$24</definedName>
    <definedName name="_xlnm.Print_Titles" localSheetId="3">'S1.ID Return on Investment'!$1:$6</definedName>
    <definedName name="_xlnm.Print_Titles" localSheetId="14">'S10.ID-FFLAS Asset Register'!$1:$6</definedName>
    <definedName name="_xlnm.Print_Titles" localSheetId="15">'S11.Capex Forecast'!$1:$6</definedName>
    <definedName name="_xlnm.Print_Titles" localSheetId="16">'S11a.Opex Forecast '!$1:$6</definedName>
    <definedName name="_xlnm.Print_Titles" localSheetId="17">'S12.Capacity Forecast '!$1:$6</definedName>
    <definedName name="_xlnm.Print_Titles" localSheetId="18">'S12a.Demand Forecast'!$1:$6</definedName>
    <definedName name="_xlnm.Print_Titles" localSheetId="19">'S13.Asset Management capability'!$1:$6</definedName>
    <definedName name="_xlnm.Print_Titles" localSheetId="4">'S2.Regulatory Profit '!$1:$6</definedName>
    <definedName name="_xlnm.Print_Titles" localSheetId="6">'S4.RAB Value Rolled Forward'!$1:$6</definedName>
    <definedName name="_xlnm.Print_Titles" localSheetId="7">'S4a.Asset Allocations'!$1:$6</definedName>
    <definedName name="_xlnm.Print_Titles" localSheetId="8">'S5.Actual Expenditure Opex'!$1:$6</definedName>
    <definedName name="_xlnm.Print_Titles" localSheetId="9">'S5a.Cost Allocations'!$1:$6</definedName>
    <definedName name="_xlnm.Print_Titles" localSheetId="10">'S6.Actual Expenditure Capex'!$1:$6</definedName>
    <definedName name="_xlnm.Print_Titles" localSheetId="11">'S7.Actual vs Forecast'!$1:$6</definedName>
    <definedName name="_xlnm.Print_Titles" localSheetId="12">'S8.Calculation Inputs'!$1:$6</definedName>
    <definedName name="_xlnm.Print_Titles" localSheetId="13">'S9.Related Party Transactions'!$1:$6</definedName>
    <definedName name="Z_21F2E024_704F_4E93_AC63_213755ECFFE0_.wvu.PrintArea" localSheetId="0" hidden="1">CoverSheet!$A$1:$D$35</definedName>
    <definedName name="Z_21F2E024_704F_4E93_AC63_213755ECFFE0_.wvu.PrintArea" localSheetId="2" hidden="1">Instructions!$A$1:$C$34</definedName>
    <definedName name="Z_21F2E024_704F_4E93_AC63_213755ECFFE0_.wvu.PrintArea" localSheetId="3" hidden="1">'S1.ID Return on Investment'!$A$1:$N$46</definedName>
    <definedName name="Z_21F2E024_704F_4E93_AC63_213755ECFFE0_.wvu.PrintArea" localSheetId="14" hidden="1">'S10.ID-FFLAS Asset Register'!$A$1:$S$42</definedName>
    <definedName name="Z_21F2E024_704F_4E93_AC63_213755ECFFE0_.wvu.PrintArea" localSheetId="15" hidden="1">'S11.Capex Forecast'!$A$1:$N$135</definedName>
    <definedName name="Z_21F2E024_704F_4E93_AC63_213755ECFFE0_.wvu.PrintArea" localSheetId="16" hidden="1">'S11a.Opex Forecast '!$A$1:$O$65</definedName>
    <definedName name="Z_21F2E024_704F_4E93_AC63_213755ECFFE0_.wvu.PrintArea" localSheetId="17" hidden="1">'S12.Capacity Forecast '!$A$1:$S$37</definedName>
    <definedName name="Z_21F2E024_704F_4E93_AC63_213755ECFFE0_.wvu.PrintArea" localSheetId="18" hidden="1">'S12a.Demand Forecast'!$A$1:$N$129</definedName>
    <definedName name="Z_21F2E024_704F_4E93_AC63_213755ECFFE0_.wvu.PrintArea" localSheetId="19" hidden="1">'S13.Asset Management capability'!$A$1:$S$54</definedName>
    <definedName name="Z_21F2E024_704F_4E93_AC63_213755ECFFE0_.wvu.PrintArea" localSheetId="4" hidden="1">'S2.Regulatory Profit '!$A$1:$U$49</definedName>
    <definedName name="Z_21F2E024_704F_4E93_AC63_213755ECFFE0_.wvu.PrintArea" localSheetId="6" hidden="1">'S4.RAB Value Rolled Forward'!$A$1:$Q$128</definedName>
    <definedName name="Z_21F2E024_704F_4E93_AC63_213755ECFFE0_.wvu.PrintArea" localSheetId="7" hidden="1">'S4a.Asset Allocations'!$A$1:$M$119</definedName>
    <definedName name="Z_21F2E024_704F_4E93_AC63_213755ECFFE0_.wvu.PrintArea" localSheetId="9" hidden="1">'S5a.Cost Allocations'!$A$1:$M$95</definedName>
    <definedName name="Z_21F2E024_704F_4E93_AC63_213755ECFFE0_.wvu.PrintArea" localSheetId="10" hidden="1">'S6.Actual Expenditure Capex'!$A$1:$M$40</definedName>
    <definedName name="Z_21F2E024_704F_4E93_AC63_213755ECFFE0_.wvu.PrintArea" localSheetId="11" hidden="1">'S7.Actual vs Forecast'!$A$1:$K$62</definedName>
    <definedName name="Z_21F2E024_704F_4E93_AC63_213755ECFFE0_.wvu.PrintArea" localSheetId="12" hidden="1">'S8.Calculation Inputs'!$A$1:$O$50</definedName>
    <definedName name="Z_21F2E024_704F_4E93_AC63_213755ECFFE0_.wvu.PrintArea" localSheetId="13" hidden="1">'S9.Related Party Transactions'!$A$1:$J$70</definedName>
    <definedName name="Z_21F2E024_704F_4E93_AC63_213755ECFFE0_.wvu.PrintArea" localSheetId="1" hidden="1">TOC!$A$1:$D$24</definedName>
    <definedName name="Z_21F2E024_704F_4E93_AC63_213755ECFFE0_.wvu.PrintTitles" localSheetId="7" hidden="1">'S4a.Asset Allocations'!$1:$6</definedName>
    <definedName name="Z_A14D7CC1_2369_4658_B8E9_B7D652E5D709_.wvu.PrintArea" localSheetId="4" hidden="1">'S2.Regulatory Profit '!$A$1:$S$43</definedName>
    <definedName name="Z_A14D7CC1_2369_4658_B8E9_B7D652E5D709_.wvu.PrintArea" localSheetId="8" hidden="1">'S5.Actual Expenditure Opex'!#REF!</definedName>
    <definedName name="Z_A14D7CC1_2369_4658_B8E9_B7D652E5D709_.wvu.PrintArea" localSheetId="10" hidden="1">'S6.Actual Expenditure Capex'!$A$1:$K$37</definedName>
  </definedNames>
  <calcPr calcId="191029"/>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7" i="104" l="1"/>
  <c r="L86" i="104"/>
  <c r="I98" i="142"/>
  <c r="J98" i="142"/>
  <c r="K98" i="142"/>
  <c r="L98" i="142"/>
  <c r="M98" i="142"/>
  <c r="I25" i="103"/>
  <c r="L36" i="68"/>
  <c r="K36" i="68"/>
  <c r="J37" i="68"/>
  <c r="J36" i="68"/>
  <c r="J35" i="68"/>
  <c r="H97" i="142"/>
  <c r="I97" i="142"/>
  <c r="J97" i="142"/>
  <c r="K97" i="142"/>
  <c r="L97" i="142"/>
  <c r="M97" i="142"/>
  <c r="M60" i="142"/>
  <c r="L60" i="142"/>
  <c r="K60" i="142"/>
  <c r="J60" i="142"/>
  <c r="I60" i="142"/>
  <c r="H60" i="142"/>
  <c r="M19" i="142"/>
  <c r="L19" i="142"/>
  <c r="K19" i="142"/>
  <c r="J19" i="142"/>
  <c r="I19" i="142"/>
  <c r="H19" i="142"/>
  <c r="H24" i="130"/>
  <c r="I49" i="116" l="1"/>
  <c r="I12" i="126"/>
  <c r="I58" i="126"/>
  <c r="I57" i="126"/>
  <c r="J20" i="126"/>
  <c r="J21" i="126"/>
  <c r="J23" i="126"/>
  <c r="J24" i="126"/>
  <c r="J26" i="126"/>
  <c r="J27" i="126"/>
  <c r="J28" i="126"/>
  <c r="J30" i="126"/>
  <c r="J31" i="126"/>
  <c r="J32" i="126"/>
  <c r="J33" i="126"/>
  <c r="J35" i="126"/>
  <c r="I35" i="126"/>
  <c r="K46" i="64"/>
  <c r="K52" i="68"/>
  <c r="L85" i="104"/>
  <c r="K85" i="104"/>
  <c r="J85" i="104"/>
  <c r="J84" i="104"/>
  <c r="I40" i="126" l="1"/>
  <c r="I25" i="126"/>
  <c r="I22" i="126"/>
  <c r="I53" i="126"/>
  <c r="I52" i="126"/>
  <c r="I51" i="126"/>
  <c r="I54" i="126" s="1"/>
  <c r="I49" i="126"/>
  <c r="I48" i="126"/>
  <c r="I47" i="126"/>
  <c r="I50" i="126" s="1"/>
  <c r="I45" i="126"/>
  <c r="I44" i="126"/>
  <c r="I46" i="126" s="1"/>
  <c r="I39" i="126"/>
  <c r="I38" i="126"/>
  <c r="I33" i="126"/>
  <c r="I32" i="126"/>
  <c r="I31" i="126"/>
  <c r="I30" i="126"/>
  <c r="I34" i="126" s="1"/>
  <c r="I28" i="126"/>
  <c r="I27" i="126"/>
  <c r="I29" i="126" s="1"/>
  <c r="I26" i="126"/>
  <c r="I24" i="126"/>
  <c r="I23" i="126"/>
  <c r="I21" i="126"/>
  <c r="I20" i="126"/>
  <c r="I19" i="126"/>
  <c r="J2" i="143" l="1"/>
  <c r="K2" i="140"/>
  <c r="O2" i="138"/>
  <c r="K2" i="142"/>
  <c r="H2" i="126"/>
  <c r="N2" i="120"/>
  <c r="H3" i="126"/>
  <c r="K3" i="102"/>
  <c r="Q36" i="138" l="1"/>
  <c r="N36" i="138"/>
  <c r="K36" i="138"/>
  <c r="H36" i="138"/>
  <c r="I117" i="142" l="1"/>
  <c r="J117" i="142"/>
  <c r="K117" i="142"/>
  <c r="L117" i="142"/>
  <c r="M117" i="142"/>
  <c r="H117" i="142"/>
  <c r="I121" i="142"/>
  <c r="J121" i="142"/>
  <c r="K121" i="142"/>
  <c r="L121" i="142"/>
  <c r="M121" i="142"/>
  <c r="H121" i="142"/>
  <c r="I112" i="142"/>
  <c r="J112" i="142"/>
  <c r="K112" i="142"/>
  <c r="L112" i="142"/>
  <c r="M112" i="142"/>
  <c r="I113" i="142"/>
  <c r="J113" i="142"/>
  <c r="K113" i="142"/>
  <c r="L113" i="142"/>
  <c r="M113" i="142"/>
  <c r="H113" i="142"/>
  <c r="H112" i="142"/>
  <c r="I109" i="142"/>
  <c r="J109" i="142"/>
  <c r="K109" i="142"/>
  <c r="L109" i="142"/>
  <c r="M109" i="142"/>
  <c r="H109" i="142"/>
  <c r="I103" i="142"/>
  <c r="J103" i="142"/>
  <c r="K103" i="142"/>
  <c r="L103" i="142"/>
  <c r="M103" i="142"/>
  <c r="I104" i="142"/>
  <c r="J104" i="142"/>
  <c r="K104" i="142"/>
  <c r="L104" i="142"/>
  <c r="M104" i="142"/>
  <c r="I105" i="142"/>
  <c r="J105" i="142"/>
  <c r="K105" i="142"/>
  <c r="L105" i="142"/>
  <c r="M105" i="142"/>
  <c r="I106" i="142"/>
  <c r="J106" i="142"/>
  <c r="K106" i="142"/>
  <c r="L106" i="142"/>
  <c r="M106" i="142"/>
  <c r="H104" i="142"/>
  <c r="H105" i="142"/>
  <c r="H106" i="142"/>
  <c r="H103" i="142"/>
  <c r="I99" i="142"/>
  <c r="J99" i="142"/>
  <c r="K99" i="142"/>
  <c r="L99" i="142"/>
  <c r="M99" i="142"/>
  <c r="I100" i="142"/>
  <c r="J100" i="142"/>
  <c r="K100" i="142"/>
  <c r="L100" i="142"/>
  <c r="M100" i="142"/>
  <c r="I101" i="142"/>
  <c r="J101" i="142"/>
  <c r="K101" i="142"/>
  <c r="L101" i="142"/>
  <c r="M101" i="142"/>
  <c r="H100" i="142"/>
  <c r="H101" i="142"/>
  <c r="H99" i="142"/>
  <c r="I96" i="142"/>
  <c r="J96" i="142"/>
  <c r="K96" i="142"/>
  <c r="L96" i="142"/>
  <c r="M96" i="142"/>
  <c r="H96" i="142"/>
  <c r="I92" i="142"/>
  <c r="J92" i="142"/>
  <c r="K92" i="142"/>
  <c r="L92" i="142"/>
  <c r="M92" i="142"/>
  <c r="I93" i="142"/>
  <c r="J93" i="142"/>
  <c r="K93" i="142"/>
  <c r="L93" i="142"/>
  <c r="M93" i="142"/>
  <c r="I94" i="142"/>
  <c r="J94" i="142"/>
  <c r="K94" i="142"/>
  <c r="L94" i="142"/>
  <c r="M94" i="142"/>
  <c r="H93" i="142"/>
  <c r="H94" i="142"/>
  <c r="H92" i="142"/>
  <c r="M79" i="142"/>
  <c r="L79" i="142"/>
  <c r="K79" i="142"/>
  <c r="J79" i="142"/>
  <c r="I79" i="142"/>
  <c r="H79" i="142"/>
  <c r="M71" i="142"/>
  <c r="L71" i="142"/>
  <c r="K71" i="142"/>
  <c r="J71" i="142"/>
  <c r="I71" i="142"/>
  <c r="H71" i="142"/>
  <c r="M65" i="142"/>
  <c r="L65" i="142"/>
  <c r="K65" i="142"/>
  <c r="J65" i="142"/>
  <c r="I65" i="142"/>
  <c r="H65" i="142"/>
  <c r="M56" i="142"/>
  <c r="L56" i="142"/>
  <c r="K56" i="142"/>
  <c r="J56" i="142"/>
  <c r="I56" i="142"/>
  <c r="H56" i="142"/>
  <c r="I38" i="142"/>
  <c r="I114" i="142" s="1"/>
  <c r="J38" i="142"/>
  <c r="K38" i="142"/>
  <c r="K114" i="142" s="1"/>
  <c r="L38" i="142"/>
  <c r="L114" i="142" s="1"/>
  <c r="M38" i="142"/>
  <c r="M114" i="142" s="1"/>
  <c r="H38" i="142"/>
  <c r="I30" i="142"/>
  <c r="J30" i="142"/>
  <c r="K30" i="142"/>
  <c r="L30" i="142"/>
  <c r="M30" i="142"/>
  <c r="H30" i="142"/>
  <c r="H107" i="142" s="1"/>
  <c r="M24" i="142"/>
  <c r="L24" i="142"/>
  <c r="L102" i="142" s="1"/>
  <c r="K24" i="142"/>
  <c r="K102" i="142" s="1"/>
  <c r="J24" i="142"/>
  <c r="I24" i="142"/>
  <c r="H24" i="142"/>
  <c r="H102" i="142" s="1"/>
  <c r="I15" i="142"/>
  <c r="J15" i="142"/>
  <c r="K15" i="142"/>
  <c r="K95" i="142" s="1"/>
  <c r="L15" i="142"/>
  <c r="M15" i="142"/>
  <c r="H15" i="142"/>
  <c r="J59" i="132"/>
  <c r="K59" i="132"/>
  <c r="L59" i="132"/>
  <c r="M59" i="132"/>
  <c r="N59" i="132"/>
  <c r="J60" i="132"/>
  <c r="K60" i="132"/>
  <c r="L60" i="132"/>
  <c r="M60" i="132"/>
  <c r="N60" i="132"/>
  <c r="J61" i="132"/>
  <c r="K61" i="132"/>
  <c r="L61" i="132"/>
  <c r="M61" i="132"/>
  <c r="N61" i="132"/>
  <c r="I60" i="132"/>
  <c r="I61" i="132"/>
  <c r="I59" i="132"/>
  <c r="J55" i="132"/>
  <c r="K55" i="132"/>
  <c r="L55" i="132"/>
  <c r="M55" i="132"/>
  <c r="N55" i="132"/>
  <c r="J56" i="132"/>
  <c r="K56" i="132"/>
  <c r="L56" i="132"/>
  <c r="M56" i="132"/>
  <c r="N56" i="132"/>
  <c r="J57" i="132"/>
  <c r="K57" i="132"/>
  <c r="L57" i="132"/>
  <c r="M57" i="132"/>
  <c r="N57" i="132"/>
  <c r="I56" i="132"/>
  <c r="I57" i="132"/>
  <c r="J52" i="132"/>
  <c r="K52" i="132"/>
  <c r="L52" i="132"/>
  <c r="M52" i="132"/>
  <c r="N52" i="132"/>
  <c r="J53" i="132"/>
  <c r="K53" i="132"/>
  <c r="L53" i="132"/>
  <c r="M53" i="132"/>
  <c r="N53" i="132"/>
  <c r="I55" i="132"/>
  <c r="N46" i="132"/>
  <c r="N62" i="132" s="1"/>
  <c r="M46" i="132"/>
  <c r="L46" i="132"/>
  <c r="K46" i="132"/>
  <c r="J46" i="132"/>
  <c r="I46" i="132"/>
  <c r="N41" i="132"/>
  <c r="M41" i="132"/>
  <c r="L41" i="132"/>
  <c r="K41" i="132"/>
  <c r="J41" i="132"/>
  <c r="I41" i="132"/>
  <c r="N36" i="132"/>
  <c r="M36" i="132"/>
  <c r="L36" i="132"/>
  <c r="K36" i="132"/>
  <c r="J36" i="132"/>
  <c r="I36" i="132"/>
  <c r="I47" i="132" s="1"/>
  <c r="N23" i="132"/>
  <c r="M23" i="132"/>
  <c r="L23" i="132"/>
  <c r="L62" i="132" s="1"/>
  <c r="K23" i="132"/>
  <c r="K62" i="132" s="1"/>
  <c r="J23" i="132"/>
  <c r="I23" i="132"/>
  <c r="J18" i="132"/>
  <c r="J58" i="132" s="1"/>
  <c r="K18" i="132"/>
  <c r="K58" i="132" s="1"/>
  <c r="L18" i="132"/>
  <c r="M18" i="132"/>
  <c r="N18" i="132"/>
  <c r="I18" i="132"/>
  <c r="I58" i="132" s="1"/>
  <c r="J13" i="132"/>
  <c r="K13" i="132"/>
  <c r="K54" i="132" s="1"/>
  <c r="L13" i="132"/>
  <c r="L54" i="132" s="1"/>
  <c r="M13" i="132"/>
  <c r="M54" i="132" s="1"/>
  <c r="N13" i="132"/>
  <c r="I13" i="132"/>
  <c r="L33" i="64"/>
  <c r="J54" i="132" l="1"/>
  <c r="M107" i="142"/>
  <c r="I54" i="132"/>
  <c r="M58" i="132"/>
  <c r="N47" i="132"/>
  <c r="N54" i="132"/>
  <c r="J107" i="142"/>
  <c r="H114" i="142"/>
  <c r="I62" i="132"/>
  <c r="M62" i="132"/>
  <c r="J114" i="142"/>
  <c r="L58" i="132"/>
  <c r="J62" i="132"/>
  <c r="L47" i="132"/>
  <c r="L107" i="142"/>
  <c r="N58" i="132"/>
  <c r="J47" i="132"/>
  <c r="I107" i="142"/>
  <c r="K47" i="132"/>
  <c r="I95" i="142"/>
  <c r="J102" i="142"/>
  <c r="M47" i="132"/>
  <c r="J33" i="142"/>
  <c r="I102" i="142"/>
  <c r="M102" i="142"/>
  <c r="K107" i="142"/>
  <c r="M95" i="142"/>
  <c r="L74" i="142"/>
  <c r="L81" i="142" s="1"/>
  <c r="L95" i="142"/>
  <c r="I74" i="142"/>
  <c r="I81" i="142" s="1"/>
  <c r="M74" i="142"/>
  <c r="M81" i="142" s="1"/>
  <c r="H98" i="142"/>
  <c r="H95" i="142"/>
  <c r="J95" i="142"/>
  <c r="J74" i="142"/>
  <c r="K74" i="142"/>
  <c r="K81" i="142" s="1"/>
  <c r="K33" i="142"/>
  <c r="M33" i="142"/>
  <c r="I33" i="142"/>
  <c r="L33" i="142"/>
  <c r="F21" i="77"/>
  <c r="I34" i="116"/>
  <c r="H16" i="116"/>
  <c r="H18" i="116"/>
  <c r="H19" i="116"/>
  <c r="H20" i="116"/>
  <c r="H22" i="116"/>
  <c r="H23" i="116"/>
  <c r="H24" i="116"/>
  <c r="H15" i="116"/>
  <c r="G85" i="116"/>
  <c r="G84" i="116"/>
  <c r="M132" i="142"/>
  <c r="M83" i="142" s="1"/>
  <c r="M118" i="142" s="1"/>
  <c r="L132" i="142"/>
  <c r="L83" i="142" s="1"/>
  <c r="L118" i="142" s="1"/>
  <c r="K132" i="142"/>
  <c r="K83" i="142" s="1"/>
  <c r="K118" i="142" s="1"/>
  <c r="J132" i="142"/>
  <c r="J83" i="142" s="1"/>
  <c r="J118" i="142" s="1"/>
  <c r="I132" i="142"/>
  <c r="I83" i="142" s="1"/>
  <c r="I118" i="142" s="1"/>
  <c r="H132" i="142"/>
  <c r="H83" i="142" s="1"/>
  <c r="H118" i="142" s="1"/>
  <c r="H33" i="142"/>
  <c r="L40" i="142" l="1"/>
  <c r="L43" i="142" s="1"/>
  <c r="L110" i="142"/>
  <c r="L116" i="142" s="1"/>
  <c r="J40" i="142"/>
  <c r="J43" i="142" s="1"/>
  <c r="J110" i="142"/>
  <c r="I40" i="142"/>
  <c r="I110" i="142"/>
  <c r="M40" i="142"/>
  <c r="M110" i="142"/>
  <c r="K110" i="142"/>
  <c r="H25" i="116"/>
  <c r="H21" i="116"/>
  <c r="H17" i="116"/>
  <c r="M84" i="142"/>
  <c r="I84" i="142"/>
  <c r="J116" i="142"/>
  <c r="I43" i="142"/>
  <c r="I116" i="142"/>
  <c r="M43" i="142"/>
  <c r="M116" i="142"/>
  <c r="K84" i="142"/>
  <c r="L84" i="142"/>
  <c r="J81" i="142"/>
  <c r="J84" i="142" s="1"/>
  <c r="K40" i="142"/>
  <c r="H74" i="142"/>
  <c r="H110" i="142" s="1"/>
  <c r="H40" i="142"/>
  <c r="I52" i="68"/>
  <c r="I36" i="68"/>
  <c r="I20" i="68"/>
  <c r="L48" i="68"/>
  <c r="L44" i="68"/>
  <c r="L40" i="68"/>
  <c r="L32" i="68"/>
  <c r="L28" i="68"/>
  <c r="L24" i="68"/>
  <c r="L16" i="68"/>
  <c r="L12" i="68"/>
  <c r="J52" i="68"/>
  <c r="J51" i="68"/>
  <c r="K20" i="68"/>
  <c r="J20" i="68"/>
  <c r="J19" i="68"/>
  <c r="H56" i="68"/>
  <c r="G56" i="68"/>
  <c r="J56" i="68" s="1"/>
  <c r="G55" i="68"/>
  <c r="J55" i="68" s="1"/>
  <c r="C50" i="68"/>
  <c r="G53" i="68"/>
  <c r="C18" i="68"/>
  <c r="C34" i="68"/>
  <c r="G37" i="68"/>
  <c r="G21" i="68"/>
  <c r="E46" i="68"/>
  <c r="E42" i="68"/>
  <c r="E38" i="68"/>
  <c r="E30" i="68"/>
  <c r="E26" i="68"/>
  <c r="E22" i="68"/>
  <c r="E14" i="68"/>
  <c r="E10" i="68"/>
  <c r="H54" i="126"/>
  <c r="H50" i="126"/>
  <c r="J50" i="126" s="1"/>
  <c r="H46" i="126"/>
  <c r="J46" i="126" s="1"/>
  <c r="L36" i="64"/>
  <c r="L122" i="140"/>
  <c r="K122" i="140"/>
  <c r="J122" i="140"/>
  <c r="I122" i="140"/>
  <c r="H122" i="140"/>
  <c r="M121" i="140"/>
  <c r="L121" i="140"/>
  <c r="K121" i="140"/>
  <c r="J121" i="140"/>
  <c r="I121" i="140"/>
  <c r="H121" i="140"/>
  <c r="M120" i="140"/>
  <c r="L120" i="140"/>
  <c r="K120" i="140"/>
  <c r="J120" i="140"/>
  <c r="I120" i="140"/>
  <c r="H120" i="140"/>
  <c r="M119" i="140"/>
  <c r="L119" i="140"/>
  <c r="K119" i="140"/>
  <c r="J119" i="140"/>
  <c r="I119" i="140"/>
  <c r="H119" i="140"/>
  <c r="M118" i="140"/>
  <c r="L118" i="140"/>
  <c r="K118" i="140"/>
  <c r="J118" i="140"/>
  <c r="I118" i="140"/>
  <c r="H118" i="140"/>
  <c r="M117" i="140"/>
  <c r="L117" i="140"/>
  <c r="K117" i="140"/>
  <c r="J117" i="140"/>
  <c r="I117" i="140"/>
  <c r="H117" i="140"/>
  <c r="M116" i="140"/>
  <c r="L116" i="140"/>
  <c r="K116" i="140"/>
  <c r="J116" i="140"/>
  <c r="I116" i="140"/>
  <c r="H116" i="140"/>
  <c r="M115" i="140"/>
  <c r="L115" i="140"/>
  <c r="K115" i="140"/>
  <c r="J115" i="140"/>
  <c r="I115" i="140"/>
  <c r="H115" i="140"/>
  <c r="M114" i="140"/>
  <c r="L114" i="140"/>
  <c r="K114" i="140"/>
  <c r="J114" i="140"/>
  <c r="I114" i="140"/>
  <c r="H114" i="140"/>
  <c r="M113" i="140"/>
  <c r="L113" i="140"/>
  <c r="K113" i="140"/>
  <c r="J113" i="140"/>
  <c r="I113" i="140"/>
  <c r="H113" i="140"/>
  <c r="M112" i="140"/>
  <c r="L112" i="140"/>
  <c r="K112" i="140"/>
  <c r="J112" i="140"/>
  <c r="I112" i="140"/>
  <c r="H112" i="140"/>
  <c r="M111" i="140"/>
  <c r="L111" i="140"/>
  <c r="K111" i="140"/>
  <c r="J111" i="140"/>
  <c r="I111" i="140"/>
  <c r="H111" i="140"/>
  <c r="M110" i="140"/>
  <c r="L110" i="140"/>
  <c r="K110" i="140"/>
  <c r="J110" i="140"/>
  <c r="I110" i="140"/>
  <c r="H110" i="140"/>
  <c r="M109" i="140"/>
  <c r="L109" i="140"/>
  <c r="K109" i="140"/>
  <c r="J109" i="140"/>
  <c r="I109" i="140"/>
  <c r="H109" i="140"/>
  <c r="M108" i="140"/>
  <c r="L108" i="140"/>
  <c r="K108" i="140"/>
  <c r="J108" i="140"/>
  <c r="I108" i="140"/>
  <c r="H108" i="140"/>
  <c r="M107" i="140"/>
  <c r="L107" i="140"/>
  <c r="K107" i="140"/>
  <c r="J107" i="140"/>
  <c r="I107" i="140"/>
  <c r="H107" i="140"/>
  <c r="M106" i="140"/>
  <c r="L106" i="140"/>
  <c r="K106" i="140"/>
  <c r="J106" i="140"/>
  <c r="I106" i="140"/>
  <c r="H106" i="140"/>
  <c r="M105" i="140"/>
  <c r="L105" i="140"/>
  <c r="K105" i="140"/>
  <c r="J105" i="140"/>
  <c r="I105" i="140"/>
  <c r="H105" i="140"/>
  <c r="M104" i="140"/>
  <c r="L104" i="140"/>
  <c r="K104" i="140"/>
  <c r="J104" i="140"/>
  <c r="I104" i="140"/>
  <c r="H104" i="140"/>
  <c r="M103" i="140"/>
  <c r="L103" i="140"/>
  <c r="K103" i="140"/>
  <c r="J103" i="140"/>
  <c r="I103" i="140"/>
  <c r="H103" i="140"/>
  <c r="M102" i="140"/>
  <c r="L102" i="140"/>
  <c r="K102" i="140"/>
  <c r="J102" i="140"/>
  <c r="I102" i="140"/>
  <c r="H102" i="140"/>
  <c r="M101" i="140"/>
  <c r="L101" i="140"/>
  <c r="K101" i="140"/>
  <c r="J101" i="140"/>
  <c r="I101" i="140"/>
  <c r="H101" i="140"/>
  <c r="M100" i="140"/>
  <c r="L100" i="140"/>
  <c r="K100" i="140"/>
  <c r="J100" i="140"/>
  <c r="I100" i="140"/>
  <c r="H100" i="140"/>
  <c r="M99" i="140"/>
  <c r="L99" i="140"/>
  <c r="K99" i="140"/>
  <c r="J99" i="140"/>
  <c r="I99" i="140"/>
  <c r="H99" i="140"/>
  <c r="M98" i="140"/>
  <c r="L98" i="140"/>
  <c r="K98" i="140"/>
  <c r="J98" i="140"/>
  <c r="I98" i="140"/>
  <c r="H98" i="140"/>
  <c r="M97" i="140"/>
  <c r="L97" i="140"/>
  <c r="K97" i="140"/>
  <c r="J97" i="140"/>
  <c r="I97" i="140"/>
  <c r="H97" i="140"/>
  <c r="M93" i="140"/>
  <c r="L93" i="140"/>
  <c r="K93" i="140"/>
  <c r="J93" i="140"/>
  <c r="I93" i="140"/>
  <c r="H93" i="140"/>
  <c r="M59" i="140"/>
  <c r="L59" i="140"/>
  <c r="K59" i="140"/>
  <c r="J59" i="140"/>
  <c r="I59" i="140"/>
  <c r="H59" i="140"/>
  <c r="H123" i="140" s="1"/>
  <c r="M20" i="140"/>
  <c r="M28" i="140" s="1"/>
  <c r="L20" i="140"/>
  <c r="K20" i="140"/>
  <c r="J20" i="140"/>
  <c r="I20" i="140"/>
  <c r="I28" i="140" s="1"/>
  <c r="H20" i="140"/>
  <c r="H27" i="140" s="1"/>
  <c r="R36" i="138"/>
  <c r="P36" i="138"/>
  <c r="O36" i="138"/>
  <c r="M36" i="138"/>
  <c r="L36" i="138"/>
  <c r="J36" i="138"/>
  <c r="I36" i="138"/>
  <c r="G36" i="138"/>
  <c r="J24" i="132"/>
  <c r="J63" i="132" s="1"/>
  <c r="K24" i="132"/>
  <c r="K63" i="132" s="1"/>
  <c r="L24" i="132"/>
  <c r="L63" i="132" s="1"/>
  <c r="M24" i="132"/>
  <c r="M63" i="132" s="1"/>
  <c r="N24" i="132"/>
  <c r="N63" i="132" s="1"/>
  <c r="I24" i="132"/>
  <c r="I63" i="132" s="1"/>
  <c r="Q12" i="77"/>
  <c r="Q20" i="77"/>
  <c r="Q16" i="77"/>
  <c r="J27" i="140" l="1"/>
  <c r="J28" i="140"/>
  <c r="L123" i="140"/>
  <c r="K27" i="140"/>
  <c r="K28" i="140"/>
  <c r="L27" i="140"/>
  <c r="L28" i="140"/>
  <c r="H55" i="126"/>
  <c r="J55" i="126" s="1"/>
  <c r="J54" i="126"/>
  <c r="Q21" i="77"/>
  <c r="K123" i="140"/>
  <c r="K56" i="68"/>
  <c r="L56" i="68" s="1"/>
  <c r="J119" i="142"/>
  <c r="L119" i="142"/>
  <c r="M119" i="142"/>
  <c r="I26" i="116"/>
  <c r="I123" i="140"/>
  <c r="M123" i="140"/>
  <c r="J123" i="140"/>
  <c r="L52" i="68"/>
  <c r="H43" i="142"/>
  <c r="H116" i="142"/>
  <c r="J24" i="140"/>
  <c r="J63" i="140"/>
  <c r="K43" i="142"/>
  <c r="K119" i="142" s="1"/>
  <c r="K116" i="142"/>
  <c r="I119" i="142"/>
  <c r="H81" i="142"/>
  <c r="H84" i="142" s="1"/>
  <c r="L20" i="68"/>
  <c r="I56" i="68"/>
  <c r="G57" i="68"/>
  <c r="I55" i="126"/>
  <c r="K24" i="140"/>
  <c r="I27" i="140"/>
  <c r="M27" i="140"/>
  <c r="K63" i="140"/>
  <c r="H24" i="140"/>
  <c r="L24" i="140"/>
  <c r="H28" i="140"/>
  <c r="H63" i="140"/>
  <c r="L63" i="140"/>
  <c r="I24" i="140"/>
  <c r="M24" i="140"/>
  <c r="I63" i="140"/>
  <c r="M63" i="140"/>
  <c r="H40" i="103"/>
  <c r="H119" i="142" l="1"/>
  <c r="H41" i="103"/>
  <c r="H33" i="103"/>
  <c r="I31" i="103"/>
  <c r="H42" i="103" l="1"/>
  <c r="H29" i="116" l="1"/>
  <c r="H30" i="116"/>
  <c r="H31" i="116"/>
  <c r="H32" i="116"/>
  <c r="L2" i="132" l="1"/>
  <c r="H3" i="130"/>
  <c r="H2" i="130"/>
  <c r="I53" i="132" l="1"/>
  <c r="I52" i="132"/>
  <c r="H41" i="130"/>
  <c r="H40" i="130"/>
  <c r="H39" i="130"/>
  <c r="H37" i="130"/>
  <c r="H36" i="130"/>
  <c r="H35" i="130"/>
  <c r="H31" i="130"/>
  <c r="H30" i="130"/>
  <c r="H29" i="130"/>
  <c r="H28" i="130"/>
  <c r="H27" i="130"/>
  <c r="H26" i="130"/>
  <c r="H25" i="130"/>
  <c r="H23" i="130"/>
  <c r="H22" i="130"/>
  <c r="H21" i="130"/>
  <c r="H20" i="130"/>
  <c r="H19" i="130"/>
  <c r="H18" i="130"/>
  <c r="H17" i="130"/>
  <c r="H16" i="130"/>
  <c r="H15" i="130"/>
  <c r="H14" i="130"/>
  <c r="H13" i="130"/>
  <c r="H12" i="130"/>
  <c r="H11" i="130"/>
  <c r="H10" i="130"/>
  <c r="T9" i="117" l="1"/>
  <c r="J58" i="126" l="1"/>
  <c r="J57" i="126"/>
  <c r="J53" i="126"/>
  <c r="J52" i="126"/>
  <c r="J51" i="126"/>
  <c r="J49" i="126"/>
  <c r="J48" i="126"/>
  <c r="J47" i="126"/>
  <c r="J45" i="126"/>
  <c r="J44" i="126"/>
  <c r="H40" i="126"/>
  <c r="J40" i="126" s="1"/>
  <c r="J39" i="126"/>
  <c r="J38" i="126"/>
  <c r="H34" i="126"/>
  <c r="J34" i="126" s="1"/>
  <c r="H29" i="126"/>
  <c r="J29" i="126" s="1"/>
  <c r="H25" i="126"/>
  <c r="J25" i="126" s="1"/>
  <c r="H22" i="126"/>
  <c r="J22" i="126" s="1"/>
  <c r="J19" i="126"/>
  <c r="H12" i="126"/>
  <c r="J12" i="126" s="1"/>
  <c r="H36" i="126" l="1"/>
  <c r="N3" i="120"/>
  <c r="H41" i="126" l="1"/>
  <c r="J41" i="126" s="1"/>
  <c r="J36" i="126"/>
  <c r="I36" i="126"/>
  <c r="I41" i="126" s="1"/>
  <c r="M24" i="120" l="1"/>
  <c r="L24" i="120"/>
  <c r="M41" i="102" l="1"/>
  <c r="H32" i="103" s="1"/>
  <c r="M61" i="120"/>
  <c r="I35" i="103" l="1"/>
  <c r="J28" i="118" s="1"/>
  <c r="G90" i="116"/>
  <c r="G88" i="116"/>
  <c r="G82" i="116"/>
  <c r="G83" i="116"/>
  <c r="G81" i="116"/>
  <c r="G75" i="116"/>
  <c r="G76" i="116"/>
  <c r="G77" i="116"/>
  <c r="G78" i="116"/>
  <c r="G79" i="116"/>
  <c r="G89" i="116"/>
  <c r="G87" i="116"/>
  <c r="G86" i="116"/>
  <c r="L24" i="64" l="1"/>
  <c r="L19" i="64"/>
  <c r="L15" i="64"/>
  <c r="L12" i="64"/>
  <c r="L29" i="64" s="1"/>
  <c r="N125" i="120"/>
  <c r="H45" i="103" s="1"/>
  <c r="M121" i="120"/>
  <c r="L121" i="120"/>
  <c r="K121" i="120"/>
  <c r="J121" i="120"/>
  <c r="I121" i="120"/>
  <c r="H121" i="120"/>
  <c r="G121" i="120"/>
  <c r="N120" i="120"/>
  <c r="N119" i="120"/>
  <c r="N118" i="120"/>
  <c r="N115" i="120"/>
  <c r="N114" i="120"/>
  <c r="M112" i="120"/>
  <c r="L112" i="120"/>
  <c r="K112" i="120"/>
  <c r="J112" i="120"/>
  <c r="I112" i="120"/>
  <c r="H112" i="120"/>
  <c r="G112" i="120"/>
  <c r="N111" i="120"/>
  <c r="N110" i="120"/>
  <c r="N109" i="120"/>
  <c r="N108" i="120"/>
  <c r="M105" i="120"/>
  <c r="L105" i="120"/>
  <c r="K105" i="120"/>
  <c r="J105" i="120"/>
  <c r="I105" i="120"/>
  <c r="H105" i="120"/>
  <c r="G105" i="120"/>
  <c r="N104" i="120"/>
  <c r="N103" i="120"/>
  <c r="N102" i="120"/>
  <c r="N101" i="120"/>
  <c r="N100" i="120"/>
  <c r="N99" i="120"/>
  <c r="N98" i="120"/>
  <c r="N97" i="120"/>
  <c r="P82" i="120"/>
  <c r="N82" i="120"/>
  <c r="N32" i="120" s="1"/>
  <c r="P57" i="120"/>
  <c r="P46" i="120"/>
  <c r="P20" i="120" s="1"/>
  <c r="P44" i="120"/>
  <c r="P18" i="120" s="1"/>
  <c r="N44" i="120"/>
  <c r="P39" i="120"/>
  <c r="N39" i="120"/>
  <c r="M71" i="120" s="1"/>
  <c r="N73" i="120" s="1"/>
  <c r="M64" i="120"/>
  <c r="M116" i="120" l="1"/>
  <c r="M123" i="120" s="1"/>
  <c r="M127" i="120" s="1"/>
  <c r="L116" i="120"/>
  <c r="H116" i="120"/>
  <c r="H123" i="120" s="1"/>
  <c r="H127" i="120" s="1"/>
  <c r="I116" i="120"/>
  <c r="I123" i="120" s="1"/>
  <c r="I127" i="120" s="1"/>
  <c r="J116" i="120"/>
  <c r="J123" i="120" s="1"/>
  <c r="J127" i="120" s="1"/>
  <c r="N24" i="120"/>
  <c r="S101" i="120"/>
  <c r="K28" i="102"/>
  <c r="G116" i="120"/>
  <c r="G123" i="120" s="1"/>
  <c r="G127" i="120" s="1"/>
  <c r="K116" i="120"/>
  <c r="K123" i="120" s="1"/>
  <c r="K127" i="120" s="1"/>
  <c r="L123" i="120"/>
  <c r="L127" i="120" s="1"/>
  <c r="N121" i="120"/>
  <c r="R121" i="120" s="1"/>
  <c r="P32" i="120"/>
  <c r="T21" i="117" s="1"/>
  <c r="I10" i="118"/>
  <c r="N112" i="120"/>
  <c r="R112" i="120" s="1"/>
  <c r="N105" i="120"/>
  <c r="N65" i="120"/>
  <c r="N34" i="120" s="1"/>
  <c r="N50" i="120" s="1"/>
  <c r="O71" i="120"/>
  <c r="K27" i="102"/>
  <c r="L34" i="64"/>
  <c r="P16" i="120"/>
  <c r="S100" i="120"/>
  <c r="T100" i="120" s="1"/>
  <c r="Q2" i="77"/>
  <c r="H2" i="118"/>
  <c r="R2" i="117"/>
  <c r="H3" i="118"/>
  <c r="R3" i="117"/>
  <c r="N116" i="120" l="1"/>
  <c r="N123" i="120" s="1"/>
  <c r="N127" i="120" s="1"/>
  <c r="R127" i="120" s="1"/>
  <c r="T101" i="120"/>
  <c r="S98" i="120"/>
  <c r="T98" i="120" s="1"/>
  <c r="P12" i="120"/>
  <c r="O24" i="120"/>
  <c r="R105" i="120"/>
  <c r="I33" i="116"/>
  <c r="R123" i="120" l="1"/>
  <c r="R116" i="120"/>
  <c r="I35" i="116"/>
  <c r="I38" i="116" s="1"/>
  <c r="I39" i="116" s="1"/>
  <c r="I8" i="116" s="1"/>
  <c r="P29" i="120"/>
  <c r="L22" i="102" l="1"/>
  <c r="S97" i="120"/>
  <c r="T97" i="120" s="1"/>
  <c r="O61" i="120"/>
  <c r="O64" i="120" s="1"/>
  <c r="P65" i="120" s="1"/>
  <c r="S27" i="102" l="1"/>
  <c r="J19" i="118"/>
  <c r="P34" i="120"/>
  <c r="S99" i="120" l="1"/>
  <c r="T99" i="120" s="1"/>
  <c r="P14" i="120"/>
  <c r="T23" i="117"/>
  <c r="T15" i="117"/>
  <c r="L68" i="104"/>
  <c r="K68" i="104"/>
  <c r="J68" i="104"/>
  <c r="L64" i="104"/>
  <c r="K64" i="104"/>
  <c r="J64" i="104"/>
  <c r="L82" i="104"/>
  <c r="K82" i="104"/>
  <c r="J82" i="104"/>
  <c r="L78" i="104"/>
  <c r="K78" i="104"/>
  <c r="J78" i="104"/>
  <c r="L74" i="104"/>
  <c r="K74" i="104"/>
  <c r="J74" i="104"/>
  <c r="L58" i="104"/>
  <c r="K58" i="104"/>
  <c r="J58" i="104"/>
  <c r="L54" i="104"/>
  <c r="K54" i="104"/>
  <c r="J54" i="104"/>
  <c r="L50" i="104"/>
  <c r="K50" i="104"/>
  <c r="J50" i="104"/>
  <c r="J49" i="68" l="1"/>
  <c r="J45" i="68"/>
  <c r="L46" i="104"/>
  <c r="K46" i="104"/>
  <c r="J46" i="104"/>
  <c r="L40" i="104"/>
  <c r="K40" i="104"/>
  <c r="J40" i="104"/>
  <c r="L36" i="104"/>
  <c r="K36" i="104"/>
  <c r="J36" i="104"/>
  <c r="L32" i="104"/>
  <c r="K32" i="104"/>
  <c r="J32" i="104"/>
  <c r="L28" i="104"/>
  <c r="K28" i="104"/>
  <c r="J28" i="104"/>
  <c r="L24" i="104"/>
  <c r="K24" i="104"/>
  <c r="J24" i="104"/>
  <c r="L20" i="104"/>
  <c r="K20" i="104"/>
  <c r="J20" i="104"/>
  <c r="L16" i="104"/>
  <c r="K16" i="104"/>
  <c r="J16" i="104"/>
  <c r="L12" i="104"/>
  <c r="L87" i="104" l="1"/>
  <c r="K12" i="104"/>
  <c r="K87" i="104" s="1"/>
  <c r="J12" i="104"/>
  <c r="J41" i="68"/>
  <c r="J53" i="68" s="1"/>
  <c r="J33" i="68"/>
  <c r="J29" i="68"/>
  <c r="J25" i="68"/>
  <c r="J17" i="68"/>
  <c r="P50" i="120" l="1"/>
  <c r="L24" i="102"/>
  <c r="K30" i="102"/>
  <c r="K35" i="102" l="1"/>
  <c r="S104" i="120"/>
  <c r="T104" i="120" s="1"/>
  <c r="P48" i="120"/>
  <c r="P22" i="120" s="1"/>
  <c r="P24" i="120" s="1"/>
  <c r="H44" i="103" s="1"/>
  <c r="H46" i="103" s="1"/>
  <c r="I39" i="103" s="1"/>
  <c r="I48" i="103" s="1"/>
  <c r="S29" i="102" s="1"/>
  <c r="M43" i="102"/>
  <c r="K36" i="102" l="1"/>
  <c r="S102" i="120"/>
  <c r="T102" i="120" s="1"/>
  <c r="T13" i="117"/>
  <c r="J58" i="118"/>
  <c r="J49" i="118"/>
  <c r="J27" i="118"/>
  <c r="J18" i="118"/>
  <c r="I11" i="118"/>
  <c r="T39" i="117"/>
  <c r="T17" i="117" s="1"/>
  <c r="G3" i="116" l="1"/>
  <c r="G2" i="116"/>
  <c r="I68" i="116"/>
  <c r="K68" i="116" l="1"/>
  <c r="Q3" i="77" l="1"/>
  <c r="J3" i="64"/>
  <c r="J2" i="64"/>
  <c r="L112" i="104"/>
  <c r="K112" i="104"/>
  <c r="L103" i="104"/>
  <c r="K103" i="104"/>
  <c r="L94" i="104"/>
  <c r="K94" i="104"/>
  <c r="J3" i="104"/>
  <c r="J2" i="104"/>
  <c r="L88" i="68"/>
  <c r="K88" i="68"/>
  <c r="L79" i="68"/>
  <c r="K79" i="68"/>
  <c r="L70" i="68"/>
  <c r="K70" i="68"/>
  <c r="J64" i="68"/>
  <c r="J13" i="68"/>
  <c r="J57" i="68" s="1"/>
  <c r="K3" i="68"/>
  <c r="K2" i="68"/>
  <c r="N16" i="103"/>
  <c r="M16" i="103"/>
  <c r="L16" i="103"/>
  <c r="M3" i="103"/>
  <c r="M2" i="103"/>
  <c r="M8" i="102"/>
  <c r="L8" i="102"/>
  <c r="K8" i="102"/>
  <c r="J8" i="102"/>
  <c r="K2" i="102"/>
  <c r="I20" i="103" l="1"/>
  <c r="I27" i="103" s="1"/>
  <c r="T27" i="117" s="1"/>
  <c r="J21" i="68"/>
  <c r="R27" i="102"/>
  <c r="R29" i="102"/>
  <c r="R30" i="102"/>
  <c r="R28" i="102"/>
  <c r="R31" i="102"/>
  <c r="K26" i="102" l="1"/>
  <c r="T19" i="117"/>
  <c r="T25" i="117" s="1"/>
  <c r="L33" i="102"/>
  <c r="S30" i="102" s="1"/>
  <c r="J8" i="118" l="1"/>
  <c r="L37" i="64"/>
  <c r="O70" i="120" l="1"/>
  <c r="P73" i="120" s="1"/>
  <c r="J30" i="118"/>
  <c r="J33" i="118" s="1"/>
  <c r="J36" i="118" s="1"/>
  <c r="L37" i="102"/>
  <c r="S31" i="102" s="1"/>
  <c r="T29" i="117" l="1"/>
  <c r="T31" i="117" s="1"/>
  <c r="K29" i="102"/>
  <c r="L31" i="102" l="1"/>
  <c r="S28" i="102" s="1"/>
  <c r="T33" i="102" l="1"/>
  <c r="T34" i="102" s="1"/>
  <c r="T29" i="102" l="1"/>
  <c r="T30" i="102"/>
  <c r="T27" i="102"/>
  <c r="T31" i="102"/>
  <c r="T28" i="102"/>
  <c r="T35" i="102" l="1"/>
  <c r="T36" i="102" s="1"/>
  <c r="M39" i="102" s="1"/>
  <c r="M45" i="102" l="1"/>
  <c r="M10" i="102" s="1"/>
  <c r="M16" i="102" l="1"/>
</calcChain>
</file>

<file path=xl/sharedStrings.xml><?xml version="1.0" encoding="utf-8"?>
<sst xmlns="http://schemas.openxmlformats.org/spreadsheetml/2006/main" count="1992" uniqueCount="985">
  <si>
    <t>for</t>
  </si>
  <si>
    <t>Asset category</t>
  </si>
  <si>
    <t>Description</t>
  </si>
  <si>
    <t>Total</t>
  </si>
  <si>
    <t>Table of Contents</t>
  </si>
  <si>
    <t>less</t>
  </si>
  <si>
    <t>plus</t>
  </si>
  <si>
    <t xml:space="preserve"> </t>
  </si>
  <si>
    <t>Disclosure Date</t>
  </si>
  <si>
    <t>Disclosure Year (year ended)</t>
  </si>
  <si>
    <t>%</t>
  </si>
  <si>
    <t xml:space="preserve">Total </t>
  </si>
  <si>
    <t>($000 unless otherwise specified)</t>
  </si>
  <si>
    <t>CY-2</t>
  </si>
  <si>
    <t>CY-1</t>
  </si>
  <si>
    <t>Current Year CY</t>
  </si>
  <si>
    <t xml:space="preserve">Mid-point estimate of vanilla WACC </t>
  </si>
  <si>
    <t>($000)</t>
  </si>
  <si>
    <t>Total opening RAB value</t>
  </si>
  <si>
    <t>Operating surplus / (deficit)</t>
  </si>
  <si>
    <t>Regulatory tax allowance</t>
  </si>
  <si>
    <t>Assets commissioned</t>
  </si>
  <si>
    <t>Asset disposals</t>
  </si>
  <si>
    <t>Total closing RAB value</t>
  </si>
  <si>
    <t>Adjustment resulting from asset allocation</t>
  </si>
  <si>
    <t>Closing RIV</t>
  </si>
  <si>
    <t>Leverage (%)</t>
  </si>
  <si>
    <t>Cost of debt assumption (%)</t>
  </si>
  <si>
    <t>Corporate tax rate (%)</t>
  </si>
  <si>
    <t>Tax payments</t>
  </si>
  <si>
    <t>RAB</t>
  </si>
  <si>
    <t>Term credit spread differential allowance</t>
  </si>
  <si>
    <t>Total regulatory income</t>
  </si>
  <si>
    <t>Total depreciation</t>
  </si>
  <si>
    <t>Rates</t>
  </si>
  <si>
    <t>Regulatory profit / (loss) before tax</t>
  </si>
  <si>
    <t>Income not included in regulatory profit / (loss) before tax but taxable</t>
  </si>
  <si>
    <t>*</t>
  </si>
  <si>
    <t>Expenditure or loss in regulatory profit / (loss) before tax but not deductible</t>
  </si>
  <si>
    <t>Notional deductible interest</t>
  </si>
  <si>
    <t xml:space="preserve">Regulatory taxable income </t>
  </si>
  <si>
    <t>Utilised tax losses</t>
  </si>
  <si>
    <t>Regulatory net taxable income</t>
  </si>
  <si>
    <t>Opening tax losses</t>
  </si>
  <si>
    <t xml:space="preserve">Current period tax losses </t>
  </si>
  <si>
    <t xml:space="preserve">Closing tax losses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</si>
  <si>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</si>
  <si>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</si>
  <si>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</si>
  <si>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</si>
  <si>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</si>
  <si>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</si>
  <si>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</si>
  <si>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</si>
  <si>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</si>
  <si>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</si>
  <si>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</si>
  <si>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</si>
  <si>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</si>
  <si>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</si>
  <si>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</si>
  <si>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</si>
  <si>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</si>
  <si>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</si>
  <si>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</si>
  <si>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</si>
  <si>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</si>
  <si>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</si>
  <si>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</si>
  <si>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Depreciation charge for the period (RAB)</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</si>
  <si>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</si>
  <si>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</si>
  <si>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</si>
  <si>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</si>
  <si>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</si>
  <si>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</si>
  <si>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</si>
  <si>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</si>
  <si>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Weighted average remaining asset life</t>
  </si>
  <si>
    <t xml:space="preserve">% variance </t>
  </si>
  <si>
    <t>Market value of asset disposals</t>
  </si>
  <si>
    <t>Other related party transactions</t>
  </si>
  <si>
    <t>Value allocated ($000s)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</si>
  <si>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</si>
  <si>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</si>
  <si>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</si>
  <si>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</si>
  <si>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</si>
  <si>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</si>
  <si>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</si>
  <si>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</si>
  <si>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</si>
  <si>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</si>
  <si>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</si>
  <si>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</si>
  <si>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</si>
  <si>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</si>
  <si>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</si>
  <si>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</si>
  <si>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</si>
  <si>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</si>
  <si>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Change in cost allocation 1</t>
  </si>
  <si>
    <t>Cost category</t>
  </si>
  <si>
    <t>Change in cost allocation 2</t>
  </si>
  <si>
    <t>Change in cost allocation 3</t>
  </si>
  <si>
    <t>Insurance</t>
  </si>
  <si>
    <t xml:space="preserve"> Pass through costs</t>
  </si>
  <si>
    <t>[Select one]</t>
  </si>
  <si>
    <t>Total revaluations</t>
  </si>
  <si>
    <t>Tax depreciation</t>
  </si>
  <si>
    <t>* a change in cost allocation must be completed for each cost allocator change that has occurred in the disclosure year.  A movement in an allocator metric is not a change in allocator or component.</t>
  </si>
  <si>
    <t>Other network assets</t>
  </si>
  <si>
    <t>Network opex</t>
  </si>
  <si>
    <t>Actual ($000)</t>
  </si>
  <si>
    <t>Forecast ($000) ²</t>
  </si>
  <si>
    <t>Issuing party</t>
  </si>
  <si>
    <t>Coupon rate (%)</t>
  </si>
  <si>
    <t>Gains / (losses) on asset disposals</t>
  </si>
  <si>
    <t>Other regulated income (other than gains / (losses) on asset disposals)</t>
  </si>
  <si>
    <t>SCHEDULE 7: COMPARISON OF FORECASTS TO ACTUAL EXPENDITURE</t>
  </si>
  <si>
    <t>7(i): Revenue</t>
  </si>
  <si>
    <t>Expenditure on assets</t>
  </si>
  <si>
    <t>Cost of financing</t>
  </si>
  <si>
    <t>7(ii): Expenditure on Assets</t>
  </si>
  <si>
    <t>Expenditure on network assets</t>
  </si>
  <si>
    <t>Value of capital contributions</t>
  </si>
  <si>
    <t>from S4</t>
  </si>
  <si>
    <t>from S3</t>
  </si>
  <si>
    <t>to row 17</t>
  </si>
  <si>
    <t>to S3</t>
  </si>
  <si>
    <t>to S4</t>
  </si>
  <si>
    <t>sch ref</t>
  </si>
  <si>
    <t>IRR</t>
  </si>
  <si>
    <t>Opening sum of regulatory tax asset values</t>
  </si>
  <si>
    <t xml:space="preserve">to row 20 </t>
  </si>
  <si>
    <t>from row 16</t>
  </si>
  <si>
    <t>Total book value of interest bearing debt</t>
  </si>
  <si>
    <t>Information Templates</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</si>
  <si>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</si>
  <si>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</si>
  <si>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</si>
  <si>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</si>
  <si>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</si>
  <si>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Schedule References</t>
  </si>
  <si>
    <t>Description of Calculation References</t>
  </si>
  <si>
    <t>Data entered into this workbook may be entered only into the data entry cells. Data entry cells are the bordered, unshaded areas (white cells) in each template.  Under no circumstances should data be entered into the workbook outside a data entry cell.</t>
  </si>
  <si>
    <t>Worksheet Completion Sequence</t>
  </si>
  <si>
    <t>* include additional rows if needed</t>
  </si>
  <si>
    <t xml:space="preserve">Name of related party </t>
  </si>
  <si>
    <t>Table 4(ii)</t>
  </si>
  <si>
    <t>Agrees with Table 4(ii)</t>
  </si>
  <si>
    <t>Other adjustments to the RAB tax value</t>
  </si>
  <si>
    <t>† include additional rows if needed</t>
  </si>
  <si>
    <t>from SE9A Index column - CPI table (Statistics NZ Website)</t>
  </si>
  <si>
    <t>from CY-1 ID disclosure</t>
  </si>
  <si>
    <t xml:space="preserve">ROI – comparable to a vanilla WACC </t>
  </si>
  <si>
    <t>Merger and acquisition expenditure</t>
  </si>
  <si>
    <t>Cashflow</t>
  </si>
  <si>
    <t>Cashflow at year-end</t>
  </si>
  <si>
    <t>Days before</t>
  </si>
  <si>
    <t>Transaction</t>
  </si>
  <si>
    <t>year-end</t>
  </si>
  <si>
    <t>date</t>
  </si>
  <si>
    <t>Mid Year ROI Calculation</t>
  </si>
  <si>
    <t>add</t>
  </si>
  <si>
    <t xml:space="preserve">Other regulated income </t>
  </si>
  <si>
    <t>Mid-year net cash outflows</t>
  </si>
  <si>
    <t>Expenditure on non-network assets</t>
  </si>
  <si>
    <t>Pass through costs</t>
  </si>
  <si>
    <t xml:space="preserve">In some cases, where the information for disclosure is able to be ascertained from disclosures elsewhere in the workbook, such information is disclosed in a calculated cell. </t>
  </si>
  <si>
    <t>PV(cashflow)</t>
  </si>
  <si>
    <t>XIRR</t>
  </si>
  <si>
    <t>XIRR search start</t>
  </si>
  <si>
    <t>NPV check</t>
  </si>
  <si>
    <t>Expenditure or loss deductible but not in regulatory profit / (loss) before tax</t>
  </si>
  <si>
    <t>L12 to O12 —  from last year's ID disclosure</t>
  </si>
  <si>
    <t>L14 to O14 —  from last year's ID disclosure</t>
  </si>
  <si>
    <t>L16 to O16 —  from last year's ID disclosure</t>
  </si>
  <si>
    <t>L18 to O18 —  from last year's ID disclosure</t>
  </si>
  <si>
    <t>L22 to O22 —  from last year's ID disclosure</t>
  </si>
  <si>
    <t>L10 to O10 —  from last year's ID disclosure</t>
  </si>
  <si>
    <t>Schedule name</t>
  </si>
  <si>
    <t>REPORT ON REGULATORY PROFIT</t>
  </si>
  <si>
    <t>REPORT ON REGULATORY TAX ALLOWANCE</t>
  </si>
  <si>
    <t>REPORT ON RELATED PARTY TRANSACTIONS</t>
  </si>
  <si>
    <t>REPORT ON COST ALLOCATIONS</t>
  </si>
  <si>
    <t>REPORT ON ASSET ALLOCATIONS</t>
  </si>
  <si>
    <t>1</t>
  </si>
  <si>
    <t>4</t>
  </si>
  <si>
    <t>7</t>
  </si>
  <si>
    <t>8</t>
  </si>
  <si>
    <t>Schedule</t>
  </si>
  <si>
    <t>2</t>
  </si>
  <si>
    <t>K10 &amp; L10 —  from last year's ID disclosure</t>
  </si>
  <si>
    <t>K12 &amp; L12 —  from last year's ID disclosure</t>
  </si>
  <si>
    <t>K20 &amp; L20 —  from last year's ID disclosure</t>
  </si>
  <si>
    <t>K22 &amp; L22 —  from last year's ID disclosure</t>
  </si>
  <si>
    <t>Source</t>
  </si>
  <si>
    <t>unlocked row</t>
  </si>
  <si>
    <t>Income included in regulatory profit / (loss) before tax but not taxable</t>
  </si>
  <si>
    <t>Disclosure Template Instructions</t>
  </si>
  <si>
    <t>Reflecting all revenue earned</t>
  </si>
  <si>
    <t xml:space="preserve">Regulatory profit / (loss) before tax </t>
  </si>
  <si>
    <t>Nature of service provided dropdown</t>
  </si>
  <si>
    <t>Total value of related party transactions</t>
  </si>
  <si>
    <t>Total expenditure</t>
  </si>
  <si>
    <t>Capital Expenditure</t>
  </si>
  <si>
    <t xml:space="preserve">Pass-through costs </t>
  </si>
  <si>
    <t>Dispute resolution scheme levies</t>
  </si>
  <si>
    <t>Telecommunications Act levies - sections 87,88</t>
  </si>
  <si>
    <t>Telecommunications Act levies - sections 11,12</t>
  </si>
  <si>
    <t>Regulatory profit/(loss)</t>
  </si>
  <si>
    <t>Revaluations</t>
  </si>
  <si>
    <t>Depreciation</t>
  </si>
  <si>
    <t>Operating revenue</t>
  </si>
  <si>
    <t>Permanent differences:</t>
  </si>
  <si>
    <t>Temporary differences:</t>
  </si>
  <si>
    <t>from last year's ID disclosure</t>
  </si>
  <si>
    <t>Closing sum of regulatory tax asset values</t>
  </si>
  <si>
    <t xml:space="preserve">*  The 'unallocated RAB' is the total value of those assets used wholly or partially to provide FFLAS services without any allowance being made for the allocation of costs to services provided by the supplier that are not FFLAS services.  The RAB value represents the value of these assets after applying this cost allocation.  Neither value includes works under construction. </t>
  </si>
  <si>
    <t xml:space="preserve">Depreciation - GAAP </t>
  </si>
  <si>
    <t>Depreciation - alternative method</t>
  </si>
  <si>
    <t>Reason for change of method (text entry)</t>
  </si>
  <si>
    <t xml:space="preserve">Closing RAB value under 'alternative method' depreciation </t>
  </si>
  <si>
    <t xml:space="preserve">Closing RAB value under 'GAAP' depreciation </t>
  </si>
  <si>
    <t>6</t>
  </si>
  <si>
    <t>5</t>
  </si>
  <si>
    <t>1(i): Return on Investment</t>
  </si>
  <si>
    <t>1(ii): Information Supporting the ROI</t>
  </si>
  <si>
    <t>to S1</t>
  </si>
  <si>
    <t>Opening RAB value</t>
  </si>
  <si>
    <t>Closing RAB value</t>
  </si>
  <si>
    <t>Opening RAB</t>
  </si>
  <si>
    <t>from S2</t>
  </si>
  <si>
    <t>from s2</t>
  </si>
  <si>
    <t>SCHEDULE 2: REPORT ON REGULATORY PROFIT</t>
  </si>
  <si>
    <t>2(i): Regulatory Profit</t>
  </si>
  <si>
    <t>2(ii): Pass-through Costs</t>
  </si>
  <si>
    <t>2(iii): Merger and Acquisition Expenditure</t>
  </si>
  <si>
    <t>from S5</t>
  </si>
  <si>
    <t xml:space="preserve">from row 39 &amp; to S1 </t>
  </si>
  <si>
    <t>from row 10</t>
  </si>
  <si>
    <t>from S6</t>
  </si>
  <si>
    <t>L20 to O20 —  from last year's ID disclosure</t>
  </si>
  <si>
    <t>Ducts and Manholes</t>
  </si>
  <si>
    <t>Total Layer 1 closing RAB value</t>
  </si>
  <si>
    <t>Layer 1 assets</t>
  </si>
  <si>
    <t>Fibre Optic Cable</t>
  </si>
  <si>
    <t>Fibre Service Leads</t>
  </si>
  <si>
    <t>Local Access Copper Cable (Poles)</t>
  </si>
  <si>
    <t xml:space="preserve">FTTN / FTTP Cabinets </t>
  </si>
  <si>
    <t>Network Equipment</t>
  </si>
  <si>
    <t>Information Technology</t>
  </si>
  <si>
    <t>Layer 2 assets</t>
  </si>
  <si>
    <t>Network land and buildings</t>
  </si>
  <si>
    <t>Total network assets</t>
  </si>
  <si>
    <t>Non-network IT hardware/software</t>
  </si>
  <si>
    <t>Other non-network assets</t>
  </si>
  <si>
    <t>Total non-network assets</t>
  </si>
  <si>
    <t>Plus asset allocation adjustment</t>
  </si>
  <si>
    <t>Plus asset category transfers</t>
  </si>
  <si>
    <t>Less depreciation</t>
  </si>
  <si>
    <t>Plus revaluations</t>
  </si>
  <si>
    <t>Plus assets commissioned</t>
  </si>
  <si>
    <t>Less asset disposals</t>
  </si>
  <si>
    <t>Total Layer 2 closing RAB value</t>
  </si>
  <si>
    <t>Non-network land and buildings</t>
  </si>
  <si>
    <t>Weighted average expected total life</t>
  </si>
  <si>
    <t>Total RAB</t>
  </si>
  <si>
    <t>Asset category or assets with changes to depreciation*</t>
  </si>
  <si>
    <t>Non-FFLAS</t>
  </si>
  <si>
    <t>ID-FFLAS</t>
  </si>
  <si>
    <t>Adjustment to loss asset due to deregulation</t>
  </si>
  <si>
    <t>Asset management</t>
  </si>
  <si>
    <t>Technology</t>
  </si>
  <si>
    <t>NON-NETWORK ASSETS</t>
  </si>
  <si>
    <t>NETWORK ASSETS - LAYER 1</t>
  </si>
  <si>
    <t>NETWORK ASSETS - LAYER 2</t>
  </si>
  <si>
    <t>Other Layer 1 assets</t>
  </si>
  <si>
    <t>Other Layer 2 assets</t>
  </si>
  <si>
    <t>Other Network Assets</t>
  </si>
  <si>
    <t>Non-Network Assets</t>
  </si>
  <si>
    <t xml:space="preserve">Other Layer 2 assets </t>
  </si>
  <si>
    <t>OTHER NETWORK ASSETS</t>
  </si>
  <si>
    <t xml:space="preserve">FTTN/FTTP Cabinets </t>
  </si>
  <si>
    <t>$000</t>
  </si>
  <si>
    <t xml:space="preserve">SCHEDULE 6: REPORT ON CAPITAL EXPENDITURE FOR THE DISCLOSURE YEAR </t>
  </si>
  <si>
    <t>6(i): Expenditure on Assets</t>
  </si>
  <si>
    <t>UFB communal</t>
  </si>
  <si>
    <t>3</t>
  </si>
  <si>
    <t>4a</t>
  </si>
  <si>
    <t>SCHEDULE 4a: REPORT ON ASSET ALLOCATIONS</t>
  </si>
  <si>
    <t>4a(i): Regulated Service Asset Values</t>
  </si>
  <si>
    <t>4a(ii): Changes in Asset Allocations* †</t>
  </si>
  <si>
    <t>4(i): ID FFLAS Regulatory Asset Base Value (Rolled Forward)</t>
  </si>
  <si>
    <t>4(ii): Unallocated Regulatory Asset Base</t>
  </si>
  <si>
    <t>4(iii): Calculation of Revaluation Rate and Revaluation of Assets</t>
  </si>
  <si>
    <t>4(iv): Roll Forward of Works Under Construction</t>
  </si>
  <si>
    <t>4(v): Regulatory Depreciation</t>
  </si>
  <si>
    <t>4(vi): Disclosure of Changes to Depreciation Methods</t>
  </si>
  <si>
    <t>4(vii): Disclosure by Asset Category</t>
  </si>
  <si>
    <t>5a</t>
  </si>
  <si>
    <t xml:space="preserve">Total opening RAB value </t>
  </si>
  <si>
    <t>Total - core fibre assets</t>
  </si>
  <si>
    <t>Financial loss asset</t>
  </si>
  <si>
    <t>Customer operations</t>
  </si>
  <si>
    <t>Product, sales &amp; marketing</t>
  </si>
  <si>
    <t>Maintenance</t>
  </si>
  <si>
    <t>Network operations</t>
  </si>
  <si>
    <t>Total network opex</t>
  </si>
  <si>
    <t>Augmentation</t>
  </si>
  <si>
    <t>New property developments</t>
  </si>
  <si>
    <t>Complex installations</t>
  </si>
  <si>
    <t>Standard installations</t>
  </si>
  <si>
    <t>Business IT</t>
  </si>
  <si>
    <t>Network &amp; Customer IT</t>
  </si>
  <si>
    <t>Access</t>
  </si>
  <si>
    <t>Aggregation</t>
  </si>
  <si>
    <t>Transport</t>
  </si>
  <si>
    <t>Field Sustain</t>
  </si>
  <si>
    <t>Relocations</t>
  </si>
  <si>
    <t>Resilience</t>
  </si>
  <si>
    <t>Site Sustain</t>
  </si>
  <si>
    <t>Extending the network</t>
  </si>
  <si>
    <t>Installations</t>
  </si>
  <si>
    <t>Network capacity</t>
  </si>
  <si>
    <t>Network sustain &amp; enhance</t>
  </si>
  <si>
    <t xml:space="preserve">6(ii): </t>
  </si>
  <si>
    <t>SCHEDULE 9: REPORT ON RELATED PARTY TRANSACTIONS</t>
  </si>
  <si>
    <t>9(i): Summary—Related Party Transactions</t>
  </si>
  <si>
    <t>from S4a</t>
  </si>
  <si>
    <t/>
  </si>
  <si>
    <t>CY-4</t>
  </si>
  <si>
    <t>CY-3</t>
  </si>
  <si>
    <t>CY</t>
  </si>
  <si>
    <t>N29 —  from last year's ID disclosure</t>
  </si>
  <si>
    <t>Additional rows must not be inserted directly above the first row or below the last row of a table. This is to ensure that entries made in the new row are included in the totals.</t>
  </si>
  <si>
    <t>from row 32</t>
  </si>
  <si>
    <t>from row 46</t>
  </si>
  <si>
    <t>from row 82</t>
  </si>
  <si>
    <t>from row 65</t>
  </si>
  <si>
    <t>from K125</t>
  </si>
  <si>
    <t>Less adjustment due to deregulation         /disposal</t>
  </si>
  <si>
    <t>Planning Period</t>
  </si>
  <si>
    <t>CY+1</t>
  </si>
  <si>
    <t>CY+2</t>
  </si>
  <si>
    <t>CY+3</t>
  </si>
  <si>
    <t>CY+4</t>
  </si>
  <si>
    <t>CY+5</t>
  </si>
  <si>
    <t>$000 (in nominal dollars)</t>
  </si>
  <si>
    <t>Capital expenditure forecast</t>
  </si>
  <si>
    <t>Subcomponents of expenditure on assets (where known)</t>
  </si>
  <si>
    <t>Research and development</t>
  </si>
  <si>
    <t>Difference between nominal and constant price forecasts</t>
  </si>
  <si>
    <t>*include additional rows if needed</t>
  </si>
  <si>
    <t>$000 (in constant dollars)</t>
  </si>
  <si>
    <t>Difference between nominal and real forecasts</t>
  </si>
  <si>
    <t>Connection revenue</t>
  </si>
  <si>
    <t>From quarterly reports on pricing</t>
  </si>
  <si>
    <t>Monthly access revenue</t>
  </si>
  <si>
    <t>Other product specific revenue</t>
  </si>
  <si>
    <t>Total operating revenue</t>
  </si>
  <si>
    <t>To S2</t>
  </si>
  <si>
    <t>Non-financial</t>
  </si>
  <si>
    <t>Connection volumes - opening</t>
  </si>
  <si>
    <t>From Previous year's closing connection volumes</t>
  </si>
  <si>
    <t>Connection volumes - closing</t>
  </si>
  <si>
    <t>From Report on Forecast Network Demand</t>
  </si>
  <si>
    <t>Current year</t>
  </si>
  <si>
    <t>5 Year Forecast</t>
  </si>
  <si>
    <t>POI Area</t>
  </si>
  <si>
    <t>Number of COs</t>
  </si>
  <si>
    <t>Number of P2P end user connections within POI area</t>
  </si>
  <si>
    <t>Number of P2P end users within POI area</t>
  </si>
  <si>
    <t>Number of  GPON end users from CO</t>
  </si>
  <si>
    <t>Premises Passed</t>
  </si>
  <si>
    <t>Ashburton</t>
  </si>
  <si>
    <t>Auckland</t>
  </si>
  <si>
    <t>Blenheim</t>
  </si>
  <si>
    <t>Christchurch</t>
  </si>
  <si>
    <t>Dunedin</t>
  </si>
  <si>
    <t>Gisborne</t>
  </si>
  <si>
    <t>Greymouth</t>
  </si>
  <si>
    <t>Hamilton</t>
  </si>
  <si>
    <t>Invercargill</t>
  </si>
  <si>
    <t>Kapiti</t>
  </si>
  <si>
    <t>Levin</t>
  </si>
  <si>
    <t>Masterton</t>
  </si>
  <si>
    <t>Napier &amp; Hastings</t>
  </si>
  <si>
    <t>Nelson</t>
  </si>
  <si>
    <t>New Plymouth</t>
  </si>
  <si>
    <t>Oamaru</t>
  </si>
  <si>
    <t>Palmerston North</t>
  </si>
  <si>
    <t>Queenstown</t>
  </si>
  <si>
    <t>Rotorua</t>
  </si>
  <si>
    <t>Taupo</t>
  </si>
  <si>
    <t>Tauranga</t>
  </si>
  <si>
    <t>Timaru</t>
  </si>
  <si>
    <t>Whanganui</t>
  </si>
  <si>
    <t>Wellington</t>
  </si>
  <si>
    <t>Whakatane</t>
  </si>
  <si>
    <t>Whangarei</t>
  </si>
  <si>
    <t>TOTALS</t>
  </si>
  <si>
    <t>Number of connections</t>
  </si>
  <si>
    <t>[plan description]</t>
  </si>
  <si>
    <t>Total connections</t>
  </si>
  <si>
    <t>Average speed (bits per second)</t>
  </si>
  <si>
    <t>Average throughput per user (bits per second)</t>
  </si>
  <si>
    <t>Observed</t>
  </si>
  <si>
    <t>Forecast</t>
  </si>
  <si>
    <t>Sum</t>
  </si>
  <si>
    <t>System peak (maximum observed peak in gigabits per second)</t>
  </si>
  <si>
    <t>Forecast system peak</t>
  </si>
  <si>
    <t>% of sum of peaks</t>
  </si>
  <si>
    <t>Average demand by POI area (gigabits per second)</t>
  </si>
  <si>
    <t>Peak to average ratio</t>
  </si>
  <si>
    <t>Standard error</t>
  </si>
  <si>
    <t>Volumes for new fibre investment</t>
  </si>
  <si>
    <t>Asset condition assessment</t>
  </si>
  <si>
    <t>Asset class</t>
  </si>
  <si>
    <t>Units</t>
  </si>
  <si>
    <t>Net additional volume</t>
  </si>
  <si>
    <t>H1%</t>
  </si>
  <si>
    <t>H2%</t>
  </si>
  <si>
    <t>H3%</t>
  </si>
  <si>
    <t>H4%</t>
  </si>
  <si>
    <t>H5%</t>
  </si>
  <si>
    <t>% forecast to be replaced in next 5 years</t>
  </si>
  <si>
    <t>Forecast cost of assets to be replaced in next 5 years $000</t>
  </si>
  <si>
    <t>CY-50+</t>
  </si>
  <si>
    <t>CY-46 to -50</t>
  </si>
  <si>
    <t>CY-41 to -45</t>
  </si>
  <si>
    <t>CY-36 to -40</t>
  </si>
  <si>
    <t>CY-31 to -35</t>
  </si>
  <si>
    <t>CY-26 to -30</t>
  </si>
  <si>
    <t>CY-21 to -25</t>
  </si>
  <si>
    <t>CY-16 to -20</t>
  </si>
  <si>
    <t>CY-11 to-15</t>
  </si>
  <si>
    <t>CY-10</t>
  </si>
  <si>
    <t>CY-9</t>
  </si>
  <si>
    <t>CY-8</t>
  </si>
  <si>
    <t>CY-7</t>
  </si>
  <si>
    <t>CY-6</t>
  </si>
  <si>
    <t>CY-5</t>
  </si>
  <si>
    <t>No. with age unknown</t>
  </si>
  <si>
    <t>No. with
default
dates</t>
  </si>
  <si>
    <t>Data accuracy
(1–4)</t>
  </si>
  <si>
    <t>Ducts</t>
  </si>
  <si>
    <t>Metres</t>
  </si>
  <si>
    <t>Manholes</t>
  </si>
  <si>
    <t>No.</t>
  </si>
  <si>
    <t>OFDF</t>
  </si>
  <si>
    <t>Aerial</t>
  </si>
  <si>
    <t>Underground</t>
  </si>
  <si>
    <t>Fibre Service Leads (sheath length)</t>
  </si>
  <si>
    <t>Poles</t>
  </si>
  <si>
    <t>handover sites</t>
  </si>
  <si>
    <t>Splitters</t>
  </si>
  <si>
    <t>ONT devices</t>
  </si>
  <si>
    <t>OLT devices</t>
  </si>
  <si>
    <t>Switches</t>
  </si>
  <si>
    <t>Network spares</t>
  </si>
  <si>
    <t>Layer 1</t>
  </si>
  <si>
    <t>[describe category of asset]</t>
  </si>
  <si>
    <t>Layer 2</t>
  </si>
  <si>
    <t>N/A</t>
  </si>
  <si>
    <t>SCHEDULE 13: REPORT ON ASSET MANAGEMENT CAPABILITY</t>
  </si>
  <si>
    <t>SECTION 1 - SELF-ASSESSMENT QUESTIONS</t>
  </si>
  <si>
    <t>MATURITY LEVEL ASSESSMENT GUIDANCE</t>
  </si>
  <si>
    <t>Question No.</t>
  </si>
  <si>
    <t>Function</t>
  </si>
  <si>
    <t>Question</t>
  </si>
  <si>
    <t>Maturity Level Score</t>
  </si>
  <si>
    <t>Evidence—Summary</t>
  </si>
  <si>
    <t>Target Score CY+3</t>
  </si>
  <si>
    <t>Initiatives planned to achieve target score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</si>
  <si>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</si>
  <si>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</si>
  <si>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</si>
  <si>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</si>
  <si>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</si>
  <si>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</si>
  <si>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</si>
  <si>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</si>
  <si>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</si>
  <si>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</si>
  <si>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</si>
  <si>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</si>
  <si>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</si>
  <si>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</si>
  <si>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</si>
  <si>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</si>
  <si>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</si>
  <si>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</si>
  <si>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</si>
  <si>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</si>
  <si>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</si>
  <si>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</si>
  <si>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</si>
  <si>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</si>
  <si>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</si>
  <si>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</si>
  <si>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</si>
  <si>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</si>
  <si>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</si>
  <si>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</si>
  <si>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</si>
  <si>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</si>
  <si>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</si>
  <si>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</si>
  <si>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</si>
  <si>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</si>
  <si>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</si>
  <si>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</si>
  <si>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</si>
  <si>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</si>
  <si>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</si>
  <si>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</si>
  <si>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</si>
  <si>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</si>
  <si>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</si>
  <si>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</si>
  <si>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</si>
  <si>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</si>
  <si>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</si>
  <si>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</si>
  <si>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</si>
  <si>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</si>
  <si>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</si>
  <si>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</si>
  <si>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</si>
  <si>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</si>
  <si>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</si>
  <si>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</si>
  <si>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</si>
  <si>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</si>
  <si>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</si>
  <si>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</si>
  <si>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</si>
  <si>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</si>
  <si>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</si>
  <si>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</si>
  <si>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</si>
  <si>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</si>
  <si>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</si>
  <si>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</si>
  <si>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</si>
  <si>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</si>
  <si>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</si>
  <si>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</si>
  <si>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</si>
  <si>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</si>
  <si>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</si>
  <si>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 xml:space="preserve">In order to ensure that the organisation's assets and asset systems deliver the requirements of the asset management policy, strategy and objectives responsibilities need to be allocated to appropriate people who have the necessary authority to fulfil their responsibilities.  </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</si>
  <si>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</si>
  <si>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</si>
  <si>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</si>
  <si>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</si>
  <si>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</si>
  <si>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</si>
  <si>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</si>
  <si>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</si>
  <si>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</si>
  <si>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</si>
  <si>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</si>
  <si>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</si>
  <si>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</si>
  <si>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</si>
  <si>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</si>
  <si>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</si>
  <si>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</si>
  <si>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</si>
  <si>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</si>
  <si>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</si>
  <si>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</si>
  <si>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</si>
  <si>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</si>
  <si>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</si>
  <si>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</si>
  <si>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</si>
  <si>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</si>
  <si>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</si>
  <si>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</si>
  <si>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</si>
  <si>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</si>
  <si>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</si>
  <si>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</si>
  <si>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</si>
  <si>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</si>
  <si>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</si>
  <si>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</si>
  <si>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</si>
  <si>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</si>
  <si>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 xml:space="preserve">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</si>
  <si>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</si>
  <si>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</si>
  <si>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</si>
  <si>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</si>
  <si>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</si>
  <si>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</si>
  <si>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</si>
  <si>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</si>
  <si>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</si>
  <si>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</si>
  <si>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</si>
  <si>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</si>
  <si>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</si>
  <si>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</si>
  <si>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</si>
  <si>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</si>
  <si>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</si>
  <si>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</si>
  <si>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</si>
  <si>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</si>
  <si>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</si>
  <si>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</si>
  <si>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</si>
  <si>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</si>
  <si>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 xml:space="preserve">Widely used AM practice standards require an organisation maintain up to date documentation that ensures that its asset management systems (ie, the systems the organisation has in place to meet the standards) can be understood, communicated and operated.   </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</si>
  <si>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</si>
  <si>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</si>
  <si>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</si>
  <si>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</si>
  <si>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</si>
  <si>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</si>
  <si>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</si>
  <si>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</si>
  <si>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</si>
  <si>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</si>
  <si>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</si>
  <si>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</si>
  <si>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</si>
  <si>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</si>
  <si>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</si>
  <si>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</si>
  <si>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</si>
  <si>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</si>
  <si>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</si>
  <si>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</si>
  <si>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</si>
  <si>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</si>
  <si>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</si>
  <si>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</si>
  <si>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</si>
  <si>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</si>
  <si>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</si>
  <si>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</si>
  <si>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</si>
  <si>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</si>
  <si>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</si>
  <si>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</si>
  <si>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all phases of the asset lifecycle.</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</si>
  <si>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</si>
  <si>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</si>
  <si>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</si>
  <si>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</si>
  <si>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</si>
  <si>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</si>
  <si>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</si>
  <si>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</si>
  <si>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</si>
  <si>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</si>
  <si>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</si>
  <si>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</si>
  <si>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</si>
  <si>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</si>
  <si>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</si>
  <si>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</si>
  <si>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</si>
  <si>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</si>
  <si>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</si>
  <si>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</si>
  <si>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</si>
  <si>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</si>
  <si>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</si>
  <si>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</si>
  <si>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</si>
  <si>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</si>
  <si>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</si>
  <si>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</si>
  <si>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</si>
  <si>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</si>
  <si>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</si>
  <si>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</si>
  <si>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</si>
  <si>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</si>
  <si>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</si>
  <si>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</si>
  <si>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</si>
  <si>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</si>
  <si>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</si>
  <si>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</si>
  <si>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</si>
  <si>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</si>
  <si>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</si>
  <si>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</si>
  <si>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</si>
  <si>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</si>
  <si>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</si>
  <si>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</si>
  <si>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</si>
  <si>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</si>
  <si>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</si>
  <si>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</si>
  <si>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</si>
  <si>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</si>
  <si>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</si>
  <si>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</si>
  <si>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</si>
  <si>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</si>
  <si>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</si>
  <si>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</si>
  <si>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</si>
  <si>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</si>
  <si>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</si>
  <si>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</si>
  <si>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</si>
  <si>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</si>
  <si>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</si>
  <si>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</si>
  <si>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</si>
  <si>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</si>
  <si>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</si>
  <si>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</si>
  <si>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</si>
  <si>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</si>
  <si>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</si>
  <si>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</si>
  <si>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</si>
  <si>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</si>
  <si>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</si>
  <si>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</si>
  <si>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</si>
  <si>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</si>
  <si>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</si>
  <si>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</si>
  <si>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</si>
  <si>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</si>
  <si>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</si>
  <si>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</si>
  <si>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</si>
  <si>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</si>
  <si>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</si>
  <si>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</si>
  <si>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SECTION 2 - DESCRIPTION OF PRACTICES FOR COLLECTING AND MANAGING NETWORK ASSET DATA, MAKING RISK-BASED DECISIONS AND MANAGING COST ESTIMATION MODELS</t>
  </si>
  <si>
    <t>Scope/purpose of description</t>
  </si>
  <si>
    <t>User Guidance</t>
  </si>
  <si>
    <t>Description of Practices</t>
  </si>
  <si>
    <t>ISO 55002, 7.5</t>
  </si>
  <si>
    <t xml:space="preserve">Describe whether asset condition information is being captured in its systems in a consistent way so that when the data is extracted, it is meaningful and reliable. Describe what it has put in place by way of processes to achieve this, including how the business intends to ensure consistent and systematic data collection from third party providers who may be engaged in maintenance activitites.
</t>
  </si>
  <si>
    <t>ISO 55000, 6.2</t>
  </si>
  <si>
    <t xml:space="preserve">Asset replacement decision making should be a key asset management objective and it should be informed by asset condition data to ensure assets are not replaced to late or too early. Asset condition based decision making also supports expenditure forecasts and reliable asset management plans
</t>
  </si>
  <si>
    <t>Describe how it plans to ensure it has an audited and regularly-maintained platform for sharing network asset data with internal and external stakeholders</t>
  </si>
  <si>
    <t>ISO 55002, 2.5 and  8.3.2 (e)</t>
  </si>
  <si>
    <t xml:space="preserve">Ensuring that asset and network data is verifiably accurate and enabling platforms for accessing that data made available to internal staff and thrid party providers will improve asset management outcomes.
</t>
  </si>
  <si>
    <t>Describe how the business plans to test its asset and network performance, evaluate whether it is achieving its asset management policies and objectives, and identify ways to improve the performance of its network.</t>
  </si>
  <si>
    <t>ISO 55000, 9.1</t>
  </si>
  <si>
    <t xml:space="preserve">The asset management system should use monitored and measured data to obtain information regarding asset and network performance. This should be used to evaluate whether the asset management policies and objectives are being met, and identify corrective actions and areas for improvement.
</t>
  </si>
  <si>
    <t>ISO 55002, 9.1</t>
  </si>
  <si>
    <t>Systematised asset management systems should ensure that there is consistency and traceability of technical asset information and condition data, through to the financial systems. This will support robust expenditure forecasting and decision making.
This is consistent with ISO 55002 section 9.1</t>
  </si>
  <si>
    <t>ISO 55002, 6.2</t>
  </si>
  <si>
    <t xml:space="preserve">Asset health models are key to ensuring that asset replacements can be made in a timely manner and that expenditure forecasts are more robust. In some cases age-based volumetric models, informed by asset outage rates may be more appropriate but where asset health models can be reasonably developed, they should be.
</t>
  </si>
  <si>
    <t>Describe how the business intends to develop its asset criticality understanding, and how this informs its asset replacement and renewal strategies.</t>
  </si>
  <si>
    <t>ISO 55002, 6.2.2.3 and 6.2.2.4</t>
  </si>
  <si>
    <t xml:space="preserve">Understanding asset criticality and the impact that asset has on supply reliability if it fails is a key input into intervention prioritisation. 
</t>
  </si>
  <si>
    <t>Describe how the business intends to improve its network asset risk framework so it can make risk-based decisions, including where appropriate, risk-based decisions based on reliability risk, environmental risk, high-impact low-probability event risk, and safety risk.</t>
  </si>
  <si>
    <t>Describe how the business is developing practices to identify and mitigate safety risks, including the use of a framework such as ALARP to prioritise identified safety risks and to justify investments to mitigate those risks.</t>
  </si>
  <si>
    <t>ISO 55002, 6.2.2.3 and 6.2.2.4 and clause 22 of the Health and Safety at Work Act 2015</t>
  </si>
  <si>
    <t xml:space="preserve">Risk calculations related to safety risk should be sufficiently explicit for decision makers to understand relative asset and network related safety risks, risk prioritisation, and the economic decision making surrounding mitigations if these are to provide risk controls above levels required by network design standards and statutory requirements.
</t>
  </si>
  <si>
    <t>Describe how the business plans to routinely audit, update, and manage its cost estimation models.</t>
  </si>
  <si>
    <t xml:space="preserve">Project and programme costs estimation is a key component of robust asset and project investment decision making.  
</t>
  </si>
  <si>
    <t xml:space="preserve">Using actual project and programme costs to review estimates will help ensure that future forecasts are likely to be more accurate and drive efficiencies.
</t>
  </si>
  <si>
    <t>Network operating costs</t>
  </si>
  <si>
    <t xml:space="preserve">Opening volume </t>
  </si>
  <si>
    <t>Closing Volume 30 June 2020</t>
  </si>
  <si>
    <t>Regulatory income</t>
  </si>
  <si>
    <t>Current Year Actual</t>
  </si>
  <si>
    <t>Expenditure</t>
  </si>
  <si>
    <t>Operating expenditure</t>
  </si>
  <si>
    <t xml:space="preserve">5(ii): Subcomponents of Operating Expenditure </t>
  </si>
  <si>
    <t>5(i): Operating Expenditure</t>
  </si>
  <si>
    <t>SCHEDULE 5: REPORT ON OPERATING EXPENDITURE FOR THE DISCLOSURE YEAR</t>
  </si>
  <si>
    <t>Operating Expenditure Forecast</t>
  </si>
  <si>
    <t>Subcomponents of operating expenditure (where known)</t>
  </si>
  <si>
    <t xml:space="preserve">7(iii): Operating Expenditure  </t>
  </si>
  <si>
    <t>7(iv): Subcomponents of Operating Expenditure</t>
  </si>
  <si>
    <r>
      <rPr>
        <b/>
        <sz val="10"/>
        <color theme="1"/>
        <rFont val="Calibri"/>
        <family val="2"/>
        <scheme val="minor"/>
      </rPr>
      <t>Total value of related party transactions</t>
    </r>
    <r>
      <rPr>
        <b/>
        <strike/>
        <sz val="10"/>
        <color theme="1"/>
        <rFont val="Calibri"/>
        <family val="2"/>
        <scheme val="minor"/>
      </rPr>
      <t xml:space="preserve">
</t>
    </r>
    <r>
      <rPr>
        <b/>
        <sz val="10"/>
        <color theme="1"/>
        <rFont val="Calibri"/>
        <family val="2"/>
        <scheme val="minor"/>
      </rPr>
      <t>($000)</t>
    </r>
  </si>
  <si>
    <t>Cashflows</t>
  </si>
  <si>
    <t>Total Depreciation</t>
  </si>
  <si>
    <t>Total Revaluations</t>
  </si>
  <si>
    <t>Insurance expenditure</t>
  </si>
  <si>
    <t>Opening value of fully depreciated and disposed assets</t>
  </si>
  <si>
    <t>Target ($000) ¹</t>
  </si>
  <si>
    <t xml:space="preserve">The templates for some Schedules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</si>
  <si>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 xml:space="preserve">Calculation cells may show an incorrect value until precedent cell entries have been completed. Data entry may be assisted by completing the Schedules in the following order: </t>
  </si>
  <si>
    <t xml:space="preserve">ROI – comparable to a post-tax WACC </t>
  </si>
  <si>
    <t xml:space="preserve">Mid-point estimate of post-tax WACC </t>
  </si>
  <si>
    <t>SCHEDULE 10: ID FFLAS ASSET REGISTER</t>
  </si>
  <si>
    <t>Describe how the business plans use actual costs of completed capital expenditure and operating expenditure projects and programmes, to improve future cost estimates.</t>
  </si>
  <si>
    <t>Describe how the business plans to ensure capital expenditure and operating expenditure projects and programmes are efficiently delivered and implemented, and meet applicable industry standards.</t>
  </si>
  <si>
    <t>Corporate opex</t>
  </si>
  <si>
    <t>Corporate capex</t>
  </si>
  <si>
    <t>Months in disclosure year</t>
  </si>
  <si>
    <r>
      <t>CPI</t>
    </r>
    <r>
      <rPr>
        <vertAlign val="subscript"/>
        <sz val="10"/>
        <rFont val="Calibri"/>
        <family val="2"/>
      </rPr>
      <t>t</t>
    </r>
  </si>
  <si>
    <r>
      <t>CPI</t>
    </r>
    <r>
      <rPr>
        <vertAlign val="subscript"/>
        <sz val="10"/>
        <rFont val="Calibri"/>
        <family val="2"/>
      </rPr>
      <t>t-1</t>
    </r>
  </si>
  <si>
    <t>Network &amp; customer IT</t>
  </si>
  <si>
    <t>Non-network IT</t>
  </si>
  <si>
    <t>SCHEDULE 3: REPORT ON REGULATORY TAX ALLOWANCE</t>
  </si>
  <si>
    <t>3(i): Regulatory Tax Allowance</t>
  </si>
  <si>
    <t>3(ii): Disclosure of Permanent and Temporary Differences</t>
  </si>
  <si>
    <t xml:space="preserve">3(iii): Reconciliation of Tax Losses </t>
  </si>
  <si>
    <t>3(iv): Regulatory Tax Asset Base Roll-Forward</t>
  </si>
  <si>
    <t>12a(ii) System Traffic (Gigabits per second)</t>
  </si>
  <si>
    <t>SCHEDULE 12: REPORT ON FORECAST CAPACITY AND UTILISATION</t>
  </si>
  <si>
    <t>12(i): System capacity and utilisation</t>
  </si>
  <si>
    <t>SCHEDULE 11a: REPORT ON FORECAST OPERATING EXPENDITURE</t>
  </si>
  <si>
    <t>SCHEDULE 11: REPORT ON FORECAST CAPITAL EXPENDITURE</t>
  </si>
  <si>
    <t>11(i): Expenditure on Assets Forecast</t>
  </si>
  <si>
    <t>The references labelled 'ref' in the leftmost column of each template can be used to reference individual rows of the template. It may be useful to refer to a row when writing explanatory notes about a specific data point.</t>
  </si>
  <si>
    <t>Schedules 1–13</t>
  </si>
  <si>
    <t>Templates for Schedules 1–13</t>
  </si>
  <si>
    <t>To prepare the templates for disclosure, the regulated provider's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</si>
  <si>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disclosure year ended’ date in the template title blocks (the title blocks are the light green shaded areas at the top of each template).
The cell C8 entry (company name) is used in the template title blocks.
Dates should be entered in day/month/year order (Example "31 December 2021").
</t>
  </si>
  <si>
    <t xml:space="preserve">1. Coversheet
2. Schedules 2a, 3
3. Schedules 4a, 5a
4. Schedules 5,6
5. Schedule 8, 2
6. Schedule 4
7. Schedule 7
8. Schedules 1, 9
9. All remaining Schedules                                                                                                                                                                                                                                                                                                             </t>
  </si>
  <si>
    <t>SCHEDULE 5a: REPORT ON COST ALLOCATIONS</t>
  </si>
  <si>
    <t>5a(i): Operating Cost Allocations</t>
  </si>
  <si>
    <t>5a(ii): Other Cost Allocations</t>
  </si>
  <si>
    <t>5a(iii): Changes in Cost Allocations* †</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</si>
  <si>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</si>
  <si>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 xml:space="preserve">This Schedule requires a summary of the quantity of assets that make up the network, by asset category and asset class, the estimated condition of the assets, a forecast of the percentage of assets to be replaced and the age profile of assets. 
</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</si>
  <si>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</si>
  <si>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SCHEDULE 1: REPORT ON ID FFLAS RETURN ON INVESTMENT (ID-ONLY REGULATED PROVIDER)</t>
  </si>
  <si>
    <t>Company name</t>
  </si>
  <si>
    <t>Company name and Dates</t>
  </si>
  <si>
    <t>For disclosure-year ended</t>
  </si>
  <si>
    <t>K14 to M14 — from applicable LFC ID cost of capital the main body of the determination (ComCom website)</t>
  </si>
  <si>
    <t>K26 to M26 — from applicable LFC ID cost of capital the main body of the determination (ComCom website)</t>
  </si>
  <si>
    <t>Planning period</t>
  </si>
  <si>
    <t>In Schedule 14, Box 5 and Box 6, provide descriptions and workings of items recorded in the asterisked categories in Schedule 5a(i).</t>
  </si>
  <si>
    <t>Data Accuracy
(1 to 4)</t>
  </si>
  <si>
    <t>Commission only</t>
  </si>
  <si>
    <t>Cost of debt</t>
  </si>
  <si>
    <t>SCHEDULE 8: REPORT ON CALCULATION INPUTS</t>
  </si>
  <si>
    <t>12a</t>
  </si>
  <si>
    <t>from S8</t>
  </si>
  <si>
    <t>A</t>
  </si>
  <si>
    <t>B</t>
  </si>
  <si>
    <t>C</t>
  </si>
  <si>
    <t>+ opening RAB value of financial loss asset</t>
  </si>
  <si>
    <t>+ closing RAB value of financial loss asset</t>
  </si>
  <si>
    <t>average of C and D where:</t>
  </si>
  <si>
    <t>= Sum of closing RAB values of core fibre assets</t>
  </si>
  <si>
    <t xml:space="preserve">D  </t>
  </si>
  <si>
    <t xml:space="preserve">= sum of opening RAB values of core fibre assets </t>
  </si>
  <si>
    <t>and</t>
  </si>
  <si>
    <t>Asset stranding allowance adjustment = A x B</t>
  </si>
  <si>
    <t>Level 1 category</t>
  </si>
  <si>
    <t>Level 2 category</t>
  </si>
  <si>
    <t>Customer opex</t>
  </si>
  <si>
    <t>Total customer opex</t>
  </si>
  <si>
    <t>Support opex</t>
  </si>
  <si>
    <t>Total support opex</t>
  </si>
  <si>
    <t>Company Name</t>
  </si>
  <si>
    <t>Central Office (CO) to fibre flexibility point (FFPs), with percentage fill greater than 85%</t>
  </si>
  <si>
    <t>SCHEDULE 12a: REPORT ON FORECAST NETWORK DEMAND</t>
  </si>
  <si>
    <t>This Schedule requires a forecast of new connections (by consumer type), peak demand and data volumes for the disclosure year and a 5 year planning period. The forecasts should be consistent with the assumptions used in developing the expenditure forecasts in Schedules 11 and Schedule 11a and the capacity and utilisation forecasts in Schedule 12.</t>
  </si>
  <si>
    <t>12a(i): Active forecast connections</t>
  </si>
  <si>
    <t>GPON connections by core service*</t>
  </si>
  <si>
    <t>Total GPON connections by core service</t>
  </si>
  <si>
    <t>Other GPON connections</t>
  </si>
  <si>
    <t>P2P connections</t>
  </si>
  <si>
    <t>Sum of GPON core service connection speeds (bits per second)</t>
  </si>
  <si>
    <t>Aggregate coincident maximum peak demand across all ports by POI area</t>
  </si>
  <si>
    <t>Breakdown of capital contributions</t>
  </si>
  <si>
    <t>6(iii): Subcomponents of Expenditure on Assets</t>
  </si>
  <si>
    <t>Level 1 Category</t>
  </si>
  <si>
    <t>Total Shared Costs</t>
  </si>
  <si>
    <t>Non-network IT &amp; support</t>
  </si>
  <si>
    <t xml:space="preserve">Nature of opex or capex </t>
  </si>
  <si>
    <t>Total Operating expenditure</t>
  </si>
  <si>
    <t>to S2</t>
  </si>
  <si>
    <r>
      <t xml:space="preserve">Level 2 category </t>
    </r>
    <r>
      <rPr>
        <sz val="10"/>
        <rFont val="Calibri"/>
        <family val="2"/>
        <scheme val="minor"/>
      </rPr>
      <t>(Assign expenditure to level 1 or level 2 category in G42 to G56 below)</t>
    </r>
  </si>
  <si>
    <t>11(ii): Breakdown of capital contributions</t>
  </si>
  <si>
    <t>From row 132</t>
  </si>
  <si>
    <t>9(iii): Total Opex and Capex Related Party Transactions*</t>
  </si>
  <si>
    <t>9(ii): Total Regulatory Income from related party transactions*</t>
  </si>
  <si>
    <t>Percentage of total regulatory income where associated FFLAS services were provided at a value less than if the transaction was an arm's-length transaction.</t>
  </si>
  <si>
    <t>Nature of services</t>
  </si>
  <si>
    <t>From row 49 below</t>
  </si>
  <si>
    <t>AMP Planning Period</t>
  </si>
  <si>
    <t>Asset Management Standard Applied</t>
  </si>
  <si>
    <t>Standard Ref. (For guidance only)</t>
  </si>
  <si>
    <t>Describe how the business plans to systematise processes for collecting and collating network asset data, including data supplied by contractors and other third parties (note - target score and initiatives must be reported under 25 above).</t>
  </si>
  <si>
    <t>Describe how the business plans to improve knowledge of network asset condition so that assets are replaced in a timely manner (note - target score and initiatives must be reported under 25 above).</t>
  </si>
  <si>
    <t>Describe how the business plans to, where appropriate, develop and improve  asset health models so that they are informed by network asset condition data. (note - target score and initiatives must be reported under 25 above)</t>
  </si>
  <si>
    <t>Describe how the business plans to ensure that there is a clear line-of-sight from asset condition data through to the expenditure forecasts and financial reporting. (note - target score and initiatives must be reported under 25 above).</t>
  </si>
  <si>
    <t>Fibre Optic Cable (sheath length)</t>
  </si>
  <si>
    <t>Fibre Optic Cable (route length)</t>
  </si>
  <si>
    <t>3 Year Forecast</t>
  </si>
  <si>
    <t>GPON connections by service level may be Commission only</t>
  </si>
  <si>
    <t>Demand by POI area may be Commission only</t>
  </si>
  <si>
    <t>1  From the nominal dollar target revenue for the disclosure year disclosed under clause 2.5.11 of this determination</t>
  </si>
  <si>
    <t>2  From the CY+1 nominal dollar expenditure forecasts disclosed in accordance with clause 2.4.2 for the forecast period starting at the beginning of the disclosure year (Schedules 11 and 11a)</t>
  </si>
  <si>
    <t>ID-Only Regulated Provider Information Disclosure Requirements</t>
  </si>
  <si>
    <r>
      <t>Customer opex</t>
    </r>
    <r>
      <rPr>
        <i/>
        <sz val="10"/>
        <rFont val="Calibri"/>
        <family val="2"/>
        <scheme val="minor"/>
      </rPr>
      <t xml:space="preserve"> (complete if disclosing at Level 1 category)</t>
    </r>
  </si>
  <si>
    <r>
      <t xml:space="preserve">Network opex </t>
    </r>
    <r>
      <rPr>
        <i/>
        <sz val="10"/>
        <rFont val="Calibri"/>
        <family val="2"/>
        <scheme val="minor"/>
      </rPr>
      <t>(complete if disclosing at Level 1 category)</t>
    </r>
  </si>
  <si>
    <r>
      <t xml:space="preserve">Support opex </t>
    </r>
    <r>
      <rPr>
        <i/>
        <sz val="10"/>
        <rFont val="Calibri"/>
        <family val="2"/>
        <scheme val="minor"/>
      </rPr>
      <t>(complete if disclosing at Level 1 category)</t>
    </r>
  </si>
  <si>
    <r>
      <t xml:space="preserve">Customer opex </t>
    </r>
    <r>
      <rPr>
        <i/>
        <sz val="10"/>
        <rFont val="Calibri"/>
        <family val="2"/>
        <scheme val="minor"/>
      </rPr>
      <t>(complete if disclosing at Level 1 category)</t>
    </r>
  </si>
  <si>
    <r>
      <t xml:space="preserve">Extending the network </t>
    </r>
    <r>
      <rPr>
        <i/>
        <sz val="10"/>
        <rFont val="Calibri"/>
        <family val="2"/>
        <scheme val="minor"/>
      </rPr>
      <t>(complete if disclosing at Level 1 category)</t>
    </r>
  </si>
  <si>
    <r>
      <t xml:space="preserve">Installations </t>
    </r>
    <r>
      <rPr>
        <i/>
        <sz val="10"/>
        <rFont val="Calibri"/>
        <family val="2"/>
        <scheme val="minor"/>
      </rPr>
      <t>(complete if disclosing at Level 1 category)</t>
    </r>
  </si>
  <si>
    <r>
      <t xml:space="preserve">Network capacity </t>
    </r>
    <r>
      <rPr>
        <i/>
        <sz val="10"/>
        <rFont val="Calibri"/>
        <family val="2"/>
        <scheme val="minor"/>
      </rPr>
      <t>(complete if disclosing at Level 1 category)</t>
    </r>
  </si>
  <si>
    <r>
      <t xml:space="preserve">Network sustain &amp; enhance </t>
    </r>
    <r>
      <rPr>
        <i/>
        <sz val="10"/>
        <rFont val="Calibri"/>
        <family val="2"/>
        <scheme val="minor"/>
      </rPr>
      <t>(complete if disclosing at Level 1 category)</t>
    </r>
  </si>
  <si>
    <r>
      <t xml:space="preserve">Non-network IT &amp; support </t>
    </r>
    <r>
      <rPr>
        <i/>
        <sz val="10"/>
        <rFont val="Calibri"/>
        <family val="2"/>
        <scheme val="minor"/>
      </rPr>
      <t>(complete if disclosing at Level 1 category)</t>
    </r>
  </si>
  <si>
    <t>REPORT ON OPERATING EXPENDITURE</t>
  </si>
  <si>
    <t>REPORT ON CAPITAL EXPENDITURE</t>
  </si>
  <si>
    <t>REPORT ON COMPARISON OF FORECAST TO ACTUAL EXPENDITURE</t>
  </si>
  <si>
    <t>REPORT ON ID FFLAS ASSET REGISTER</t>
  </si>
  <si>
    <t>11a</t>
  </si>
  <si>
    <t>REPORT ON FORECAST CAPITAL EXPENDITURE</t>
  </si>
  <si>
    <t>REPORT ON FORECAST CAPACITY AND UTILISATION</t>
  </si>
  <si>
    <t>REPORT ON FORECAST NETWORK DEMAND</t>
  </si>
  <si>
    <t>REPORT ON ASSET MANAGEMENT CAPABILITY</t>
  </si>
  <si>
    <t xml:space="preserve">Schedule 4 cells N97:P125 and N127 will change colour if the RAB values do not equal the corresponding values in table 4(ii).
</t>
  </si>
  <si>
    <t>REPORT ON FORECAST OPERATING EXPENDITURE</t>
  </si>
  <si>
    <t>REPORT ON ID FFLAS RETURN ON INVESTMENT</t>
  </si>
  <si>
    <t>REPORT ON CALCULATED INPUTS</t>
  </si>
  <si>
    <t>REPORT ON VALUE OF THE REGULATORY ASSET BASE ROLLED FORWARD</t>
  </si>
  <si>
    <t>SCHEDULE 4: REPORT ON VALUE OF THE ID FFLAS REGULATORY ASSET BASE ROLLED FORWARD</t>
  </si>
  <si>
    <t>8(i): Qualifying Debt (may be Commission only)</t>
  </si>
  <si>
    <t>8(ii): Calculation of Term Credit Spread Differential allowance</t>
  </si>
  <si>
    <t>8(iii): Calculation of Notional Deductible Interest</t>
  </si>
  <si>
    <t>8(iv): Calculation of Asset Stranding Allowance adjustment to ROI</t>
  </si>
  <si>
    <t xml:space="preserve">This Schedule requires a breakdown of forecast expenditure on assets for the current disclosure year and a 5 year planning period. The forecast is to be expressed in both constant price and nominal dollar terms. Also required is a forecast of the value of commissioned assets (i.e., the value of RAB additions) 
ID-only providers must provide explanatory comment on the difference between constant price and nominal dollar forecasts of expenditure on assets in Schedule 14a (Mandatory Explanatory Notes).
This information is not part of audited disclosure information (as defined in clause 1.4.3 of the main body of the determination).
</t>
  </si>
  <si>
    <t xml:space="preserve">This Schedule requires a breakdown of forecast operating expenditure for the disclosure year and a 5 year planning period. The forecast is to be expressed in both constant price and nominal dollar terms. 
ID-only providers must provide explanatory comment on the difference between constant price and nominal dollar operating expenditure forecasts in Schedule 14A (Mandatory Explanatory Notes), as applicable.
This information is not part of audited disclosure information (as defined in clause 1.4.3 of the main body of the determination).
</t>
  </si>
  <si>
    <t>This Schedule requires information on an ID-only regulated provider's self-assessment of the maturity of its asset management practices and a descriptions of its practices for collecting and managing network data, making risk-based decisions and managing cost estimation models.</t>
  </si>
  <si>
    <t>This Schedule requires information on the Return on Investment (ROI) relative to the Commerce Commission's estimates of post tax WACC and vanilla WACC.
ID-only regulated providers must provide explanatory comment on their ROI in Schedule 14A (Mandatory Explanatory Notes).
This information is part of audited disclosure information (as defined in clause 1.4.3 of the main body of the determination), and so is subject to the assurance report required by clause 2.7 of the main body of the determination.</t>
  </si>
  <si>
    <t>This Schedule requires information on the calculation of regulatory profit for ID-only regulated providers for the disclosure year, including providing explanatory comment on their regulatory profit in Schedule 14A (Mandatory Explanatory Notes). 
This information is part of audited disclosure information (as defined in clause 1.4.3 of the main body of the determination), and so is subject to the assurance report required by clause 2.7 of the main body of the determination.</t>
  </si>
  <si>
    <t>This Schedule requires information from each ID-regulated provider on their calculation of regulatory tax allowance. This information is used to calculate regulatory profit/loss in Schedule 2 (Report on Regulatory Profit). 
ID-only regulated providers must provide explanatory commentary on the information disclosed in this Schedule in Schedule 14A (Mandatory Explanatory Notes).
This information is part of audited disclosure information (as defined in clause 1.4.3 of the main body of the determination), and so is subject to the assurance report required by clause 2.7 of the main body of the determination.</t>
  </si>
  <si>
    <t>This Schedule requires information on the calculation of the ID FFLAS Regulatory Asset Base (RAB) value to the end of each disclosure year. This informs the ROI calculation in Schedule 1. 
ID-only regulated providers must provide explanatory commentary on the information disclosed in this Schedule in Schedule 14A (Mandatory Explanatory Notes).
This information is part of audited disclosure information (as defined in clause 1.4.3 of the main body of the determination), and so is subject to the assurance report required by clause 2.7 of the main body of the determination.</t>
  </si>
  <si>
    <t>This Schedule requires information on the allocation of asset values. This information supports the calculation of the RAB value in Schedule 4.
ID-only regulated providers must provide explanatory commentary on the information disclosed in this Schedule, in Schedule 14A (Mandatory Explanatory Notes), including on the impact of any changes in asset allocations.
This information is part of audited disclosure information (as defined in clause 1.4.3 of the main body of the determination), and so is subject to the assurance report required by clause 2.7 of the main body of the determination.</t>
  </si>
  <si>
    <t>This Schedule requires a breakdown of operating expenditure incurred in a disclosure year. 
ID-only regulated providers must provide explanatory commentary on the information disclosed in this Schedule, in Schedule 14A (Mandatory Explanatory Notes).
This information is part of audited disclosure information (as defined in clause 1.4.3 of the main body of the determination), and so is subject to the assurance report required by clause 2.7 of the main body of the determination.</t>
  </si>
  <si>
    <t>This Schedule provides information on the allocation of operating costs. 
ID-only regulated providers must provide explanatory commentary on the information disclosed in this Schedule, in Schedule 14A (Mandatory Explanatory Notes), including on the impact of any reclassifications.
This information is part of audited disclosure information (as defined in clause 1.4.3 of the main body of the determination), and so is subject to the assurance report required by clause 2.7 of the main body of the determination.</t>
  </si>
  <si>
    <t>This Schedule requires a breakdown of capital expenditure on assets incurred in the disclosure year, including any assets in respect of which capital contributions are received. Information on expenditure on assets must be provided on an accounting accruals basis and must exclude finance costs.  
ID-only regulated providers must provide explanatory commentary on the information disclosed in this Schedule, in Schedule 14A (Mandatory Explanatory Notes).
This information is part of audited disclosure information (as defined in clause 1.4.3 of the main body of the determination), and so is subject to the assurance report required by clause 2.7 of the main body of the determination.</t>
  </si>
  <si>
    <t xml:space="preserve">Under clause 2.4.2 of the the main body of the determination, an ID-only regulated provider must only complete sections 8(i) and 8(ii) if, as at the date of the most recently published financial statements, the weighted average original tenor of the debt portfolio (both qualifying debt and non-qualifying debt) is greater than five years. 
This information is part of audited disclosure information (as defined in clause 1.4.3 of the main body of the determination), and so is subject to the assurance report required by clause 2.7 of the main body of the determination.
</t>
  </si>
  <si>
    <t xml:space="preserve">This Schedule provides information on the valuation of related party transactions for the purpose of clause 2.4.2 of the the main body of the determination. 
This information is part of audited disclosure information (as defined in clause 1.4.3 of the main body of the determination), and so is subject to the assurance report required by clause 2.7 of the main body of the determination.
</t>
  </si>
  <si>
    <t>This Schedule requires a breakdown of current and forecast capacity and utilisation for each area. Information provided in this table should relate to the operation of the network in its normal steady state configuration.</t>
  </si>
  <si>
    <t xml:space="preserve">These templates have been prepared for use by ID-only regulated providers when making disclosures under clauses 2.4.1, 2.4.2, and 2.4.3 of the main body of the determination. </t>
  </si>
  <si>
    <t>Schedules 4a and 5a may require new cost or asset category rows to be inserted in the allocation change tables.  Accordingly, cell protection has been removed from rows 106 and 107 of Schedule 4a and rows 83 and 84 of Schedule 5a to allow blocks of rows to be copied. The four steps to add new cost category rows to table 5a(iii) are: Select Excel rows 76:82, copy, select Excel row 84, insert copied cells. Similarly, for table 4a(ii): paste copied cells to row 107.</t>
  </si>
  <si>
    <t>*   Workings to be provided in Schedule 14A</t>
  </si>
  <si>
    <t>from row 45</t>
  </si>
  <si>
    <t>from row 39</t>
  </si>
  <si>
    <t>to row 39</t>
  </si>
  <si>
    <t>from s3</t>
  </si>
  <si>
    <t>from T36 mid yr IRR calcs.</t>
  </si>
  <si>
    <t>to row 10</t>
  </si>
  <si>
    <t>from S7, to S1</t>
  </si>
  <si>
    <t>from s4</t>
  </si>
  <si>
    <t>to S1, S2</t>
  </si>
  <si>
    <t>from row 29</t>
  </si>
  <si>
    <t>to row 34 &amp; S3</t>
  </si>
  <si>
    <t>to row 32 &amp; S3</t>
  </si>
  <si>
    <t>to row 22 &amp; S1</t>
  </si>
  <si>
    <t>to row 18 &amp; S1</t>
  </si>
  <si>
    <t>to row 16 &amp; S1</t>
  </si>
  <si>
    <t>from row 34</t>
  </si>
  <si>
    <t>from row 44</t>
  </si>
  <si>
    <t>From rows 52 to 66 below</t>
  </si>
  <si>
    <t>Provide commentary on the benefits of merger and acquisition expenditure to the regulated provider, including required disclosures in accordance with Schedule 14A (Mandatory Explanatory Notes)</t>
  </si>
  <si>
    <t>This Schedule compares actual revenue and expenditure to the previous forecasts that were made for the disclosure year. Accordingly, this Schedule requires the forecast revenue and expenditure information from previous disclosures to be inserted. 
ID-only regulated providers must provide explanatory commentary on the variance between actual and target revenue and forecast expenditure in Schedule 14A (Mandatory Explanatory Notes).
This information is part of audited disclosure information (as defined in clause 1.4.3 of the main body of the determination), and so is subject to the assurance report required by clause 2.7 of the main body of the determination. For the purpose of that assurance report, target revenue and forecast expenditures only need to be verified back to previous disclosures.
Total target operating revenue should equal the sum of the nominal dollar target revenue for the disclosure year across all contracts disclosed to the Commission under clause 2.5.11(2) of this determination</t>
  </si>
  <si>
    <t>checking f</t>
  </si>
  <si>
    <t>The management team with overall responsibility for the asset management system.  Operations, maintenance and engineering managers.  If appropriate, the performance management team.  Where appropriate the procurement team and service providers working on the organisation's asset-related activities.</t>
  </si>
  <si>
    <t>The organisation's arrangements that detail the compliance required of the outsourced activities.  For example, this could form part of a contract or service level agreement between the organisation and the suppliers of its outsourced activities.  Evidence that the organisation has demonstrated to itself that it has assurance of compliance of outsourced activities.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</si>
  <si>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a 5 year time scale then the human resources development plan(s) should align with this.  Resources include both 'in house' and external resources who undertake asset management activities.</t>
  </si>
  <si>
    <t>The organisation has developed controls that will ensure the data held is of the requisite quality and accuracy and is consistent and is in the process of implementing them.</t>
  </si>
  <si>
    <t>How does the organisation instigate appropriate corrective and/or preventive actions to eliminate or prevent the causes of identified poor performance and non-conformance?</t>
  </si>
  <si>
    <t xml:space="preserve">The risk spectrum includes a wide range of risk considerations such as expected event risk, due to asset reliability events, through to unexpected HILP events that may involve multi-asset long duration outages for events such as earthquakes or floods. Safety risk involves asset failures in the proximity of staff or the public, and environmental risk may involve asset failure that has an environmental impact. A comprehensive risk framework will provide a platform for these risk considerations to inform risk mitigation strategies and expenditure decisions.
</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</si>
  <si>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and has taken account of stakeholder requirements.  Generally, this will take into account the same policies, strategies and stakeholder requirements as covered in drafting the asset management policy but at a greater level of detail.</t>
  </si>
  <si>
    <t>Workbook Version History</t>
  </si>
  <si>
    <t>Workbook Version and Date</t>
  </si>
  <si>
    <t>Determination</t>
  </si>
  <si>
    <t>v1, 30 November 2021</t>
  </si>
  <si>
    <t>Fibre ID Determination 2021 [2021] NZCC 24</t>
  </si>
  <si>
    <t>Fibre ID Amendment Determination 2022 [2022] NZCC 26</t>
  </si>
  <si>
    <t>v2, 28 July 2022</t>
  </si>
  <si>
    <t>Template Version 2. Prepared 28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</si>
</sst>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64" formatCode="&quot;$&quot;#,##0_);[Red]\(&quot;$&quot;#,##0\)"/>
    <numFmt numFmtId="165" formatCode="_(&quot;$&quot;* #,##0_);_(&quot;$&quot;* \(#,##0\);_(&quot;$&quot;* &quot;-&quot;_);_(@_)"/>
    <numFmt numFmtId="166" formatCode="_(* #,##0.00_);_(* \(#,##0.00\);_(* &quot;-&quot;??_);_(@_)"/>
    <numFmt numFmtId="167" formatCode="_(* @_)"/>
    <numFmt numFmtId="168" formatCode="_(\ #,##0_);_ \(#,##0\);_(\ &quot;–&quot;??_);_(\ @_)"/>
    <numFmt numFmtId="169" formatCode="_(\ #,##0.00_);\ \(#,##0.00\);_(\ &quot;–&quot;??_);_(\ @_)"/>
    <numFmt numFmtId="170" formatCode="_(\ #,##0%_);\(#,##0%\);_(\ &quot;–&quot;??_);_(\ @_)"/>
    <numFmt numFmtId="171" formatCode="_(\ #,##0.0_);\ \(#,##0.0\);_(\ &quot;–&quot;??_);_(\ @_)"/>
    <numFmt numFmtId="172" formatCode="[$-1409]d\ mmm\ yy"/>
    <numFmt numFmtId="173" formatCode="[$-1409]d\ mmmm\ yyyy"/>
    <numFmt numFmtId="174" formatCode="[$-1409]d/m/yyyy"/>
    <numFmt numFmtId="175" formatCode="_(\ #,##0.00%_);\ _(\–#,##0.00%_);_(\ &quot;–&quot;??_);_(\ @_)"/>
    <numFmt numFmtId="176" formatCode="_(\ #,##0%_);_(\-#,##0%\);_(\ &quot;–&quot;??_);_(\ @_)"/>
    <numFmt numFmtId="177" formatCode="_(\ \+#,##0.00%_);\ _(\–#,##0.00%_);_(\ &quot;–&quot;??_);_(\ @_)"/>
    <numFmt numFmtId="178" formatCode="_(\ #,##0.00000_);_ \(#,##0.00000\);_(\ &quot;–&quot;??_);_(\ @_)"/>
    <numFmt numFmtId="179" formatCode="d\ mmmm\ yyyy"/>
    <numFmt numFmtId="180" formatCode="_(@_)"/>
    <numFmt numFmtId="181" formatCode="_([$-1409]d\ mmmm\ yyyy;_(@"/>
    <numFmt numFmtId="182" formatCode="[$-1409]d\ mmm\ yy;@"/>
    <numFmt numFmtId="183" formatCode="_(* #,##0%_);_(* \(#,##0%\);_(* &quot;–&quot;???_);_(* @_)"/>
    <numFmt numFmtId="184" formatCode="_(* #,##0.0%_);_(* \(#,##0.0%\);_(* &quot;–&quot;???_);_(* @_)"/>
    <numFmt numFmtId="185" formatCode="_(* #,##0.0_);_(* \(#,##0.0\);_(* &quot;–&quot;???_);_(* @_)"/>
    <numFmt numFmtId="186" formatCode="_(* #,##0.00_);_(* \(#,##0.00\);_(* &quot;–&quot;???_);_(* @_)"/>
    <numFmt numFmtId="187" formatCode="#,##0;\(#,##0\);\-"/>
    <numFmt numFmtId="188" formatCode="\(#,##0\);\(#,##0\);\-"/>
    <numFmt numFmtId="189" formatCode="#,##0.00;\(#,##0.00\);\-"/>
    <numFmt numFmtId="190" formatCode="0%;\-0%;\-"/>
    <numFmt numFmtId="191" formatCode="#,##0\ ;\(#,##0\);\-"/>
    <numFmt numFmtId="192" formatCode="#,##0%\ ;\(#,##0%\);\-"/>
    <numFmt numFmtId="193" formatCode="_(* #,##0_);_(* \(#,##0\);_(* &quot;-&quot;??_);_(@_)"/>
    <numFmt numFmtId="194" formatCode="_(* #,##0_);_(* \(#,##0\);_(* &quot;-&quot;_);_(@_)"/>
    <numFmt numFmtId="195" formatCode="[Magenta]&quot;Err&quot;;[Magenta]&quot;Err&quot;;[Blue]&quot;OK&quot;"/>
    <numFmt numFmtId="196" formatCode="_(* #,##0_);_(* \(#,##0\);_(* &quot;–&quot;??_);\(@_)"/>
    <numFmt numFmtId="197" formatCode="_(* #,##0_);_(* \(#,##0\);_(* &quot;–&quot;??_);_(* @_)"/>
    <numFmt numFmtId="198" formatCode="_(\ #,##0.00%_);_(\-#,##0.00%\);_(\ &quot;–&quot;??_);_(\ @_)"/>
  </numFmts>
  <fonts count="126" x14ac:knownFonts="1">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sz val="10"/>
      <color indexed="8"/>
      <name val="Calibri"/>
      <family val="2"/>
    </font>
    <font>
      <b/>
      <sz val="12"/>
      <color indexed="8"/>
      <name val="Calibri"/>
      <family val="1"/>
    </font>
    <font>
      <b/>
      <sz val="10"/>
      <color indexed="8"/>
      <name val="Calibri"/>
      <family val="1"/>
    </font>
    <font>
      <b/>
      <sz val="10"/>
      <name val="Calibri"/>
      <family val="2"/>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sz val="10"/>
      <color indexed="8"/>
      <name val="Arial"/>
      <family val="1"/>
    </font>
    <font>
      <b/>
      <sz val="14"/>
      <name val="Calibri"/>
      <family val="2"/>
    </font>
    <font>
      <vertAlign val="sub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i/>
      <sz val="12"/>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4"/>
      <color rgb="FFFF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
      <sz val="10"/>
      <color theme="0"/>
      <name val="Calibri"/>
      <family val="2"/>
    </font>
    <font>
      <i/>
      <sz val="10"/>
      <color theme="0"/>
      <name val="Calibri"/>
      <family val="2"/>
    </font>
    <font>
      <sz val="10"/>
      <color theme="0"/>
      <name val="Calibri"/>
      <family val="2"/>
      <scheme val="minor"/>
    </font>
    <font>
      <i/>
      <sz val="10"/>
      <color theme="0"/>
      <name val="Calibri"/>
      <family val="2"/>
      <scheme val="minor"/>
    </font>
    <font>
      <b/>
      <sz val="12"/>
      <color theme="0"/>
      <name val="Calibri"/>
      <family val="2"/>
    </font>
    <font>
      <b/>
      <sz val="16"/>
      <color theme="0"/>
      <name val="Calibri"/>
      <family val="2"/>
      <scheme val="minor"/>
    </font>
    <font>
      <b/>
      <sz val="13"/>
      <color theme="0"/>
      <name val="Calibri"/>
      <family val="2"/>
      <scheme val="minor"/>
    </font>
    <font>
      <i/>
      <sz val="12"/>
      <color theme="0"/>
      <name val="Calibri"/>
      <family val="2"/>
      <scheme val="minor"/>
    </font>
    <font>
      <sz val="10"/>
      <color rgb="FFFF0000"/>
      <name val="Calibri"/>
      <family val="2"/>
    </font>
    <font>
      <i/>
      <sz val="8"/>
      <name val="Calibri"/>
      <family val="2"/>
    </font>
    <font>
      <i/>
      <sz val="12"/>
      <color theme="0"/>
      <name val="Calibri"/>
      <family val="2"/>
    </font>
    <font>
      <b/>
      <sz val="13"/>
      <color theme="0"/>
      <name val="Calibri"/>
      <family val="2"/>
    </font>
    <font>
      <b/>
      <sz val="16"/>
      <color theme="0"/>
      <name val="Calibri"/>
      <family val="2"/>
    </font>
    <font>
      <sz val="14"/>
      <color theme="0"/>
      <name val="Calibri"/>
      <family val="2"/>
    </font>
    <font>
      <b/>
      <sz val="16"/>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b/>
      <sz val="8"/>
      <color indexed="12"/>
      <name val="Arial"/>
      <family val="2"/>
    </font>
    <font>
      <sz val="10"/>
      <color theme="8"/>
      <name val="Calibri"/>
      <family val="4"/>
      <scheme val="minor"/>
    </font>
    <font>
      <b/>
      <sz val="13"/>
      <color theme="4"/>
      <name val="Calibri"/>
      <family val="4"/>
      <scheme val="minor"/>
    </font>
    <font>
      <u/>
      <sz val="11"/>
      <color theme="11"/>
      <name val="Calibri"/>
      <family val="2"/>
      <scheme val="minor"/>
    </font>
    <font>
      <b/>
      <sz val="15"/>
      <color theme="3"/>
      <name val="Calibri"/>
      <family val="2"/>
    </font>
    <font>
      <u/>
      <sz val="11"/>
      <color theme="10"/>
      <name val="Calibri"/>
      <family val="2"/>
      <scheme val="minor"/>
    </font>
    <font>
      <b/>
      <sz val="13"/>
      <color theme="1"/>
      <name val="Calibri"/>
      <family val="1"/>
      <scheme val="major"/>
    </font>
    <font>
      <sz val="11"/>
      <color rgb="FF9C5700"/>
      <name val="Calibri"/>
      <family val="2"/>
      <scheme val="minor"/>
    </font>
    <font>
      <sz val="8"/>
      <color theme="1"/>
      <name val="Calibri"/>
      <family val="1"/>
      <scheme val="major"/>
    </font>
    <font>
      <sz val="18"/>
      <color theme="3"/>
      <name val="Calibri"/>
      <family val="2"/>
      <scheme val="major"/>
    </font>
    <font>
      <sz val="9"/>
      <color indexed="8"/>
      <name val="Arial Narrow"/>
      <family val="2"/>
    </font>
    <font>
      <sz val="9"/>
      <name val="Calibri"/>
      <family val="2"/>
      <scheme val="minor"/>
    </font>
    <font>
      <sz val="10"/>
      <color theme="8"/>
      <name val="Calibri"/>
      <family val="2"/>
      <scheme val="minor"/>
    </font>
    <font>
      <i/>
      <sz val="8"/>
      <color theme="1"/>
      <name val="Calibri"/>
      <family val="4"/>
      <scheme val="minor"/>
    </font>
    <font>
      <b/>
      <i/>
      <sz val="10"/>
      <name val="Calibri"/>
      <family val="2"/>
      <scheme val="minor"/>
    </font>
    <font>
      <b/>
      <sz val="10"/>
      <color rgb="FF000000"/>
      <name val="Calibri"/>
      <family val="2"/>
    </font>
    <font>
      <b/>
      <i/>
      <sz val="12"/>
      <name val="Calibri"/>
      <family val="2"/>
      <scheme val="minor"/>
    </font>
    <font>
      <b/>
      <sz val="16"/>
      <color rgb="FF0070C0"/>
      <name val="Calibri"/>
      <family val="2"/>
      <scheme val="minor"/>
    </font>
    <font>
      <sz val="12"/>
      <color rgb="FF0070C0"/>
      <name val="Calibri"/>
      <family val="2"/>
      <scheme val="minor"/>
    </font>
    <font>
      <sz val="12"/>
      <color rgb="FFFF0000"/>
      <name val="Calibri"/>
      <family val="2"/>
      <scheme val="minor"/>
    </font>
    <font>
      <u/>
      <sz val="12"/>
      <name val="Calibri"/>
      <family val="2"/>
      <scheme val="minor"/>
    </font>
    <font>
      <u/>
      <sz val="11"/>
      <color theme="1"/>
      <name val="Calibri"/>
      <family val="2"/>
      <scheme val="minor"/>
    </font>
    <font>
      <sz val="12"/>
      <color rgb="FF212529"/>
      <name val="Arial"/>
      <family val="2"/>
    </font>
    <font>
      <b/>
      <sz val="11"/>
      <color theme="1"/>
      <name val="Calibri"/>
      <family val="2"/>
      <scheme val="minor"/>
    </font>
    <font>
      <b/>
      <sz val="10"/>
      <color rgb="FF0070C0"/>
      <name val="Calibri"/>
      <family val="2"/>
      <scheme val="minor"/>
    </font>
    <font>
      <b/>
      <sz val="13"/>
      <name val="Calibri"/>
      <family val="2"/>
      <scheme val="minor"/>
    </font>
  </fonts>
  <fills count="3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
      <patternFill patternType="solid">
        <fgColor rgb="FFC7C0AA"/>
        <bgColor indexed="64"/>
      </patternFill>
    </fill>
    <fill>
      <patternFill patternType="solid">
        <fgColor rgb="FF639B9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DDD9C3"/>
        <bgColor rgb="FF000000"/>
      </patternFill>
    </fill>
    <fill>
      <patternFill patternType="solid">
        <fgColor rgb="FFC7C0AA"/>
        <bgColor rgb="FF000000"/>
      </patternFill>
    </fill>
    <fill>
      <patternFill patternType="solid">
        <fgColor them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style="dotted">
        <color auto="1"/>
      </right>
      <top/>
      <bottom/>
      <diagonal/>
    </border>
    <border>
      <left/>
      <right style="thin">
        <color theme="5"/>
      </right>
      <top/>
      <bottom style="thin">
        <color theme="5"/>
      </bottom>
      <diagonal/>
    </border>
    <border>
      <left style="medium">
        <color indexed="64"/>
      </left>
      <right style="thin">
        <color auto="1"/>
      </right>
      <top style="medium">
        <color indexed="64"/>
      </top>
      <bottom style="medium">
        <color indexed="64"/>
      </bottom>
      <diagonal/>
    </border>
    <border>
      <left style="thin">
        <color theme="5"/>
      </left>
      <right/>
      <top style="thin">
        <color theme="5"/>
      </top>
      <bottom style="thin">
        <color theme="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theme="5"/>
      </left>
      <right style="thin">
        <color indexed="64"/>
      </right>
      <top style="thin">
        <color theme="5"/>
      </top>
      <bottom style="thin">
        <color theme="5"/>
      </bottom>
      <diagonal/>
    </border>
  </borders>
  <cellStyleXfs count="248">
    <xf numFmtId="0" fontId="0" fillId="0" borderId="0"/>
    <xf numFmtId="194" fontId="1" fillId="0" borderId="0" applyFont="0" applyFill="0" applyBorder="0" applyAlignment="0" applyProtection="0"/>
    <xf numFmtId="0" fontId="27" fillId="3" borderId="0" applyFill="0" applyBorder="0"/>
    <xf numFmtId="0" fontId="27" fillId="3" borderId="0" applyFill="0" applyBorder="0">
      <alignment wrapText="1"/>
    </xf>
    <xf numFmtId="0" fontId="28" fillId="4" borderId="31" applyFill="0">
      <alignment horizontal="center"/>
    </xf>
    <xf numFmtId="0" fontId="30" fillId="0" borderId="31" applyNumberFormat="0">
      <protection locked="0"/>
    </xf>
    <xf numFmtId="0" fontId="31" fillId="3" borderId="0"/>
    <xf numFmtId="173" fontId="23" fillId="0" borderId="0" applyFont="0" applyFill="0" applyBorder="0" applyAlignment="0" applyProtection="0">
      <protection locked="0"/>
    </xf>
    <xf numFmtId="0" fontId="32" fillId="3" borderId="0" applyNumberFormat="0" applyFill="0" applyBorder="0">
      <alignment horizontal="left"/>
    </xf>
    <xf numFmtId="0" fontId="33" fillId="4" borderId="0" applyNumberFormat="0" applyFill="0" applyBorder="0" applyAlignment="0" applyProtection="0"/>
    <xf numFmtId="0" fontId="34" fillId="4" borderId="0" applyNumberFormat="0" applyFill="0" applyBorder="0">
      <alignment horizontal="right"/>
    </xf>
    <xf numFmtId="0" fontId="13" fillId="4" borderId="0" applyFont="0" applyAlignment="0"/>
    <xf numFmtId="0" fontId="35" fillId="4" borderId="0" applyFill="0" applyBorder="0">
      <alignment vertical="top" wrapText="1"/>
    </xf>
    <xf numFmtId="0" fontId="27" fillId="4" borderId="0" applyFill="0" applyAlignment="0">
      <alignment horizontal="center"/>
    </xf>
    <xf numFmtId="0" fontId="36" fillId="0" borderId="0" applyNumberFormat="0" applyFill="0" applyAlignment="0"/>
    <xf numFmtId="0" fontId="37" fillId="3" borderId="0" applyFill="0" applyBorder="0"/>
    <xf numFmtId="0" fontId="38" fillId="3" borderId="0" applyFill="0" applyBorder="0"/>
    <xf numFmtId="0" fontId="39" fillId="3" borderId="0" applyFill="0" applyBorder="0">
      <alignment horizontal="left"/>
    </xf>
    <xf numFmtId="0" fontId="39" fillId="3" borderId="0" applyFill="0" applyBorder="0">
      <alignment horizontal="center" wrapText="1"/>
    </xf>
    <xf numFmtId="0" fontId="39" fillId="3" borderId="0" applyFill="0" applyBorder="0">
      <alignment horizontal="center" wrapText="1"/>
    </xf>
    <xf numFmtId="0" fontId="40" fillId="0" borderId="0" applyNumberFormat="0" applyFill="0" applyBorder="0" applyAlignment="0" applyProtection="0">
      <alignment vertical="top"/>
      <protection locked="0"/>
    </xf>
    <xf numFmtId="49" fontId="41" fillId="0" borderId="0" applyFill="0" applyBorder="0">
      <alignment horizontal="center" wrapText="1"/>
    </xf>
    <xf numFmtId="49" fontId="26" fillId="0" borderId="0" applyFill="0" applyBorder="0">
      <alignment horizontal="left" indent="1"/>
    </xf>
    <xf numFmtId="176" fontId="6" fillId="3" borderId="0" applyFont="0" applyFill="0" applyBorder="0" applyAlignment="0" applyProtection="0">
      <alignment vertical="center"/>
    </xf>
    <xf numFmtId="175" fontId="23" fillId="0" borderId="0" applyFont="0" applyFill="0" applyBorder="0" applyAlignment="0" applyProtection="0">
      <protection locked="0"/>
    </xf>
    <xf numFmtId="0" fontId="27" fillId="3" borderId="0" applyNumberFormat="0" applyFill="0" applyBorder="0" applyProtection="0">
      <alignment horizontal="right"/>
    </xf>
    <xf numFmtId="0" fontId="27" fillId="3" borderId="5" applyFill="0">
      <alignment horizontal="right"/>
    </xf>
    <xf numFmtId="172" fontId="6" fillId="0" borderId="0" applyFont="0" applyFill="0" applyBorder="0" applyAlignment="0" applyProtection="0"/>
    <xf numFmtId="0" fontId="31" fillId="3" borderId="0" applyFill="0" applyBorder="0">
      <alignment horizontal="left"/>
    </xf>
    <xf numFmtId="167" fontId="23" fillId="0" borderId="0" applyFont="0" applyFill="0" applyBorder="0">
      <alignment horizontal="left"/>
      <protection locked="0"/>
    </xf>
    <xf numFmtId="165" fontId="26" fillId="0" borderId="0" applyFont="0" applyFill="0" applyBorder="0" applyAlignment="0" applyProtection="0"/>
    <xf numFmtId="0" fontId="109" fillId="0" borderId="0" applyNumberFormat="0" applyFill="0" applyBorder="0" applyAlignment="0" applyProtection="0"/>
    <xf numFmtId="0" fontId="49" fillId="0" borderId="22" applyNumberFormat="0" applyFill="0" applyAlignment="0" applyProtection="0"/>
    <xf numFmtId="0" fontId="50" fillId="0" borderId="23" applyNumberFormat="0" applyFill="0" applyAlignment="0" applyProtection="0"/>
    <xf numFmtId="0" fontId="51" fillId="0" borderId="24" applyNumberFormat="0" applyFill="0" applyAlignment="0" applyProtection="0"/>
    <xf numFmtId="0" fontId="51" fillId="0" borderId="0" applyNumberFormat="0" applyFill="0" applyBorder="0" applyAlignment="0" applyProtection="0"/>
    <xf numFmtId="0" fontId="107" fillId="8" borderId="0" applyNumberFormat="0" applyBorder="0" applyAlignment="0" applyProtection="0"/>
    <xf numFmtId="0" fontId="52" fillId="9" borderId="25" applyNumberFormat="0" applyAlignment="0" applyProtection="0"/>
    <xf numFmtId="0" fontId="53" fillId="10" borderId="26" applyNumberFormat="0" applyAlignment="0" applyProtection="0"/>
    <xf numFmtId="0" fontId="54"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169" fontId="8" fillId="4" borderId="0" applyFont="0" applyFill="0" applyBorder="0" applyAlignment="0" applyProtection="0"/>
    <xf numFmtId="171" fontId="31" fillId="3" borderId="0" applyFont="0" applyFill="0" applyBorder="0" applyAlignment="0" applyProtection="0"/>
    <xf numFmtId="165" fontId="1" fillId="0" borderId="0" applyFont="0" applyFill="0" applyBorder="0" applyAlignment="0" applyProtection="0"/>
    <xf numFmtId="174" fontId="31" fillId="0" borderId="0" applyFont="0" applyFill="0" applyBorder="0" applyAlignment="0" applyProtection="0">
      <protection locked="0"/>
    </xf>
    <xf numFmtId="166" fontId="26" fillId="0" borderId="0" applyFont="0" applyFill="0" applyBorder="0" applyAlignment="0" applyProtection="0"/>
    <xf numFmtId="0" fontId="31" fillId="3" borderId="31" applyNumberFormat="0"/>
    <xf numFmtId="0" fontId="31" fillId="3" borderId="27" applyNumberFormat="0"/>
    <xf numFmtId="0" fontId="105" fillId="0" borderId="0" applyNumberFormat="0" applyFill="0" applyBorder="0" applyAlignment="0" applyProtection="0"/>
    <xf numFmtId="0" fontId="31" fillId="3" borderId="31" applyNumberFormat="0"/>
    <xf numFmtId="0" fontId="4" fillId="0" borderId="0"/>
    <xf numFmtId="187" fontId="23" fillId="0" borderId="0" applyFont="0" applyFill="0" applyBorder="0" applyProtection="0">
      <alignment horizontal="right"/>
      <protection locked="0"/>
    </xf>
    <xf numFmtId="185" fontId="59" fillId="5" borderId="36">
      <protection locked="0"/>
    </xf>
    <xf numFmtId="186" fontId="29" fillId="0" borderId="0" applyFill="0" applyBorder="0" applyAlignment="0" applyProtection="0">
      <protection locked="0"/>
    </xf>
    <xf numFmtId="188" fontId="6" fillId="3" borderId="0" applyBorder="0" applyAlignment="0" applyProtection="0"/>
    <xf numFmtId="189" fontId="6" fillId="3" borderId="0" applyFont="0" applyBorder="0" applyProtection="0">
      <alignment horizontal="right"/>
    </xf>
    <xf numFmtId="0" fontId="12" fillId="3" borderId="0" applyBorder="0"/>
    <xf numFmtId="0" fontId="58" fillId="6" borderId="0" applyFill="0">
      <alignment horizontal="left" wrapText="1"/>
    </xf>
    <xf numFmtId="0" fontId="64" fillId="7" borderId="0" applyFill="0">
      <alignment horizontal="right"/>
    </xf>
    <xf numFmtId="0" fontId="63" fillId="4" borderId="31">
      <alignment horizontal="center"/>
    </xf>
    <xf numFmtId="181" fontId="29" fillId="5" borderId="36" applyFill="0" applyProtection="0">
      <alignment horizontal="right"/>
      <protection locked="0"/>
    </xf>
    <xf numFmtId="0" fontId="29" fillId="5" borderId="37" applyFill="0" applyProtection="0">
      <alignment horizontal="right"/>
    </xf>
    <xf numFmtId="0" fontId="65" fillId="5" borderId="36" applyFill="0" applyProtection="0">
      <alignment horizontal="right"/>
      <protection locked="0"/>
    </xf>
    <xf numFmtId="0" fontId="65" fillId="5" borderId="36" applyNumberFormat="0">
      <protection locked="0"/>
    </xf>
    <xf numFmtId="0" fontId="59" fillId="6" borderId="0"/>
    <xf numFmtId="0" fontId="12" fillId="3" borderId="0">
      <alignment horizontal="right"/>
    </xf>
    <xf numFmtId="0" fontId="26" fillId="6" borderId="0"/>
    <xf numFmtId="181" fontId="23" fillId="0" borderId="0" applyFont="0" applyFill="0" applyBorder="0" applyProtection="0">
      <protection locked="0"/>
    </xf>
    <xf numFmtId="182" fontId="59" fillId="0" borderId="0" applyFill="0" applyBorder="0" applyAlignment="0" applyProtection="0">
      <alignment wrapText="1"/>
    </xf>
    <xf numFmtId="182" fontId="66" fillId="6" borderId="0" applyFill="0">
      <alignment horizontal="center"/>
    </xf>
    <xf numFmtId="179" fontId="63" fillId="4" borderId="31">
      <alignment horizontal="center" vertical="center"/>
    </xf>
    <xf numFmtId="0" fontId="63" fillId="0" borderId="36" applyFill="0">
      <alignment horizontal="center"/>
    </xf>
    <xf numFmtId="181" fontId="63" fillId="0" borderId="36" applyFill="0">
      <alignment horizontal="center" vertical="center"/>
    </xf>
    <xf numFmtId="0" fontId="54" fillId="0" borderId="0" applyNumberFormat="0" applyFill="0" applyBorder="0" applyAlignment="0" applyProtection="0"/>
    <xf numFmtId="0" fontId="58" fillId="6" borderId="0" applyFill="0">
      <alignment horizontal="right"/>
    </xf>
    <xf numFmtId="0" fontId="61" fillId="4" borderId="3" applyBorder="0"/>
    <xf numFmtId="0" fontId="60" fillId="4" borderId="0" applyNumberFormat="0" applyBorder="0">
      <alignment horizontal="right"/>
    </xf>
    <xf numFmtId="0" fontId="6" fillId="4" borderId="0" applyBorder="0">
      <alignment vertical="top" wrapText="1"/>
    </xf>
    <xf numFmtId="0" fontId="12" fillId="4" borderId="0" applyAlignment="0">
      <alignment horizontal="center"/>
    </xf>
    <xf numFmtId="0" fontId="49" fillId="0" borderId="22" applyNumberFormat="0" applyFill="0" applyAlignment="0" applyProtection="0"/>
    <xf numFmtId="0" fontId="36" fillId="0" borderId="0" applyNumberFormat="0" applyFill="0" applyAlignment="0"/>
    <xf numFmtId="0" fontId="68" fillId="0" borderId="0" applyNumberFormat="0" applyFill="0" applyAlignment="0" applyProtection="0"/>
    <xf numFmtId="0" fontId="36" fillId="0" borderId="0" applyNumberFormat="0" applyFill="0" applyAlignment="0" applyProtection="0"/>
    <xf numFmtId="0" fontId="50" fillId="0" borderId="23" applyNumberFormat="0" applyFill="0" applyAlignment="0" applyProtection="0"/>
    <xf numFmtId="0" fontId="51" fillId="0" borderId="24" applyNumberFormat="0" applyFill="0" applyAlignment="0" applyProtection="0"/>
    <xf numFmtId="49" fontId="69" fillId="2" borderId="0" applyFill="0" applyBorder="0">
      <alignment horizontal="left"/>
    </xf>
    <xf numFmtId="0" fontId="66" fillId="6" borderId="0" applyFill="0">
      <alignment horizontal="center"/>
    </xf>
    <xf numFmtId="0" fontId="51" fillId="0" borderId="0" applyNumberFormat="0" applyFill="0" applyBorder="0" applyAlignment="0" applyProtection="0"/>
    <xf numFmtId="0" fontId="70" fillId="2" borderId="0" applyFill="0" applyBorder="0">
      <alignment wrapText="1"/>
    </xf>
    <xf numFmtId="0" fontId="24" fillId="3" borderId="0" applyBorder="0">
      <alignment horizontal="left"/>
    </xf>
    <xf numFmtId="0" fontId="62" fillId="3" borderId="0" applyBorder="0"/>
    <xf numFmtId="0" fontId="16" fillId="3" borderId="0" applyBorder="0">
      <alignment horizontal="left"/>
    </xf>
    <xf numFmtId="0" fontId="16" fillId="3" borderId="0" applyBorder="0">
      <alignment horizontal="center" vertical="center" wrapText="1"/>
    </xf>
    <xf numFmtId="0" fontId="59" fillId="6" borderId="37" applyNumberFormat="0" applyFill="0">
      <alignment horizontal="left"/>
    </xf>
    <xf numFmtId="0" fontId="31" fillId="3" borderId="27" applyNumberFormat="0" applyFont="0" applyAlignment="0"/>
    <xf numFmtId="0" fontId="6" fillId="3" borderId="27" applyNumberFormat="0" applyFont="0" applyAlignment="0"/>
    <xf numFmtId="0" fontId="40" fillId="0" borderId="0" applyNumberFormat="0" applyFill="0" applyBorder="0" applyAlignment="0" applyProtection="0">
      <alignment vertical="top"/>
      <protection locked="0"/>
    </xf>
    <xf numFmtId="0" fontId="58" fillId="6" borderId="0" applyFill="0">
      <alignment horizontal="left" wrapText="1"/>
    </xf>
    <xf numFmtId="0" fontId="66" fillId="0" borderId="0" applyFill="0" applyBorder="0">
      <alignment horizontal="center" wrapText="1"/>
    </xf>
    <xf numFmtId="49" fontId="59" fillId="0" borderId="0" applyFill="0" applyBorder="0">
      <alignment horizontal="center" vertical="center" wrapText="1"/>
    </xf>
    <xf numFmtId="0" fontId="66" fillId="6" borderId="0" applyFill="0">
      <alignment horizontal="center" vertical="center" wrapText="1"/>
    </xf>
    <xf numFmtId="0" fontId="59" fillId="6" borderId="36" applyNumberFormat="0">
      <alignment horizontal="left"/>
    </xf>
    <xf numFmtId="0" fontId="71" fillId="0" borderId="0" applyFill="0" applyProtection="0">
      <alignment horizontal="center"/>
    </xf>
    <xf numFmtId="0" fontId="26" fillId="0" borderId="0">
      <alignment horizontal="right"/>
    </xf>
    <xf numFmtId="183" fontId="59" fillId="0" borderId="0" applyFill="0" applyBorder="0" applyAlignment="0" applyProtection="0">
      <protection locked="0"/>
    </xf>
    <xf numFmtId="184" fontId="59" fillId="0" borderId="0" applyFill="0" applyBorder="0" applyAlignment="0" applyProtection="0">
      <protection locked="0"/>
    </xf>
    <xf numFmtId="0" fontId="27" fillId="3" borderId="0" applyNumberFormat="0" applyBorder="0" applyProtection="0">
      <alignment horizontal="right"/>
    </xf>
    <xf numFmtId="0" fontId="58" fillId="6" borderId="13" applyFill="0" applyBorder="0" applyProtection="0">
      <alignment horizontal="right"/>
    </xf>
    <xf numFmtId="0" fontId="72" fillId="0" borderId="0" applyFill="0" applyProtection="0">
      <alignment horizontal="center"/>
    </xf>
    <xf numFmtId="0" fontId="67" fillId="0" borderId="0" applyFill="0" applyProtection="0">
      <alignment horizontal="center" vertical="center"/>
    </xf>
    <xf numFmtId="49" fontId="59" fillId="6" borderId="31" applyFill="0">
      <alignment horizontal="center" vertical="center" wrapText="1"/>
    </xf>
    <xf numFmtId="0" fontId="16" fillId="3" borderId="31" applyAlignment="0">
      <alignment horizontal="center" vertical="center" wrapText="1"/>
    </xf>
    <xf numFmtId="180" fontId="59" fillId="0" borderId="0" applyFill="0" applyBorder="0" applyAlignment="0" applyProtection="0">
      <alignment horizontal="left"/>
      <protection locked="0"/>
    </xf>
    <xf numFmtId="0" fontId="6" fillId="3" borderId="0" applyBorder="0">
      <alignment horizontal="left"/>
    </xf>
    <xf numFmtId="0" fontId="58" fillId="0" borderId="0" applyFill="0"/>
    <xf numFmtId="167" fontId="59" fillId="0" borderId="0" applyFill="0" applyBorder="0">
      <alignment horizontal="left"/>
      <protection locked="0"/>
    </xf>
    <xf numFmtId="180" fontId="73" fillId="6" borderId="0" applyFill="0"/>
    <xf numFmtId="0" fontId="59" fillId="7" borderId="0"/>
    <xf numFmtId="0" fontId="70" fillId="7" borderId="0"/>
    <xf numFmtId="0" fontId="30" fillId="0" borderId="31">
      <protection locked="0"/>
    </xf>
    <xf numFmtId="0" fontId="31" fillId="3" borderId="0" applyAlignment="0"/>
    <xf numFmtId="0" fontId="9" fillId="4" borderId="0" applyFont="0" applyAlignment="0"/>
    <xf numFmtId="0" fontId="37" fillId="3" borderId="0" applyBorder="0"/>
    <xf numFmtId="0" fontId="38" fillId="3" borderId="0" applyBorder="0"/>
    <xf numFmtId="0" fontId="39" fillId="3" borderId="0" applyBorder="0">
      <alignment horizontal="left"/>
    </xf>
    <xf numFmtId="190" fontId="6" fillId="3" borderId="0" applyFont="0" applyBorder="0" applyAlignment="0" applyProtection="0"/>
    <xf numFmtId="0" fontId="27" fillId="3" borderId="5">
      <alignment horizontal="right"/>
    </xf>
    <xf numFmtId="0" fontId="31" fillId="3" borderId="0" applyBorder="0">
      <alignment horizontal="left"/>
    </xf>
    <xf numFmtId="0" fontId="26" fillId="0" borderId="0"/>
    <xf numFmtId="168" fontId="10" fillId="0" borderId="0" applyFont="0" applyFill="0" applyBorder="0" applyAlignment="0" applyProtection="0">
      <alignment horizontal="left"/>
      <protection locked="0"/>
    </xf>
    <xf numFmtId="0" fontId="27" fillId="3" borderId="0" applyFill="0" applyBorder="0"/>
    <xf numFmtId="0" fontId="28" fillId="4" borderId="31" applyFill="0">
      <alignment horizontal="center"/>
    </xf>
    <xf numFmtId="0" fontId="30" fillId="0" borderId="31" applyNumberFormat="0">
      <protection locked="0"/>
    </xf>
    <xf numFmtId="0" fontId="31" fillId="3" borderId="0"/>
    <xf numFmtId="0" fontId="33" fillId="4" borderId="0" applyNumberFormat="0" applyFill="0" applyBorder="0" applyAlignment="0" applyProtection="0"/>
    <xf numFmtId="0" fontId="34" fillId="4" borderId="0" applyNumberFormat="0" applyFill="0" applyBorder="0">
      <alignment horizontal="right"/>
    </xf>
    <xf numFmtId="0" fontId="35" fillId="4" borderId="0" applyFill="0" applyBorder="0">
      <alignment vertical="top" wrapText="1"/>
    </xf>
    <xf numFmtId="0" fontId="27" fillId="4" borderId="0" applyFill="0" applyAlignment="0">
      <alignment horizontal="center"/>
    </xf>
    <xf numFmtId="0" fontId="37" fillId="3" borderId="0" applyFill="0" applyBorder="0"/>
    <xf numFmtId="0" fontId="38" fillId="3" borderId="0" applyFill="0" applyBorder="0"/>
    <xf numFmtId="0" fontId="39" fillId="3" borderId="0" applyFill="0" applyBorder="0">
      <alignment horizontal="left"/>
    </xf>
    <xf numFmtId="176" fontId="6" fillId="3" borderId="0" applyFont="0" applyFill="0" applyBorder="0" applyAlignment="0" applyProtection="0">
      <alignment vertical="center"/>
    </xf>
    <xf numFmtId="0" fontId="27" fillId="3" borderId="0" applyNumberFormat="0" applyFill="0" applyBorder="0" applyProtection="0">
      <alignment horizontal="right"/>
    </xf>
    <xf numFmtId="0" fontId="27" fillId="3" borderId="5" applyFill="0">
      <alignment horizontal="right"/>
    </xf>
    <xf numFmtId="0" fontId="31" fillId="3" borderId="0" applyFill="0" applyBorder="0">
      <alignment horizontal="left"/>
    </xf>
    <xf numFmtId="167" fontId="23" fillId="0" borderId="0" applyFont="0" applyFill="0" applyBorder="0">
      <alignment horizontal="left"/>
      <protection locked="0"/>
    </xf>
    <xf numFmtId="169" fontId="8" fillId="4" borderId="0" applyFont="0" applyFill="0" applyBorder="0" applyAlignment="0" applyProtection="0"/>
    <xf numFmtId="171" fontId="31" fillId="3" borderId="0" applyFont="0" applyFill="0" applyBorder="0" applyAlignment="0" applyProtection="0"/>
    <xf numFmtId="174" fontId="31" fillId="0" borderId="0" applyFont="0" applyFill="0" applyBorder="0" applyAlignment="0" applyProtection="0">
      <protection locked="0"/>
    </xf>
    <xf numFmtId="0" fontId="31" fillId="3" borderId="31" applyNumberFormat="0"/>
    <xf numFmtId="0" fontId="31" fillId="3" borderId="27" applyNumberFormat="0"/>
    <xf numFmtId="0" fontId="55" fillId="0" borderId="0" applyNumberFormat="0" applyFill="0" applyBorder="0" applyAlignment="0" applyProtection="0"/>
    <xf numFmtId="0" fontId="31" fillId="3" borderId="31" applyNumberFormat="0"/>
    <xf numFmtId="174" fontId="31" fillId="0" borderId="0" applyFont="0" applyFill="0" applyBorder="0" applyAlignment="0" applyProtection="0">
      <protection locked="0"/>
    </xf>
    <xf numFmtId="0" fontId="41" fillId="0" borderId="0" applyFill="0" applyBorder="0">
      <alignment horizontal="centerContinuous" wrapText="1"/>
    </xf>
    <xf numFmtId="0" fontId="30" fillId="0" borderId="31" applyNumberFormat="0">
      <protection locked="0"/>
    </xf>
    <xf numFmtId="0" fontId="28" fillId="4" borderId="31" applyFill="0">
      <alignment horizontal="center"/>
    </xf>
    <xf numFmtId="0" fontId="63" fillId="4" borderId="31">
      <alignment horizontal="center"/>
    </xf>
    <xf numFmtId="0" fontId="16" fillId="3" borderId="31" applyAlignment="0">
      <alignment horizontal="center" vertical="center" wrapText="1"/>
    </xf>
    <xf numFmtId="49" fontId="59" fillId="6" borderId="31" applyFill="0">
      <alignment horizontal="center" vertical="center" wrapText="1"/>
    </xf>
    <xf numFmtId="179" fontId="63" fillId="4" borderId="31">
      <alignment horizontal="center" vertical="center"/>
    </xf>
    <xf numFmtId="0" fontId="63" fillId="4" borderId="31">
      <alignment horizontal="center"/>
    </xf>
    <xf numFmtId="49" fontId="59" fillId="6" borderId="31" applyFill="0">
      <alignment horizontal="center" vertical="center" wrapText="1"/>
    </xf>
    <xf numFmtId="0" fontId="16" fillId="3" borderId="31" applyAlignment="0">
      <alignment horizontal="center" vertical="center" wrapText="1"/>
    </xf>
    <xf numFmtId="0" fontId="30" fillId="0" borderId="31">
      <protection locked="0"/>
    </xf>
    <xf numFmtId="0" fontId="30" fillId="0" borderId="31">
      <protection locked="0"/>
    </xf>
    <xf numFmtId="179" fontId="63" fillId="4" borderId="31">
      <alignment horizontal="center" vertical="center"/>
    </xf>
    <xf numFmtId="0" fontId="28" fillId="4" borderId="31" applyFill="0">
      <alignment horizontal="center"/>
    </xf>
    <xf numFmtId="0" fontId="30" fillId="0" borderId="31" applyNumberFormat="0">
      <protection locked="0"/>
    </xf>
    <xf numFmtId="0" fontId="31" fillId="3" borderId="31" applyNumberFormat="0"/>
    <xf numFmtId="0" fontId="31" fillId="3" borderId="31" applyNumberFormat="0"/>
    <xf numFmtId="0" fontId="31" fillId="3" borderId="31" applyNumberFormat="0"/>
    <xf numFmtId="0" fontId="31" fillId="3" borderId="31" applyNumberFormat="0"/>
    <xf numFmtId="166" fontId="26" fillId="0" borderId="0" applyFont="0" applyFill="0" applyBorder="0" applyAlignment="0" applyProtection="0"/>
    <xf numFmtId="0" fontId="103" fillId="0" borderId="0" applyNumberFormat="0" applyFill="0" applyBorder="0" applyAlignment="0" applyProtection="0"/>
    <xf numFmtId="0" fontId="2" fillId="0" borderId="0"/>
    <xf numFmtId="49" fontId="97" fillId="0" borderId="0" applyFill="0" applyAlignment="0"/>
    <xf numFmtId="195" fontId="100" fillId="0" borderId="0" applyFill="0" applyBorder="0"/>
    <xf numFmtId="188" fontId="6" fillId="3" borderId="0" applyFont="0" applyBorder="0" applyAlignment="0" applyProtection="0"/>
    <xf numFmtId="0" fontId="6" fillId="3" borderId="0" applyFont="0" applyBorder="0" applyProtection="0">
      <alignment horizontal="right"/>
    </xf>
    <xf numFmtId="0" fontId="27" fillId="3" borderId="0" applyBorder="0"/>
    <xf numFmtId="0" fontId="28" fillId="4" borderId="31">
      <alignment horizontal="center"/>
    </xf>
    <xf numFmtId="0" fontId="101" fillId="5" borderId="36" applyNumberFormat="0">
      <protection locked="0"/>
    </xf>
    <xf numFmtId="182" fontId="23" fillId="0" borderId="0" applyFont="0" applyFill="0" applyBorder="0" applyAlignment="0" applyProtection="0">
      <alignment wrapText="1"/>
    </xf>
    <xf numFmtId="179" fontId="28" fillId="4" borderId="31">
      <alignment horizontal="center" vertical="center"/>
    </xf>
    <xf numFmtId="0" fontId="102" fillId="0" borderId="36" applyFill="0">
      <alignment horizontal="center"/>
    </xf>
    <xf numFmtId="181" fontId="102" fillId="0" borderId="36" applyFill="0">
      <alignment horizontal="center" vertical="center"/>
    </xf>
    <xf numFmtId="0" fontId="32" fillId="3" borderId="0" applyNumberFormat="0" applyBorder="0">
      <alignment horizontal="left"/>
    </xf>
    <xf numFmtId="0" fontId="33" fillId="4" borderId="3" applyBorder="0"/>
    <xf numFmtId="0" fontId="34" fillId="4" borderId="0" applyNumberFormat="0" applyBorder="0">
      <alignment horizontal="right"/>
    </xf>
    <xf numFmtId="0" fontId="35" fillId="4" borderId="0" applyBorder="0">
      <alignment vertical="top" wrapText="1"/>
    </xf>
    <xf numFmtId="0" fontId="27" fillId="4" borderId="0" applyAlignment="0">
      <alignment horizontal="center"/>
    </xf>
    <xf numFmtId="0" fontId="104" fillId="0" borderId="22" applyNumberFormat="0" applyFill="0" applyAlignment="0" applyProtection="0"/>
    <xf numFmtId="0" fontId="39" fillId="3" borderId="0" applyBorder="0">
      <alignment horizontal="center" wrapText="1"/>
    </xf>
    <xf numFmtId="196" fontId="26" fillId="6" borderId="37" applyNumberFormat="0">
      <alignment horizontal="left"/>
    </xf>
    <xf numFmtId="49" fontId="106" fillId="0" borderId="0" applyFill="0" applyBorder="0">
      <alignment horizontal="right" indent="1"/>
    </xf>
    <xf numFmtId="0" fontId="59" fillId="0" borderId="0"/>
    <xf numFmtId="49" fontId="108" fillId="6" borderId="42">
      <alignment horizontal="right" indent="2"/>
    </xf>
    <xf numFmtId="49" fontId="110" fillId="33" borderId="0" applyBorder="0" applyProtection="0">
      <alignment horizontal="left" vertical="top" wrapText="1"/>
    </xf>
    <xf numFmtId="0" fontId="27" fillId="3" borderId="0" applyBorder="0">
      <alignment horizontal="center" wrapText="1"/>
    </xf>
    <xf numFmtId="0" fontId="4" fillId="0" borderId="0" applyBorder="0"/>
    <xf numFmtId="194" fontId="59" fillId="0" borderId="0" applyFont="0" applyFill="0" applyBorder="0" applyAlignment="0" applyProtection="0"/>
    <xf numFmtId="0" fontId="26" fillId="6" borderId="0"/>
    <xf numFmtId="197" fontId="70" fillId="0" borderId="0" applyFont="0" applyFill="0" applyBorder="0" applyAlignment="0" applyProtection="0">
      <alignment horizontal="left"/>
      <protection locked="0"/>
    </xf>
    <xf numFmtId="180" fontId="70" fillId="0" borderId="0" applyFont="0" applyFill="0" applyBorder="0" applyAlignment="0" applyProtection="0">
      <alignment horizontal="left"/>
      <protection locked="0"/>
    </xf>
    <xf numFmtId="49" fontId="113" fillId="0" borderId="0" applyFill="0" applyProtection="0">
      <alignment horizontal="left" indent="1"/>
    </xf>
    <xf numFmtId="0" fontId="26" fillId="5" borderId="36">
      <alignment horizontal="left" vertical="top" wrapText="1" indent="1"/>
      <protection locked="0"/>
    </xf>
    <xf numFmtId="9" fontId="1" fillId="0" borderId="0" applyFont="0" applyFill="0" applyBorder="0" applyAlignment="0" applyProtection="0"/>
    <xf numFmtId="0" fontId="28" fillId="4" borderId="45">
      <alignment horizontal="center"/>
    </xf>
    <xf numFmtId="179" fontId="28" fillId="4" borderId="45">
      <alignment horizontal="center" vertical="center"/>
    </xf>
    <xf numFmtId="0" fontId="30" fillId="0" borderId="45">
      <protection locked="0"/>
    </xf>
    <xf numFmtId="0" fontId="28" fillId="4" borderId="45" applyFill="0">
      <alignment horizontal="center"/>
    </xf>
    <xf numFmtId="0" fontId="28" fillId="4" borderId="45">
      <alignment horizontal="center"/>
    </xf>
    <xf numFmtId="179" fontId="28" fillId="4" borderId="45">
      <alignment horizontal="center" vertical="center"/>
    </xf>
    <xf numFmtId="0" fontId="28" fillId="0" borderId="45">
      <alignment horizontal="center" vertical="center"/>
      <protection locked="0"/>
    </xf>
    <xf numFmtId="0" fontId="39" fillId="3" borderId="45" applyAlignment="0">
      <alignment horizontal="center" vertical="center" wrapText="1"/>
    </xf>
    <xf numFmtId="0" fontId="31" fillId="3" borderId="45" applyAlignment="0">
      <alignment horizontal="center" vertical="top" wrapText="1"/>
    </xf>
    <xf numFmtId="0" fontId="31" fillId="3" borderId="45" applyAlignment="0" applyProtection="0">
      <alignment vertical="top" wrapText="1"/>
    </xf>
    <xf numFmtId="0" fontId="30" fillId="0" borderId="45">
      <protection locked="0"/>
    </xf>
    <xf numFmtId="0" fontId="28" fillId="4" borderId="54" applyFill="0">
      <alignment horizontal="center"/>
    </xf>
    <xf numFmtId="0" fontId="30" fillId="0" borderId="54">
      <protection locked="0"/>
    </xf>
    <xf numFmtId="0" fontId="28" fillId="4" borderId="54" applyFill="0">
      <alignment horizontal="center"/>
    </xf>
    <xf numFmtId="0" fontId="28" fillId="4" borderId="54">
      <alignment horizontal="center"/>
    </xf>
    <xf numFmtId="179" fontId="28" fillId="4" borderId="54">
      <alignment horizontal="center" vertical="center"/>
    </xf>
    <xf numFmtId="0" fontId="28" fillId="0" borderId="54">
      <alignment horizontal="center" vertical="center"/>
      <protection locked="0"/>
    </xf>
    <xf numFmtId="0" fontId="39" fillId="3" borderId="54" applyAlignment="0">
      <alignment horizontal="center" vertical="center" wrapText="1"/>
    </xf>
    <xf numFmtId="0" fontId="31" fillId="3" borderId="54" applyAlignment="0">
      <alignment horizontal="center" vertical="top" wrapText="1"/>
    </xf>
    <xf numFmtId="0" fontId="31" fillId="3" borderId="54" applyAlignment="0" applyProtection="0">
      <alignment vertical="top" wrapText="1"/>
    </xf>
    <xf numFmtId="0" fontId="30" fillId="0" borderId="54">
      <protection locked="0"/>
    </xf>
    <xf numFmtId="0" fontId="1" fillId="0" borderId="0"/>
    <xf numFmtId="0" fontId="30" fillId="0" borderId="54" applyNumberFormat="0">
      <protection locked="0"/>
    </xf>
  </cellStyleXfs>
  <cellXfs count="889">
    <xf numFmtId="0" fontId="0" fillId="0" borderId="0" xfId="0"/>
    <xf numFmtId="194" fontId="30" fillId="0" borderId="1" xfId="1" applyFont="1" applyBorder="1" applyAlignment="1" applyProtection="1">
      <protection locked="0"/>
    </xf>
    <xf numFmtId="0" fontId="0" fillId="0" borderId="0" xfId="0" applyFill="1"/>
    <xf numFmtId="0" fontId="5" fillId="0" borderId="0" xfId="0" applyFont="1"/>
    <xf numFmtId="0" fontId="5" fillId="0" borderId="0" xfId="0" applyFont="1" applyAlignment="1"/>
    <xf numFmtId="0" fontId="0" fillId="0" borderId="0" xfId="0" applyAlignment="1"/>
    <xf numFmtId="0" fontId="19" fillId="0" borderId="0" xfId="0" applyFont="1"/>
    <xf numFmtId="0" fontId="0" fillId="0" borderId="3" xfId="0" applyBorder="1"/>
    <xf numFmtId="0" fontId="0" fillId="0" borderId="5" xfId="0" applyBorder="1"/>
    <xf numFmtId="0" fontId="0" fillId="0" borderId="11" xfId="0" applyBorder="1"/>
    <xf numFmtId="0" fontId="0" fillId="0" borderId="0" xfId="0"/>
    <xf numFmtId="0" fontId="4" fillId="0" borderId="0" xfId="0" applyFont="1"/>
    <xf numFmtId="0" fontId="0" fillId="0" borderId="0" xfId="0" applyAlignment="1"/>
    <xf numFmtId="0" fontId="0" fillId="0" borderId="0" xfId="0"/>
    <xf numFmtId="0" fontId="0" fillId="0" borderId="0" xfId="0"/>
    <xf numFmtId="0" fontId="0" fillId="0" borderId="0" xfId="0"/>
    <xf numFmtId="0" fontId="0" fillId="0" borderId="0" xfId="0" applyBorder="1" applyAlignment="1"/>
    <xf numFmtId="0" fontId="0" fillId="0" borderId="0" xfId="0" applyAlignment="1">
      <alignment vertical="top"/>
    </xf>
    <xf numFmtId="0" fontId="0" fillId="0" borderId="0" xfId="0" applyAlignment="1"/>
    <xf numFmtId="0" fontId="31" fillId="0" borderId="0" xfId="6" applyFill="1"/>
    <xf numFmtId="0" fontId="0" fillId="0" borderId="0" xfId="0" applyFill="1" applyAlignment="1"/>
    <xf numFmtId="0" fontId="0" fillId="0" borderId="0" xfId="0" applyFill="1" applyBorder="1"/>
    <xf numFmtId="0" fontId="0" fillId="0" borderId="0" xfId="0" applyFill="1"/>
    <xf numFmtId="0" fontId="0" fillId="0" borderId="0" xfId="0" applyBorder="1"/>
    <xf numFmtId="0" fontId="0" fillId="0" borderId="0" xfId="0"/>
    <xf numFmtId="0" fontId="0" fillId="0" borderId="0" xfId="0"/>
    <xf numFmtId="0" fontId="0" fillId="0" borderId="0" xfId="0"/>
    <xf numFmtId="0" fontId="0" fillId="0" borderId="0" xfId="0"/>
    <xf numFmtId="0" fontId="0" fillId="0" borderId="0" xfId="0" applyFont="1"/>
    <xf numFmtId="0" fontId="30" fillId="0" borderId="1" xfId="5" applyBorder="1">
      <protection locked="0"/>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0" fillId="0" borderId="0" xfId="0"/>
    <xf numFmtId="0" fontId="0" fillId="0" borderId="0" xfId="0" applyFill="1" applyAlignment="1">
      <alignment horizontal="left" indent="2"/>
    </xf>
    <xf numFmtId="0" fontId="13" fillId="0" borderId="0" xfId="0" applyFont="1" applyFill="1" applyBorder="1" applyAlignment="1" applyProtection="1">
      <alignment horizontal="left" indent="2"/>
    </xf>
    <xf numFmtId="0" fontId="0" fillId="0" borderId="0" xfId="0" applyAlignment="1">
      <alignment horizontal="left" vertical="top" indent="2"/>
    </xf>
    <xf numFmtId="0" fontId="0" fillId="0" borderId="3" xfId="0" applyFill="1" applyBorder="1"/>
    <xf numFmtId="0" fontId="0" fillId="0" borderId="0" xfId="0" applyFill="1" applyAlignment="1" applyProtection="1">
      <alignment horizontal="left" indent="2"/>
      <protection locked="0"/>
    </xf>
    <xf numFmtId="0" fontId="0" fillId="0" borderId="0" xfId="0" applyFill="1" applyProtection="1">
      <protection locked="0"/>
    </xf>
    <xf numFmtId="0" fontId="0" fillId="0" borderId="0" xfId="0" applyBorder="1" applyProtection="1">
      <protection locked="0"/>
    </xf>
    <xf numFmtId="0" fontId="0" fillId="0" borderId="0" xfId="0" applyProtection="1">
      <protection locked="0"/>
    </xf>
    <xf numFmtId="0" fontId="39" fillId="4" borderId="17" xfId="12" applyFont="1" applyBorder="1" applyAlignment="1">
      <alignment horizontal="center" vertical="center" wrapText="1"/>
    </xf>
    <xf numFmtId="0" fontId="35" fillId="4" borderId="18" xfId="12" applyBorder="1">
      <alignment vertical="top" wrapText="1"/>
    </xf>
    <xf numFmtId="0" fontId="35" fillId="4" borderId="16" xfId="12" applyBorder="1">
      <alignment vertical="top" wrapText="1"/>
    </xf>
    <xf numFmtId="0" fontId="35" fillId="4" borderId="15" xfId="12" applyBorder="1">
      <alignment vertical="top" wrapText="1"/>
    </xf>
    <xf numFmtId="0" fontId="0" fillId="0" borderId="0" xfId="0" applyProtection="1"/>
    <xf numFmtId="0" fontId="0" fillId="0" borderId="0" xfId="0"/>
    <xf numFmtId="0" fontId="0" fillId="0" borderId="0" xfId="0" applyFill="1" applyAlignment="1" applyProtection="1">
      <alignment horizontal="left" indent="2"/>
    </xf>
    <xf numFmtId="0" fontId="0" fillId="0" borderId="0" xfId="0" applyFill="1" applyProtection="1"/>
    <xf numFmtId="0" fontId="47" fillId="0" borderId="0" xfId="0" applyFont="1"/>
    <xf numFmtId="0" fontId="47" fillId="0" borderId="0" xfId="0" applyFont="1" applyAlignment="1">
      <alignment horizontal="left" indent="2"/>
    </xf>
    <xf numFmtId="0" fontId="13" fillId="0" borderId="0" xfId="11" applyFont="1" applyFill="1" applyBorder="1" applyAlignment="1"/>
    <xf numFmtId="0" fontId="31" fillId="0" borderId="0" xfId="6" applyFill="1" applyBorder="1" applyAlignment="1"/>
    <xf numFmtId="0" fontId="0" fillId="0" borderId="0" xfId="0"/>
    <xf numFmtId="0" fontId="0" fillId="5" borderId="0" xfId="0" applyFill="1"/>
    <xf numFmtId="0" fontId="0" fillId="5" borderId="0" xfId="0" applyFill="1" applyAlignment="1"/>
    <xf numFmtId="0" fontId="0" fillId="0" borderId="0" xfId="0" applyFill="1" applyBorder="1" applyAlignment="1"/>
    <xf numFmtId="0" fontId="48" fillId="0" borderId="0" xfId="11" applyFont="1" applyFill="1" applyBorder="1" applyAlignment="1"/>
    <xf numFmtId="0" fontId="35" fillId="0" borderId="0" xfId="12" applyFill="1" applyBorder="1" applyAlignment="1">
      <alignment vertical="top" wrapText="1"/>
    </xf>
    <xf numFmtId="194" fontId="30" fillId="0" borderId="1" xfId="1" applyFont="1" applyBorder="1" applyAlignment="1" applyProtection="1">
      <protection locked="0"/>
    </xf>
    <xf numFmtId="194" fontId="35" fillId="4" borderId="18" xfId="1" applyFont="1" applyFill="1" applyBorder="1" applyAlignment="1" applyProtection="1">
      <alignment vertical="top" wrapText="1"/>
    </xf>
    <xf numFmtId="194" fontId="35" fillId="4" borderId="16" xfId="1" applyFont="1" applyFill="1" applyBorder="1" applyAlignment="1" applyProtection="1">
      <alignment vertical="top" wrapText="1"/>
    </xf>
    <xf numFmtId="175" fontId="30" fillId="0" borderId="1" xfId="24" applyFont="1" applyBorder="1">
      <protection locked="0"/>
    </xf>
    <xf numFmtId="171" fontId="30" fillId="0" borderId="1" xfId="59" applyFont="1" applyFill="1" applyBorder="1" applyProtection="1">
      <protection locked="0"/>
    </xf>
    <xf numFmtId="174" fontId="30" fillId="0" borderId="1" xfId="61" applyFont="1" applyBorder="1">
      <protection locked="0"/>
    </xf>
    <xf numFmtId="0" fontId="42" fillId="0" borderId="11" xfId="0" applyFont="1" applyBorder="1" applyAlignment="1">
      <alignment horizontal="centerContinuous"/>
    </xf>
    <xf numFmtId="175" fontId="29" fillId="0" borderId="27" xfId="24" applyFont="1" applyFill="1" applyBorder="1" applyAlignment="1">
      <alignment horizontal="right"/>
      <protection locked="0"/>
    </xf>
    <xf numFmtId="49" fontId="41" fillId="0" borderId="28" xfId="21" applyFill="1" applyBorder="1" applyAlignment="1">
      <alignment horizontal="left" wrapText="1"/>
    </xf>
    <xf numFmtId="0" fontId="13" fillId="0" borderId="29" xfId="11" applyFont="1" applyFill="1" applyBorder="1" applyAlignment="1"/>
    <xf numFmtId="0" fontId="13" fillId="0" borderId="30" xfId="11" applyFont="1" applyFill="1" applyBorder="1" applyAlignment="1"/>
    <xf numFmtId="0" fontId="39" fillId="0" borderId="3" xfId="6" applyFont="1" applyFill="1" applyBorder="1" applyAlignment="1"/>
    <xf numFmtId="0" fontId="31" fillId="0" borderId="5" xfId="6" applyFill="1" applyBorder="1" applyAlignment="1"/>
    <xf numFmtId="0" fontId="47" fillId="0" borderId="3" xfId="0" applyFont="1" applyBorder="1"/>
    <xf numFmtId="0" fontId="31" fillId="0" borderId="10" xfId="6" applyFill="1" applyBorder="1" applyAlignment="1"/>
    <xf numFmtId="0" fontId="31" fillId="0" borderId="11" xfId="6" applyFill="1" applyBorder="1" applyAlignment="1"/>
    <xf numFmtId="0" fontId="31" fillId="0" borderId="12" xfId="6" applyFill="1" applyBorder="1" applyAlignment="1"/>
    <xf numFmtId="0" fontId="47" fillId="0" borderId="3" xfId="0" applyFont="1" applyBorder="1" applyAlignment="1">
      <alignment horizontal="left" indent="1"/>
    </xf>
    <xf numFmtId="49" fontId="41" fillId="0" borderId="28" xfId="21" applyBorder="1" applyAlignment="1">
      <alignment horizontal="left" indent="1"/>
    </xf>
    <xf numFmtId="0" fontId="31" fillId="0" borderId="29" xfId="6" applyFill="1" applyBorder="1" applyAlignment="1"/>
    <xf numFmtId="0" fontId="0" fillId="0" borderId="29" xfId="0" applyBorder="1"/>
    <xf numFmtId="0" fontId="42" fillId="0" borderId="3" xfId="0" applyFont="1" applyBorder="1" applyAlignment="1">
      <alignment horizontal="left" indent="1"/>
    </xf>
    <xf numFmtId="0" fontId="42"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0" fillId="0" borderId="3" xfId="0" applyBorder="1" applyAlignment="1">
      <alignment horizontal="left" indent="1"/>
    </xf>
    <xf numFmtId="172" fontId="0" fillId="0" borderId="0" xfId="27" applyFont="1" applyBorder="1" applyAlignment="1"/>
    <xf numFmtId="194" fontId="0" fillId="0" borderId="0" xfId="1" applyFont="1" applyBorder="1" applyAlignment="1" applyProtection="1"/>
    <xf numFmtId="0" fontId="0" fillId="0" borderId="3" xfId="0" applyBorder="1" applyAlignment="1"/>
    <xf numFmtId="49" fontId="26" fillId="0" borderId="0" xfId="22" applyBorder="1">
      <alignment horizontal="left" indent="1"/>
    </xf>
    <xf numFmtId="178" fontId="0" fillId="0" borderId="5" xfId="0" applyNumberFormat="1" applyBorder="1"/>
    <xf numFmtId="0" fontId="30" fillId="0" borderId="1" xfId="5" applyBorder="1" applyAlignment="1">
      <alignment wrapText="1"/>
      <protection locked="0"/>
    </xf>
    <xf numFmtId="0" fontId="22" fillId="0" borderId="2" xfId="29" applyNumberFormat="1" applyFont="1" applyFill="1" applyBorder="1" applyAlignment="1">
      <alignment horizontal="left" wrapText="1" indent="1"/>
      <protection locked="0"/>
    </xf>
    <xf numFmtId="173" fontId="22" fillId="0" borderId="2" xfId="7" applyFont="1" applyFill="1" applyBorder="1" applyAlignment="1">
      <alignment horizontal="left" indent="1"/>
      <protection locked="0"/>
    </xf>
    <xf numFmtId="177" fontId="0" fillId="0" borderId="5" xfId="24" applyNumberFormat="1" applyFont="1" applyFill="1" applyBorder="1" applyProtection="1"/>
    <xf numFmtId="175" fontId="0" fillId="0" borderId="5" xfId="24" applyFont="1" applyFill="1" applyBorder="1" applyProtection="1"/>
    <xf numFmtId="49" fontId="26" fillId="0" borderId="0" xfId="22" applyFill="1" applyBorder="1">
      <alignment horizontal="left" indent="1"/>
    </xf>
    <xf numFmtId="194" fontId="30" fillId="0" borderId="1" xfId="1" applyFont="1" applyFill="1" applyBorder="1" applyAlignment="1" applyProtection="1">
      <protection locked="0"/>
    </xf>
    <xf numFmtId="0" fontId="0" fillId="5" borderId="28" xfId="0" applyFill="1" applyBorder="1"/>
    <xf numFmtId="0" fontId="0" fillId="5" borderId="29" xfId="0" applyFill="1" applyBorder="1"/>
    <xf numFmtId="0" fontId="0" fillId="5" borderId="30" xfId="0" applyFill="1" applyBorder="1"/>
    <xf numFmtId="0" fontId="13" fillId="5" borderId="3" xfId="0" applyFont="1" applyFill="1" applyBorder="1"/>
    <xf numFmtId="0" fontId="13" fillId="5" borderId="0" xfId="0" applyFont="1" applyFill="1" applyBorder="1"/>
    <xf numFmtId="0" fontId="13" fillId="5" borderId="5" xfId="0" applyFont="1" applyFill="1" applyBorder="1"/>
    <xf numFmtId="0" fontId="20" fillId="5" borderId="3" xfId="0" applyFont="1" applyFill="1" applyBorder="1" applyAlignment="1">
      <alignment horizontal="centerContinuous"/>
    </xf>
    <xf numFmtId="0" fontId="13" fillId="5" borderId="0" xfId="0" applyFont="1" applyFill="1" applyBorder="1" applyAlignment="1">
      <alignment horizontal="centerContinuous"/>
    </xf>
    <xf numFmtId="0" fontId="13" fillId="5" borderId="5" xfId="0" applyFont="1" applyFill="1" applyBorder="1" applyAlignment="1">
      <alignment horizontal="centerContinuous"/>
    </xf>
    <xf numFmtId="0" fontId="21" fillId="5" borderId="3" xfId="0" applyFont="1" applyFill="1" applyBorder="1" applyAlignment="1">
      <alignment horizontal="centerContinuous"/>
    </xf>
    <xf numFmtId="0" fontId="14" fillId="5" borderId="3" xfId="0" applyFont="1" applyFill="1" applyBorder="1" applyAlignment="1">
      <alignment horizontal="centerContinuous" vertical="center" wrapText="1"/>
    </xf>
    <xf numFmtId="0" fontId="15" fillId="5" borderId="0" xfId="0" applyFont="1" applyFill="1" applyBorder="1" applyAlignment="1">
      <alignment horizontal="left" vertical="top" indent="1"/>
    </xf>
    <xf numFmtId="0" fontId="0" fillId="5" borderId="0" xfId="0" applyFill="1" applyBorder="1"/>
    <xf numFmtId="0" fontId="15" fillId="5" borderId="3" xfId="0" applyFont="1" applyFill="1" applyBorder="1" applyAlignment="1">
      <alignment horizontal="centerContinuous"/>
    </xf>
    <xf numFmtId="0" fontId="7" fillId="5" borderId="0" xfId="0" applyFont="1" applyFill="1" applyBorder="1" applyAlignment="1">
      <alignment horizontal="centerContinuous"/>
    </xf>
    <xf numFmtId="0" fontId="13" fillId="5" borderId="10" xfId="0" applyFont="1" applyFill="1" applyBorder="1"/>
    <xf numFmtId="0" fontId="13" fillId="5" borderId="11" xfId="0" applyFont="1" applyFill="1" applyBorder="1"/>
    <xf numFmtId="0" fontId="13" fillId="5" borderId="5" xfId="0" applyFont="1" applyFill="1" applyBorder="1" applyAlignment="1"/>
    <xf numFmtId="0" fontId="13" fillId="5" borderId="12" xfId="0" applyFont="1" applyFill="1" applyBorder="1"/>
    <xf numFmtId="0" fontId="9" fillId="5" borderId="0" xfId="0" applyFont="1" applyFill="1" applyBorder="1"/>
    <xf numFmtId="0" fontId="13" fillId="5" borderId="7" xfId="0" applyFont="1" applyFill="1" applyBorder="1" applyAlignment="1"/>
    <xf numFmtId="0" fontId="13" fillId="5" borderId="8" xfId="0" applyFont="1" applyFill="1" applyBorder="1" applyAlignment="1"/>
    <xf numFmtId="0" fontId="13" fillId="5" borderId="8" xfId="0" applyFont="1" applyFill="1" applyBorder="1"/>
    <xf numFmtId="0" fontId="13" fillId="5" borderId="9" xfId="0" applyFont="1" applyFill="1" applyBorder="1"/>
    <xf numFmtId="0" fontId="18" fillId="5" borderId="0" xfId="0" applyFont="1" applyFill="1" applyBorder="1" applyAlignment="1"/>
    <xf numFmtId="0" fontId="9" fillId="5" borderId="3" xfId="0" applyFont="1" applyFill="1" applyBorder="1"/>
    <xf numFmtId="0" fontId="42" fillId="5" borderId="0" xfId="0" applyFont="1" applyFill="1" applyBorder="1"/>
    <xf numFmtId="49" fontId="0" fillId="5" borderId="0" xfId="0" applyNumberFormat="1" applyFill="1" applyBorder="1"/>
    <xf numFmtId="0" fontId="0" fillId="5" borderId="3" xfId="0" applyFill="1" applyBorder="1"/>
    <xf numFmtId="0" fontId="0" fillId="5" borderId="5" xfId="0" applyFill="1" applyBorder="1"/>
    <xf numFmtId="0" fontId="0" fillId="5" borderId="10" xfId="0" applyFill="1" applyBorder="1"/>
    <xf numFmtId="0" fontId="0" fillId="5" borderId="11" xfId="0" applyFill="1" applyBorder="1"/>
    <xf numFmtId="0" fontId="0" fillId="5" borderId="12" xfId="0" applyFill="1" applyBorder="1"/>
    <xf numFmtId="0" fontId="9" fillId="5" borderId="7" xfId="0" applyFont="1" applyFill="1" applyBorder="1" applyAlignment="1">
      <alignment horizontal="left" vertical="top" wrapText="1"/>
    </xf>
    <xf numFmtId="0" fontId="10" fillId="5" borderId="8" xfId="0" applyFont="1" applyFill="1" applyBorder="1" applyAlignment="1">
      <alignment vertical="top"/>
    </xf>
    <xf numFmtId="0" fontId="10" fillId="5" borderId="9" xfId="0" applyFont="1" applyFill="1" applyBorder="1" applyAlignment="1"/>
    <xf numFmtId="0" fontId="17" fillId="5" borderId="3" xfId="0" applyFont="1" applyFill="1" applyBorder="1" applyAlignment="1"/>
    <xf numFmtId="0" fontId="13" fillId="5" borderId="10" xfId="0" applyFont="1" applyFill="1" applyBorder="1" applyAlignment="1"/>
    <xf numFmtId="0" fontId="13" fillId="5" borderId="11" xfId="0" applyFont="1" applyFill="1" applyBorder="1" applyAlignment="1"/>
    <xf numFmtId="0" fontId="13" fillId="5" borderId="12" xfId="0" applyFont="1" applyFill="1" applyBorder="1" applyAlignment="1"/>
    <xf numFmtId="0" fontId="0" fillId="0" borderId="0" xfId="0" applyFill="1" applyAlignment="1" applyProtection="1">
      <alignment horizontal="left" indent="1"/>
      <protection locked="0"/>
    </xf>
    <xf numFmtId="0" fontId="0" fillId="0" borderId="0" xfId="0" applyAlignment="1">
      <alignment horizontal="left" indent="1"/>
    </xf>
    <xf numFmtId="175" fontId="30" fillId="0" borderId="31" xfId="24" applyFont="1" applyBorder="1">
      <protection locked="0"/>
    </xf>
    <xf numFmtId="0" fontId="0" fillId="0" borderId="0" xfId="0" applyAlignment="1"/>
    <xf numFmtId="0" fontId="66" fillId="5" borderId="3" xfId="0" applyFont="1" applyFill="1" applyBorder="1" applyAlignment="1">
      <alignment horizontal="centerContinuous"/>
    </xf>
    <xf numFmtId="0" fontId="74" fillId="29" borderId="0" xfId="28" applyFont="1" applyFill="1">
      <alignment horizontal="left"/>
    </xf>
    <xf numFmtId="0" fontId="75" fillId="30" borderId="0" xfId="6" applyFont="1" applyFill="1" applyBorder="1"/>
    <xf numFmtId="0" fontId="46" fillId="30" borderId="0" xfId="6" applyFont="1" applyFill="1" applyBorder="1"/>
    <xf numFmtId="0" fontId="42" fillId="0" borderId="0" xfId="6" applyFont="1" applyFill="1"/>
    <xf numFmtId="0" fontId="74" fillId="30" borderId="0" xfId="0" applyFont="1" applyFill="1"/>
    <xf numFmtId="0" fontId="76" fillId="30" borderId="0" xfId="0" applyFont="1" applyFill="1" applyAlignment="1">
      <alignment horizontal="left"/>
    </xf>
    <xf numFmtId="0" fontId="47" fillId="30" borderId="0" xfId="0" applyFont="1" applyFill="1"/>
    <xf numFmtId="194" fontId="47" fillId="5" borderId="0" xfId="1" applyFont="1" applyFill="1" applyBorder="1" applyAlignment="1" applyProtection="1">
      <alignment horizontal="left" indent="1"/>
      <protection locked="0"/>
    </xf>
    <xf numFmtId="0" fontId="47" fillId="5" borderId="0" xfId="149" applyFont="1" applyFill="1" applyBorder="1" applyAlignment="1">
      <alignment horizontal="left" wrapText="1" indent="1"/>
      <protection locked="0"/>
    </xf>
    <xf numFmtId="194" fontId="47" fillId="5" borderId="35" xfId="1" applyFont="1" applyFill="1" applyBorder="1" applyAlignment="1" applyProtection="1">
      <alignment horizontal="left" indent="1"/>
      <protection locked="0"/>
    </xf>
    <xf numFmtId="194" fontId="47" fillId="5" borderId="31" xfId="1" applyFont="1" applyFill="1" applyBorder="1" applyAlignment="1" applyProtection="1">
      <alignment horizontal="left" indent="1"/>
      <protection locked="0"/>
    </xf>
    <xf numFmtId="194" fontId="30" fillId="5" borderId="31" xfId="1" applyFont="1" applyFill="1" applyBorder="1" applyAlignment="1" applyProtection="1">
      <protection locked="0"/>
    </xf>
    <xf numFmtId="0" fontId="79" fillId="0" borderId="0" xfId="0" applyFont="1"/>
    <xf numFmtId="0" fontId="80" fillId="0" borderId="0" xfId="0" applyFont="1"/>
    <xf numFmtId="194" fontId="30" fillId="5" borderId="14" xfId="1" applyFont="1" applyFill="1" applyBorder="1" applyAlignment="1" applyProtection="1">
      <protection locked="0"/>
    </xf>
    <xf numFmtId="0" fontId="31" fillId="31" borderId="12" xfId="6" applyFill="1" applyBorder="1"/>
    <xf numFmtId="0" fontId="31" fillId="31" borderId="11" xfId="6" applyFill="1" applyBorder="1"/>
    <xf numFmtId="0" fontId="31" fillId="31" borderId="11" xfId="6" applyFill="1" applyBorder="1" applyAlignment="1"/>
    <xf numFmtId="0" fontId="31" fillId="31" borderId="11" xfId="6" applyFill="1" applyBorder="1" applyAlignment="1">
      <alignment horizontal="left" vertical="top" indent="1"/>
    </xf>
    <xf numFmtId="0" fontId="31" fillId="31" borderId="5" xfId="6" applyFill="1" applyBorder="1"/>
    <xf numFmtId="194" fontId="30" fillId="0" borderId="31" xfId="1" applyFont="1" applyBorder="1" applyAlignment="1" applyProtection="1">
      <protection locked="0"/>
    </xf>
    <xf numFmtId="0" fontId="31" fillId="31" borderId="0" xfId="6" applyFill="1" applyBorder="1" applyAlignment="1"/>
    <xf numFmtId="0" fontId="31" fillId="31" borderId="0" xfId="6" applyFont="1" applyFill="1" applyBorder="1"/>
    <xf numFmtId="0" fontId="31" fillId="31" borderId="0" xfId="6" applyFont="1" applyFill="1" applyBorder="1" applyAlignment="1">
      <alignment horizontal="left" indent="1"/>
    </xf>
    <xf numFmtId="0" fontId="31" fillId="31" borderId="0" xfId="6" applyFont="1" applyFill="1" applyBorder="1" applyAlignment="1">
      <alignment horizontal="left"/>
    </xf>
    <xf numFmtId="0" fontId="27" fillId="31" borderId="13" xfId="26" applyFill="1" applyBorder="1">
      <alignment horizontal="right"/>
    </xf>
    <xf numFmtId="0" fontId="39" fillId="31" borderId="0" xfId="19" quotePrefix="1" applyFont="1" applyFill="1" applyBorder="1">
      <alignment horizontal="center" wrapText="1"/>
    </xf>
    <xf numFmtId="0" fontId="31" fillId="31" borderId="0" xfId="28" applyFont="1" applyFill="1" applyBorder="1">
      <alignment horizontal="left"/>
    </xf>
    <xf numFmtId="0" fontId="31" fillId="31" borderId="0" xfId="6" applyFill="1" applyBorder="1" applyAlignment="1">
      <alignment horizontal="center"/>
    </xf>
    <xf numFmtId="0" fontId="31" fillId="31" borderId="0" xfId="6" quotePrefix="1" applyFont="1" applyFill="1" applyBorder="1" applyAlignment="1">
      <alignment horizontal="center" wrapText="1"/>
    </xf>
    <xf numFmtId="0" fontId="37" fillId="31" borderId="0" xfId="15" applyFont="1" applyFill="1" applyBorder="1"/>
    <xf numFmtId="0" fontId="31" fillId="31" borderId="0" xfId="6" applyFont="1" applyFill="1" applyBorder="1" applyAlignment="1">
      <alignment wrapText="1"/>
    </xf>
    <xf numFmtId="0" fontId="31" fillId="31" borderId="0" xfId="6" applyFill="1" applyBorder="1" applyAlignment="1">
      <alignment horizontal="right"/>
    </xf>
    <xf numFmtId="0" fontId="31" fillId="31" borderId="0" xfId="6" applyFont="1" applyFill="1" applyBorder="1" applyAlignment="1"/>
    <xf numFmtId="0" fontId="16" fillId="31" borderId="0" xfId="28" applyFont="1" applyFill="1" applyBorder="1">
      <alignment horizontal="left"/>
    </xf>
    <xf numFmtId="194" fontId="6" fillId="31" borderId="27" xfId="1" applyFont="1" applyFill="1" applyBorder="1" applyAlignment="1" applyProtection="1">
      <alignment horizontal="right"/>
    </xf>
    <xf numFmtId="194" fontId="30" fillId="0" borderId="31" xfId="1" applyFont="1" applyBorder="1" applyAlignment="1" applyProtection="1">
      <protection locked="0"/>
    </xf>
    <xf numFmtId="0" fontId="39" fillId="31" borderId="0" xfId="28" applyFont="1" applyFill="1" applyBorder="1">
      <alignment horizontal="left"/>
    </xf>
    <xf numFmtId="0" fontId="39" fillId="31" borderId="0" xfId="19" quotePrefix="1" applyFont="1" applyFill="1" applyBorder="1" applyAlignment="1">
      <alignment horizontal="centerContinuous" wrapText="1"/>
    </xf>
    <xf numFmtId="0" fontId="39" fillId="31" borderId="0" xfId="19" quotePrefix="1" applyFont="1" applyFill="1" applyBorder="1" applyAlignment="1">
      <alignment horizontal="center" wrapText="1"/>
    </xf>
    <xf numFmtId="0" fontId="39" fillId="31" borderId="0" xfId="17" applyFont="1" applyFill="1" applyBorder="1">
      <alignment horizontal="left"/>
    </xf>
    <xf numFmtId="194" fontId="31" fillId="31" borderId="31" xfId="1" applyFont="1" applyFill="1" applyBorder="1" applyAlignment="1" applyProtection="1"/>
    <xf numFmtId="0" fontId="27" fillId="31" borderId="0" xfId="25" applyFont="1" applyFill="1" applyBorder="1">
      <alignment horizontal="right"/>
    </xf>
    <xf numFmtId="0" fontId="27" fillId="31" borderId="0" xfId="17" applyFont="1" applyFill="1" applyBorder="1" applyAlignment="1">
      <alignment horizontal="right"/>
    </xf>
    <xf numFmtId="0" fontId="27" fillId="31" borderId="0" xfId="28" applyFont="1" applyFill="1" applyBorder="1">
      <alignment horizontal="left"/>
    </xf>
    <xf numFmtId="194" fontId="6" fillId="31" borderId="31" xfId="1" applyFont="1" applyFill="1" applyBorder="1" applyAlignment="1" applyProtection="1">
      <alignment horizontal="right"/>
    </xf>
    <xf numFmtId="0" fontId="31" fillId="31" borderId="0" xfId="6" quotePrefix="1" applyFont="1" applyFill="1" applyBorder="1" applyAlignment="1">
      <alignment horizontal="center" vertical="center" wrapText="1"/>
    </xf>
    <xf numFmtId="0" fontId="31" fillId="31" borderId="0" xfId="6" applyFill="1" applyBorder="1"/>
    <xf numFmtId="0" fontId="81" fillId="32" borderId="5" xfId="138" applyFont="1" applyFill="1" applyBorder="1"/>
    <xf numFmtId="0" fontId="81" fillId="32" borderId="0" xfId="138" applyFont="1" applyFill="1" applyBorder="1" applyAlignment="1"/>
    <xf numFmtId="0" fontId="81" fillId="32" borderId="0" xfId="138" applyFont="1" applyFill="1" applyBorder="1"/>
    <xf numFmtId="0" fontId="82" fillId="32" borderId="0" xfId="138" applyFont="1" applyFill="1" applyBorder="1" applyAlignment="1"/>
    <xf numFmtId="0" fontId="83" fillId="32" borderId="0" xfId="138" applyFont="1" applyFill="1" applyBorder="1" applyAlignment="1">
      <alignment horizontal="right"/>
    </xf>
    <xf numFmtId="0" fontId="84" fillId="32" borderId="3" xfId="13" applyFont="1" applyFill="1" applyBorder="1" applyAlignment="1">
      <alignment horizontal="left"/>
    </xf>
    <xf numFmtId="0" fontId="9" fillId="0" borderId="0" xfId="0" applyFont="1" applyFill="1" applyBorder="1" applyAlignment="1" applyProtection="1">
      <alignment horizontal="left" indent="2"/>
    </xf>
    <xf numFmtId="0" fontId="85" fillId="32" borderId="0" xfId="138" applyFont="1" applyFill="1" applyBorder="1" applyAlignment="1"/>
    <xf numFmtId="0" fontId="86" fillId="32" borderId="3" xfId="9" applyFont="1" applyFill="1" applyBorder="1" applyAlignment="1">
      <alignment horizontal="left" indent="1"/>
    </xf>
    <xf numFmtId="0" fontId="88" fillId="32" borderId="0" xfId="10" applyFont="1" applyFill="1" applyBorder="1">
      <alignment horizontal="right"/>
    </xf>
    <xf numFmtId="0" fontId="81" fillId="32" borderId="3" xfId="138" applyFont="1" applyFill="1" applyBorder="1" applyAlignment="1"/>
    <xf numFmtId="0" fontId="81" fillId="32" borderId="30" xfId="138" applyFont="1" applyFill="1" applyBorder="1"/>
    <xf numFmtId="0" fontId="81" fillId="32" borderId="29" xfId="138" applyFont="1" applyFill="1" applyBorder="1" applyAlignment="1"/>
    <xf numFmtId="0" fontId="81" fillId="32" borderId="29" xfId="138" applyFont="1" applyFill="1" applyBorder="1"/>
    <xf numFmtId="0" fontId="81" fillId="32" borderId="28" xfId="138" applyFont="1" applyFill="1" applyBorder="1" applyAlignment="1"/>
    <xf numFmtId="0" fontId="59" fillId="0" borderId="0" xfId="134" applyFont="1" applyFill="1" applyAlignment="1">
      <alignment horizontal="left" indent="2"/>
    </xf>
    <xf numFmtId="0" fontId="59" fillId="0" borderId="0" xfId="134" applyFont="1" applyFill="1"/>
    <xf numFmtId="0" fontId="4" fillId="0" borderId="0" xfId="67"/>
    <xf numFmtId="0" fontId="59" fillId="0" borderId="0" xfId="67" applyFont="1" applyAlignment="1">
      <alignment horizontal="left" indent="2"/>
    </xf>
    <xf numFmtId="0" fontId="59" fillId="0" borderId="0" xfId="67" applyFont="1" applyFill="1"/>
    <xf numFmtId="191" fontId="65" fillId="0" borderId="36" xfId="80" applyNumberFormat="1" applyFill="1" applyBorder="1">
      <protection locked="0"/>
    </xf>
    <xf numFmtId="0" fontId="6" fillId="0" borderId="0" xfId="120" applyFont="1" applyAlignment="1">
      <alignment horizontal="left"/>
    </xf>
    <xf numFmtId="0" fontId="89" fillId="0" borderId="0" xfId="120" applyFont="1" applyAlignment="1">
      <alignment horizontal="left"/>
    </xf>
    <xf numFmtId="192" fontId="65" fillId="0" borderId="36" xfId="80" applyNumberFormat="1" applyFill="1" applyBorder="1">
      <protection locked="0"/>
    </xf>
    <xf numFmtId="0" fontId="89" fillId="0" borderId="0" xfId="67" applyFont="1" applyAlignment="1">
      <alignment horizontal="left" indent="2"/>
    </xf>
    <xf numFmtId="0" fontId="6" fillId="0" borderId="24" xfId="101" applyFont="1" applyFill="1" applyAlignment="1">
      <alignment horizontal="left"/>
    </xf>
    <xf numFmtId="0" fontId="39" fillId="4" borderId="27" xfId="12" applyFont="1" applyBorder="1" applyAlignment="1">
      <alignment horizontal="center" vertical="center" wrapText="1"/>
    </xf>
    <xf numFmtId="0" fontId="27" fillId="31" borderId="0" xfId="6" applyFont="1" applyFill="1" applyBorder="1" applyAlignment="1">
      <alignment horizontal="left" wrapText="1"/>
    </xf>
    <xf numFmtId="0" fontId="81" fillId="32" borderId="29" xfId="11" applyFont="1" applyFill="1" applyBorder="1" applyAlignment="1"/>
    <xf numFmtId="0" fontId="81" fillId="32" borderId="30" xfId="11" applyFont="1" applyFill="1" applyBorder="1" applyAlignment="1"/>
    <xf numFmtId="0" fontId="81" fillId="32" borderId="0" xfId="11" applyFont="1" applyFill="1" applyBorder="1" applyAlignment="1"/>
    <xf numFmtId="0" fontId="81" fillId="32" borderId="5" xfId="11" applyFont="1" applyFill="1" applyBorder="1" applyAlignment="1"/>
    <xf numFmtId="0" fontId="83" fillId="32" borderId="0" xfId="11" applyFont="1" applyFill="1" applyAlignment="1">
      <alignment horizontal="right"/>
    </xf>
    <xf numFmtId="0" fontId="83" fillId="32" borderId="5" xfId="12" applyFont="1" applyFill="1" applyBorder="1" applyAlignment="1">
      <alignment vertical="top" wrapText="1"/>
    </xf>
    <xf numFmtId="0" fontId="82" fillId="32" borderId="0" xfId="11" applyFont="1" applyFill="1" applyBorder="1" applyAlignment="1"/>
    <xf numFmtId="0" fontId="37" fillId="31" borderId="0" xfId="15" applyFill="1" applyBorder="1"/>
    <xf numFmtId="0" fontId="38" fillId="31" borderId="0" xfId="16" applyFill="1" applyBorder="1"/>
    <xf numFmtId="0" fontId="39" fillId="31" borderId="0" xfId="17" applyFill="1" applyBorder="1">
      <alignment horizontal="left"/>
    </xf>
    <xf numFmtId="0" fontId="39" fillId="31" borderId="0" xfId="15" applyFont="1" applyFill="1" applyBorder="1"/>
    <xf numFmtId="0" fontId="39" fillId="31" borderId="0" xfId="16" applyFont="1" applyFill="1" applyBorder="1"/>
    <xf numFmtId="0" fontId="31" fillId="31" borderId="0" xfId="6" applyFont="1" applyFill="1" applyBorder="1" applyAlignment="1">
      <alignment horizontal="right"/>
    </xf>
    <xf numFmtId="0" fontId="38" fillId="31" borderId="0" xfId="16" applyFont="1" applyFill="1" applyBorder="1"/>
    <xf numFmtId="0" fontId="31" fillId="31" borderId="0" xfId="6" applyFill="1" applyBorder="1" applyAlignment="1">
      <alignment horizontal="left" indent="1"/>
    </xf>
    <xf numFmtId="0" fontId="0" fillId="31" borderId="0" xfId="0" applyFill="1"/>
    <xf numFmtId="0" fontId="31" fillId="31" borderId="0" xfId="6" applyFill="1" applyAlignment="1"/>
    <xf numFmtId="0" fontId="31" fillId="31" borderId="0" xfId="17" applyFont="1" applyFill="1" applyBorder="1">
      <alignment horizontal="left"/>
    </xf>
    <xf numFmtId="0" fontId="31" fillId="31" borderId="0" xfId="28" applyFill="1" applyBorder="1">
      <alignment horizontal="left"/>
    </xf>
    <xf numFmtId="0" fontId="39" fillId="31" borderId="0" xfId="18" applyFont="1" applyFill="1" applyBorder="1" applyAlignment="1">
      <alignment horizontal="center" wrapText="1"/>
    </xf>
    <xf numFmtId="0" fontId="31" fillId="31" borderId="5" xfId="6" applyFill="1" applyBorder="1" applyAlignment="1"/>
    <xf numFmtId="172" fontId="16" fillId="31" borderId="0" xfId="27" applyFont="1" applyFill="1" applyBorder="1" applyAlignment="1">
      <alignment horizontal="center" wrapText="1"/>
    </xf>
    <xf numFmtId="175" fontId="6" fillId="31" borderId="27" xfId="24" applyFont="1" applyFill="1" applyBorder="1" applyProtection="1"/>
    <xf numFmtId="194" fontId="31" fillId="31" borderId="4" xfId="1" applyFont="1" applyFill="1" applyBorder="1" applyAlignment="1" applyProtection="1"/>
    <xf numFmtId="194" fontId="31" fillId="31" borderId="1" xfId="1" applyFont="1" applyFill="1" applyBorder="1" applyAlignment="1" applyProtection="1"/>
    <xf numFmtId="194" fontId="6" fillId="31" borderId="1" xfId="1" applyFont="1" applyFill="1" applyBorder="1" applyAlignment="1" applyProtection="1">
      <alignment horizontal="right"/>
    </xf>
    <xf numFmtId="194" fontId="0" fillId="31" borderId="1" xfId="1" applyFont="1" applyFill="1" applyBorder="1" applyAlignment="1" applyProtection="1">
      <alignment horizontal="right"/>
    </xf>
    <xf numFmtId="175" fontId="11" fillId="31" borderId="4" xfId="24" applyFont="1" applyFill="1" applyBorder="1" applyProtection="1"/>
    <xf numFmtId="176" fontId="47" fillId="31" borderId="31" xfId="63" applyNumberFormat="1" applyFont="1" applyFill="1"/>
    <xf numFmtId="176" fontId="31" fillId="31" borderId="31" xfId="63" applyNumberFormat="1" applyFill="1"/>
    <xf numFmtId="0" fontId="31" fillId="31" borderId="0" xfId="6" applyFill="1"/>
    <xf numFmtId="0" fontId="39" fillId="31" borderId="0" xfId="18" applyFill="1" applyBorder="1" applyAlignment="1">
      <alignment horizontal="center" wrapText="1"/>
    </xf>
    <xf numFmtId="0" fontId="81" fillId="32" borderId="28" xfId="134" applyFont="1" applyFill="1" applyBorder="1"/>
    <xf numFmtId="0" fontId="81" fillId="32" borderId="29" xfId="134" applyFont="1" applyFill="1" applyBorder="1"/>
    <xf numFmtId="0" fontId="81" fillId="32" borderId="30" xfId="134" applyFont="1" applyFill="1" applyBorder="1"/>
    <xf numFmtId="0" fontId="81" fillId="32" borderId="3" xfId="134" applyFont="1" applyFill="1" applyBorder="1"/>
    <xf numFmtId="0" fontId="81" fillId="32" borderId="0" xfId="134" applyFont="1" applyFill="1" applyBorder="1"/>
    <xf numFmtId="0" fontId="91" fillId="32" borderId="0" xfId="93" applyFont="1" applyFill="1" applyBorder="1">
      <alignment horizontal="right"/>
    </xf>
    <xf numFmtId="0" fontId="81" fillId="32" borderId="5" xfId="134" applyFont="1" applyFill="1" applyBorder="1"/>
    <xf numFmtId="0" fontId="93" fillId="32" borderId="3" xfId="92" applyFont="1" applyFill="1" applyBorder="1" applyAlignment="1">
      <alignment horizontal="left" indent="1"/>
    </xf>
    <xf numFmtId="0" fontId="82" fillId="32" borderId="3" xfId="95" applyFont="1" applyFill="1" applyBorder="1" applyAlignment="1">
      <alignment horizontal="left"/>
    </xf>
    <xf numFmtId="0" fontId="82" fillId="32" borderId="0" xfId="131" applyFont="1" applyFill="1" applyBorder="1"/>
    <xf numFmtId="0" fontId="58" fillId="31" borderId="13" xfId="124" applyFill="1" applyBorder="1">
      <alignment horizontal="right"/>
    </xf>
    <xf numFmtId="0" fontId="59" fillId="31" borderId="0" xfId="81" applyFill="1" applyBorder="1"/>
    <xf numFmtId="0" fontId="24" fillId="31" borderId="0" xfId="106" applyFill="1" applyBorder="1">
      <alignment horizontal="left"/>
    </xf>
    <xf numFmtId="0" fontId="66" fillId="31" borderId="0" xfId="103" applyFill="1" applyBorder="1">
      <alignment horizontal="center"/>
    </xf>
    <xf numFmtId="0" fontId="59" fillId="31" borderId="5" xfId="81" applyFill="1" applyBorder="1"/>
    <xf numFmtId="0" fontId="66" fillId="31" borderId="0" xfId="81" applyFont="1" applyFill="1" applyBorder="1"/>
    <xf numFmtId="191" fontId="59" fillId="31" borderId="31" xfId="72" applyNumberFormat="1" applyFont="1" applyFill="1" applyBorder="1" applyProtection="1">
      <alignment horizontal="right"/>
    </xf>
    <xf numFmtId="0" fontId="58" fillId="31" borderId="0" xfId="91" applyFill="1" applyBorder="1">
      <alignment horizontal="right"/>
    </xf>
    <xf numFmtId="0" fontId="6" fillId="31" borderId="0" xfId="130" applyFont="1" applyFill="1" applyBorder="1">
      <alignment horizontal="left"/>
    </xf>
    <xf numFmtId="0" fontId="12" fillId="31" borderId="0" xfId="123" applyFont="1" applyFill="1" applyBorder="1">
      <alignment horizontal="right"/>
    </xf>
    <xf numFmtId="0" fontId="16" fillId="31" borderId="0" xfId="130" applyFont="1" applyFill="1" applyBorder="1">
      <alignment horizontal="left"/>
    </xf>
    <xf numFmtId="186" fontId="29" fillId="31" borderId="0" xfId="70" applyFill="1" applyBorder="1" applyAlignment="1" applyProtection="1">
      <alignment horizontal="left"/>
    </xf>
    <xf numFmtId="191" fontId="59" fillId="31" borderId="37" xfId="72" applyNumberFormat="1" applyFont="1" applyFill="1" applyBorder="1" applyProtection="1">
      <alignment horizontal="right"/>
    </xf>
    <xf numFmtId="191" fontId="59" fillId="31" borderId="0" xfId="72" applyNumberFormat="1" applyFont="1" applyFill="1" applyBorder="1" applyProtection="1">
      <alignment horizontal="right"/>
    </xf>
    <xf numFmtId="189" fontId="59" fillId="31" borderId="0" xfId="72" applyFont="1" applyFill="1" applyBorder="1" applyProtection="1">
      <alignment horizontal="right"/>
    </xf>
    <xf numFmtId="191" fontId="59" fillId="31" borderId="36" xfId="72" applyNumberFormat="1" applyFont="1" applyFill="1" applyBorder="1" applyProtection="1">
      <alignment horizontal="right"/>
    </xf>
    <xf numFmtId="0" fontId="59" fillId="31" borderId="11" xfId="81" applyFill="1" applyBorder="1"/>
    <xf numFmtId="0" fontId="59" fillId="31" borderId="12" xfId="81" applyFill="1" applyBorder="1"/>
    <xf numFmtId="0" fontId="12" fillId="31" borderId="0" xfId="82" applyFill="1" applyBorder="1" applyAlignment="1"/>
    <xf numFmtId="0" fontId="12" fillId="31" borderId="0" xfId="82" applyFill="1" applyBorder="1" applyAlignment="1">
      <alignment horizontal="right"/>
    </xf>
    <xf numFmtId="0" fontId="12" fillId="31" borderId="0" xfId="130" applyFont="1" applyFill="1" applyBorder="1">
      <alignment horizontal="left"/>
    </xf>
    <xf numFmtId="0" fontId="59" fillId="31" borderId="0" xfId="81" applyFont="1" applyFill="1" applyBorder="1"/>
    <xf numFmtId="49" fontId="54" fillId="31" borderId="0" xfId="90" applyNumberFormat="1" applyFill="1" applyBorder="1" applyAlignment="1">
      <alignment horizontal="left" indent="1"/>
    </xf>
    <xf numFmtId="0" fontId="90" fillId="31" borderId="0" xfId="82" applyFont="1" applyFill="1" applyBorder="1" applyAlignment="1">
      <alignment horizontal="left" vertical="top" indent="1"/>
    </xf>
    <xf numFmtId="0" fontId="49" fillId="31" borderId="0" xfId="96" applyFill="1" applyBorder="1"/>
    <xf numFmtId="0" fontId="66" fillId="31" borderId="0" xfId="104" applyFont="1" applyFill="1" applyBorder="1"/>
    <xf numFmtId="0" fontId="58" fillId="31" borderId="0" xfId="131" applyFill="1" applyBorder="1"/>
    <xf numFmtId="0" fontId="58" fillId="31" borderId="0" xfId="131" applyFill="1" applyBorder="1" applyAlignment="1">
      <alignment horizontal="right"/>
    </xf>
    <xf numFmtId="0" fontId="59" fillId="31" borderId="0" xfId="129" applyNumberFormat="1" applyFont="1" applyFill="1" applyBorder="1" applyAlignment="1" applyProtection="1"/>
    <xf numFmtId="0" fontId="6" fillId="31" borderId="0" xfId="130" applyFont="1" applyFill="1" applyBorder="1" applyAlignment="1">
      <alignment horizontal="left"/>
    </xf>
    <xf numFmtId="0" fontId="81" fillId="32" borderId="28" xfId="11" applyFont="1" applyFill="1" applyBorder="1" applyAlignment="1"/>
    <xf numFmtId="0" fontId="81" fillId="32" borderId="3" xfId="11" applyFont="1" applyFill="1" applyBorder="1" applyAlignment="1"/>
    <xf numFmtId="0" fontId="85" fillId="32" borderId="0" xfId="11" applyFont="1" applyFill="1" applyBorder="1" applyAlignment="1"/>
    <xf numFmtId="0" fontId="83" fillId="32" borderId="0" xfId="11" applyFont="1" applyFill="1" applyBorder="1" applyAlignment="1">
      <alignment horizontal="right"/>
    </xf>
    <xf numFmtId="0" fontId="38" fillId="31" borderId="0" xfId="15" applyFont="1" applyFill="1" applyBorder="1"/>
    <xf numFmtId="0" fontId="43" fillId="31" borderId="0" xfId="6" applyFont="1" applyFill="1" applyBorder="1"/>
    <xf numFmtId="0" fontId="39" fillId="31" borderId="11" xfId="6" applyFont="1" applyFill="1" applyBorder="1" applyAlignment="1">
      <alignment horizontal="center" wrapText="1"/>
    </xf>
    <xf numFmtId="0" fontId="39" fillId="31" borderId="0" xfId="6" applyFont="1" applyFill="1" applyBorder="1" applyAlignment="1">
      <alignment horizontal="center" wrapText="1"/>
    </xf>
    <xf numFmtId="0" fontId="31" fillId="31" borderId="5" xfId="6" applyFill="1" applyBorder="1" applyAlignment="1">
      <alignment horizontal="center" wrapText="1"/>
    </xf>
    <xf numFmtId="0" fontId="31" fillId="31" borderId="11" xfId="6" applyFont="1" applyFill="1" applyBorder="1"/>
    <xf numFmtId="0" fontId="27" fillId="31" borderId="0" xfId="2" applyFill="1" applyBorder="1"/>
    <xf numFmtId="168" fontId="31" fillId="31" borderId="1" xfId="63" applyNumberFormat="1" applyFill="1" applyBorder="1"/>
    <xf numFmtId="194" fontId="59" fillId="31" borderId="27" xfId="1" applyFont="1" applyFill="1" applyBorder="1" applyAlignment="1" applyProtection="1"/>
    <xf numFmtId="176" fontId="47" fillId="31" borderId="1" xfId="63" applyNumberFormat="1" applyFont="1" applyFill="1" applyBorder="1"/>
    <xf numFmtId="170" fontId="31" fillId="31" borderId="1" xfId="63" applyNumberFormat="1" applyFill="1" applyBorder="1"/>
    <xf numFmtId="194" fontId="6" fillId="31" borderId="27" xfId="1" applyFont="1" applyFill="1" applyBorder="1" applyAlignment="1" applyProtection="1"/>
    <xf numFmtId="0" fontId="81" fillId="32" borderId="30" xfId="138" applyFont="1" applyFill="1" applyBorder="1" applyAlignment="1"/>
    <xf numFmtId="0" fontId="81" fillId="32" borderId="5" xfId="138" applyFont="1" applyFill="1" applyBorder="1" applyAlignment="1"/>
    <xf numFmtId="0" fontId="27" fillId="31" borderId="13" xfId="6" applyFont="1" applyFill="1" applyBorder="1" applyAlignment="1"/>
    <xf numFmtId="172" fontId="39" fillId="31" borderId="0" xfId="27" applyFont="1" applyFill="1" applyBorder="1" applyAlignment="1">
      <alignment horizontal="center" wrapText="1"/>
    </xf>
    <xf numFmtId="0" fontId="39" fillId="31" borderId="0" xfId="18" quotePrefix="1" applyFont="1" applyFill="1" applyBorder="1" applyAlignment="1">
      <alignment horizontal="center" wrapText="1"/>
    </xf>
    <xf numFmtId="194" fontId="30" fillId="31" borderId="31" xfId="1" applyFont="1" applyFill="1" applyBorder="1" applyAlignment="1" applyProtection="1">
      <protection locked="0"/>
    </xf>
    <xf numFmtId="168" fontId="31" fillId="31" borderId="31" xfId="166" applyNumberFormat="1" applyFill="1" applyBorder="1"/>
    <xf numFmtId="175" fontId="6" fillId="31" borderId="31" xfId="24" applyFont="1" applyFill="1" applyBorder="1" applyProtection="1"/>
    <xf numFmtId="0" fontId="39" fillId="31" borderId="0" xfId="18" quotePrefix="1" applyFont="1" applyFill="1" applyBorder="1" applyAlignment="1">
      <alignment horizontal="center" vertical="center" wrapText="1"/>
    </xf>
    <xf numFmtId="0" fontId="39" fillId="31" borderId="0" xfId="6" applyFont="1" applyFill="1" applyBorder="1" applyAlignment="1"/>
    <xf numFmtId="0" fontId="31" fillId="31" borderId="0" xfId="6" applyFont="1" applyFill="1" applyBorder="1" applyAlignment="1">
      <alignment horizontal="left" wrapText="1"/>
    </xf>
    <xf numFmtId="0" fontId="39" fillId="31" borderId="11" xfId="18" applyFont="1" applyFill="1" applyBorder="1" applyAlignment="1">
      <alignment horizontal="centerContinuous" wrapText="1"/>
    </xf>
    <xf numFmtId="0" fontId="94" fillId="32" borderId="30" xfId="11" applyFont="1" applyFill="1" applyBorder="1"/>
    <xf numFmtId="0" fontId="92" fillId="32" borderId="0" xfId="11" applyFont="1" applyFill="1" applyBorder="1"/>
    <xf numFmtId="0" fontId="94" fillId="32" borderId="5" xfId="11" applyFont="1" applyFill="1" applyBorder="1"/>
    <xf numFmtId="0" fontId="31" fillId="31" borderId="0" xfId="6" applyFill="1" applyBorder="1" applyAlignment="1">
      <alignment horizontal="left" vertical="center" wrapText="1"/>
    </xf>
    <xf numFmtId="0" fontId="31" fillId="31" borderId="0" xfId="6" applyFill="1" applyBorder="1" applyAlignment="1">
      <alignment horizontal="center" vertical="center" wrapText="1"/>
    </xf>
    <xf numFmtId="0" fontId="39" fillId="31" borderId="0" xfId="18" applyFill="1" applyBorder="1">
      <alignment horizontal="center" wrapText="1"/>
    </xf>
    <xf numFmtId="0" fontId="31" fillId="31" borderId="0" xfId="6" applyFill="1" applyBorder="1" applyAlignment="1">
      <alignment horizontal="left"/>
    </xf>
    <xf numFmtId="0" fontId="31" fillId="31" borderId="0" xfId="6" applyFill="1" applyBorder="1" applyAlignment="1">
      <alignment horizontal="left" indent="2"/>
    </xf>
    <xf numFmtId="0" fontId="39" fillId="31" borderId="0" xfId="19" applyFill="1" applyBorder="1" applyAlignment="1">
      <alignment horizontal="centerContinuous" wrapText="1"/>
    </xf>
    <xf numFmtId="194" fontId="31" fillId="31" borderId="1" xfId="1" applyFont="1" applyFill="1" applyBorder="1" applyAlignment="1" applyProtection="1">
      <alignment horizontal="right"/>
    </xf>
    <xf numFmtId="194" fontId="31" fillId="31" borderId="27" xfId="1" applyFont="1" applyFill="1" applyBorder="1" applyAlignment="1" applyProtection="1"/>
    <xf numFmtId="0" fontId="31" fillId="31" borderId="0" xfId="6" applyFill="1" applyBorder="1" applyProtection="1"/>
    <xf numFmtId="0" fontId="31" fillId="31" borderId="0" xfId="6" applyFill="1" applyBorder="1" applyAlignment="1" applyProtection="1">
      <alignment horizontal="left"/>
    </xf>
    <xf numFmtId="0" fontId="31" fillId="31" borderId="5" xfId="6" applyFill="1" applyBorder="1" applyProtection="1"/>
    <xf numFmtId="0" fontId="31" fillId="31" borderId="5" xfId="6" applyFill="1" applyBorder="1" applyProtection="1">
      <protection locked="0"/>
    </xf>
    <xf numFmtId="0" fontId="39" fillId="31" borderId="0" xfId="18" applyFill="1" applyBorder="1" applyAlignment="1" applyProtection="1">
      <alignment horizontal="centerContinuous" wrapText="1"/>
    </xf>
    <xf numFmtId="0" fontId="39" fillId="31" borderId="0" xfId="18" applyFill="1" applyBorder="1" applyProtection="1">
      <alignment horizontal="center" wrapText="1"/>
    </xf>
    <xf numFmtId="0" fontId="31" fillId="31" borderId="0" xfId="6" applyFill="1" applyBorder="1" applyProtection="1">
      <protection locked="0"/>
    </xf>
    <xf numFmtId="0" fontId="31" fillId="31" borderId="0" xfId="6" applyFill="1" applyBorder="1" applyAlignment="1" applyProtection="1">
      <alignment horizontal="left" indent="2"/>
      <protection locked="0"/>
    </xf>
    <xf numFmtId="0" fontId="31" fillId="31" borderId="0" xfId="6" applyFill="1" applyBorder="1" applyAlignment="1" applyProtection="1">
      <alignment horizontal="left"/>
      <protection locked="0"/>
    </xf>
    <xf numFmtId="0" fontId="31" fillId="31" borderId="0" xfId="6" applyFill="1" applyBorder="1" applyAlignment="1" applyProtection="1">
      <alignment vertical="top"/>
      <protection locked="0"/>
    </xf>
    <xf numFmtId="0" fontId="27" fillId="31" borderId="0" xfId="6" applyFont="1" applyFill="1" applyBorder="1" applyAlignment="1">
      <alignment horizontal="left"/>
    </xf>
    <xf numFmtId="0" fontId="31" fillId="31" borderId="11" xfId="6" applyFill="1" applyBorder="1" applyAlignment="1">
      <alignment horizontal="left" indent="2"/>
    </xf>
    <xf numFmtId="0" fontId="31" fillId="31" borderId="11" xfId="6" applyFill="1" applyBorder="1" applyAlignment="1">
      <alignment horizontal="left"/>
    </xf>
    <xf numFmtId="194" fontId="6" fillId="31" borderId="0" xfId="1" applyFont="1" applyFill="1" applyBorder="1" applyAlignment="1" applyProtection="1">
      <alignment horizontal="right"/>
    </xf>
    <xf numFmtId="194" fontId="35" fillId="4" borderId="0" xfId="1" applyFont="1" applyFill="1" applyBorder="1" applyAlignment="1" applyProtection="1">
      <alignment vertical="top" wrapText="1"/>
    </xf>
    <xf numFmtId="0" fontId="35" fillId="4" borderId="0" xfId="12" applyBorder="1">
      <alignment vertical="top" wrapText="1"/>
    </xf>
    <xf numFmtId="0" fontId="16" fillId="31" borderId="0" xfId="6" applyFont="1" applyFill="1" applyBorder="1" applyAlignment="1">
      <alignment horizontal="center" wrapText="1"/>
    </xf>
    <xf numFmtId="0" fontId="16" fillId="31" borderId="0" xfId="6" applyFont="1" applyFill="1" applyBorder="1" applyAlignment="1">
      <alignment wrapText="1"/>
    </xf>
    <xf numFmtId="0" fontId="31" fillId="31" borderId="38" xfId="0" applyFont="1" applyFill="1" applyBorder="1" applyAlignment="1">
      <alignment vertical="center"/>
    </xf>
    <xf numFmtId="0" fontId="31" fillId="31" borderId="39" xfId="0" applyFont="1" applyFill="1" applyBorder="1" applyAlignment="1">
      <alignment vertical="center"/>
    </xf>
    <xf numFmtId="0" fontId="31" fillId="31" borderId="40" xfId="0" applyFont="1" applyFill="1" applyBorder="1" applyAlignment="1">
      <alignment vertical="center"/>
    </xf>
    <xf numFmtId="0" fontId="38" fillId="31" borderId="0" xfId="6" applyFont="1" applyFill="1" applyBorder="1" applyAlignment="1"/>
    <xf numFmtId="0" fontId="38" fillId="31" borderId="0" xfId="17" applyFont="1" applyFill="1" applyBorder="1">
      <alignment horizontal="left"/>
    </xf>
    <xf numFmtId="0" fontId="31" fillId="31" borderId="0" xfId="18" applyFont="1" applyFill="1" applyBorder="1" applyAlignment="1">
      <alignment horizontal="center" wrapText="1"/>
    </xf>
    <xf numFmtId="0" fontId="6" fillId="31" borderId="0" xfId="6" applyFont="1" applyFill="1" applyBorder="1" applyAlignment="1">
      <alignment horizontal="center" wrapText="1"/>
    </xf>
    <xf numFmtId="0" fontId="6" fillId="31" borderId="0" xfId="6" applyFont="1" applyFill="1" applyBorder="1" applyAlignment="1">
      <alignment wrapText="1"/>
    </xf>
    <xf numFmtId="0" fontId="13" fillId="32" borderId="28" xfId="11" applyFont="1" applyFill="1" applyBorder="1" applyAlignment="1"/>
    <xf numFmtId="0" fontId="13" fillId="32" borderId="29" xfId="11" applyFont="1" applyFill="1" applyBorder="1" applyAlignment="1"/>
    <xf numFmtId="0" fontId="13" fillId="32" borderId="3" xfId="11" applyFont="1" applyFill="1" applyBorder="1" applyAlignment="1"/>
    <xf numFmtId="0" fontId="13" fillId="32" borderId="0" xfId="11" applyFont="1" applyFill="1" applyBorder="1" applyAlignment="1"/>
    <xf numFmtId="0" fontId="39" fillId="31" borderId="0" xfId="18" applyFill="1" applyBorder="1" applyAlignment="1">
      <alignment horizontal="centerContinuous" wrapText="1"/>
    </xf>
    <xf numFmtId="194" fontId="11" fillId="31" borderId="1" xfId="1" applyFont="1" applyFill="1" applyBorder="1" applyAlignment="1" applyProtection="1">
      <alignment horizontal="right"/>
    </xf>
    <xf numFmtId="194" fontId="11" fillId="31" borderId="27" xfId="1" applyFont="1" applyFill="1" applyBorder="1" applyAlignment="1" applyProtection="1"/>
    <xf numFmtId="0" fontId="39" fillId="31" borderId="0" xfId="19" applyFill="1" applyBorder="1">
      <alignment horizontal="center" wrapText="1"/>
    </xf>
    <xf numFmtId="194" fontId="11" fillId="31" borderId="6" xfId="1" applyFont="1" applyFill="1" applyBorder="1" applyAlignment="1" applyProtection="1">
      <alignment horizontal="right"/>
    </xf>
    <xf numFmtId="0" fontId="31" fillId="31" borderId="0" xfId="6" applyFill="1" applyBorder="1" applyAlignment="1" applyProtection="1">
      <alignment horizontal="left" indent="1"/>
    </xf>
    <xf numFmtId="0" fontId="31" fillId="31" borderId="0" xfId="28" applyFill="1" applyBorder="1" applyProtection="1">
      <alignment horizontal="left"/>
    </xf>
    <xf numFmtId="0" fontId="31" fillId="31" borderId="0" xfId="6" applyFill="1" applyBorder="1" applyAlignment="1" applyProtection="1">
      <alignment horizontal="left" indent="2"/>
    </xf>
    <xf numFmtId="0" fontId="39" fillId="31" borderId="0" xfId="17" applyFill="1" applyBorder="1" applyProtection="1">
      <alignment horizontal="left"/>
    </xf>
    <xf numFmtId="0" fontId="31" fillId="31" borderId="0" xfId="6" applyFill="1" applyBorder="1" applyAlignment="1" applyProtection="1"/>
    <xf numFmtId="0" fontId="39" fillId="31" borderId="0" xfId="18" applyFill="1" applyBorder="1" applyAlignment="1" applyProtection="1">
      <alignment horizontal="center" wrapText="1"/>
    </xf>
    <xf numFmtId="0" fontId="31" fillId="31" borderId="0" xfId="6" applyFill="1" applyBorder="1" applyAlignment="1" applyProtection="1">
      <protection locked="0"/>
    </xf>
    <xf numFmtId="0" fontId="44" fillId="31" borderId="3" xfId="8" applyFont="1" applyFill="1" applyBorder="1" applyAlignment="1">
      <alignment wrapText="1"/>
    </xf>
    <xf numFmtId="0" fontId="44" fillId="31" borderId="0" xfId="8" applyFont="1" applyFill="1" applyBorder="1" applyAlignment="1">
      <alignment wrapText="1"/>
    </xf>
    <xf numFmtId="194" fontId="30" fillId="31" borderId="0" xfId="1" applyFont="1" applyFill="1" applyBorder="1" applyAlignment="1" applyProtection="1">
      <protection locked="0"/>
    </xf>
    <xf numFmtId="168" fontId="31" fillId="31" borderId="0" xfId="166" applyNumberFormat="1" applyFill="1" applyBorder="1"/>
    <xf numFmtId="194" fontId="11" fillId="31" borderId="0" xfId="1" applyFont="1" applyFill="1" applyBorder="1" applyAlignment="1" applyProtection="1">
      <alignment horizontal="right"/>
    </xf>
    <xf numFmtId="0" fontId="95" fillId="31" borderId="0" xfId="6" applyFont="1" applyFill="1" applyBorder="1" applyAlignment="1">
      <alignment horizontal="center" wrapText="1"/>
    </xf>
    <xf numFmtId="0" fontId="13" fillId="32" borderId="29" xfId="11" applyFont="1" applyFill="1" applyBorder="1"/>
    <xf numFmtId="0" fontId="8" fillId="32" borderId="0" xfId="11" applyFont="1" applyFill="1" applyBorder="1"/>
    <xf numFmtId="0" fontId="13" fillId="32" borderId="5" xfId="11" applyFont="1" applyFill="1" applyBorder="1"/>
    <xf numFmtId="0" fontId="35" fillId="32" borderId="5" xfId="12" applyFont="1" applyFill="1" applyBorder="1" applyAlignment="1">
      <alignment vertical="top" wrapText="1"/>
    </xf>
    <xf numFmtId="0" fontId="38" fillId="31" borderId="0" xfId="6" applyFont="1" applyFill="1" applyBorder="1" applyAlignment="1">
      <alignment horizontal="left"/>
    </xf>
    <xf numFmtId="0" fontId="38" fillId="31" borderId="0" xfId="6" applyFont="1" applyFill="1" applyBorder="1" applyAlignment="1">
      <alignment wrapText="1"/>
    </xf>
    <xf numFmtId="0" fontId="38" fillId="31" borderId="0" xfId="16" applyFill="1" applyBorder="1" applyAlignment="1">
      <alignment horizontal="left"/>
    </xf>
    <xf numFmtId="0" fontId="39" fillId="31" borderId="0" xfId="15" applyFont="1" applyFill="1" applyBorder="1"/>
    <xf numFmtId="0" fontId="39" fillId="31" borderId="0" xfId="6" applyFont="1" applyFill="1" applyBorder="1"/>
    <xf numFmtId="0" fontId="31" fillId="31" borderId="0" xfId="6" quotePrefix="1" applyFill="1" applyBorder="1" applyAlignment="1">
      <alignment horizontal="center" wrapText="1"/>
    </xf>
    <xf numFmtId="0" fontId="39" fillId="31" borderId="0" xfId="19" quotePrefix="1" applyFill="1" applyBorder="1">
      <alignment horizontal="center" wrapText="1"/>
    </xf>
    <xf numFmtId="164" fontId="39" fillId="31" borderId="0" xfId="18" quotePrefix="1" applyNumberFormat="1" applyFill="1" applyBorder="1" applyAlignment="1">
      <alignment horizontal="center" wrapText="1"/>
    </xf>
    <xf numFmtId="0" fontId="81" fillId="32" borderId="29" xfId="11" applyFont="1" applyFill="1" applyBorder="1"/>
    <xf numFmtId="0" fontId="81" fillId="32" borderId="30" xfId="11" applyFont="1" applyFill="1" applyBorder="1"/>
    <xf numFmtId="0" fontId="81" fillId="32" borderId="0" xfId="11" applyFont="1" applyFill="1" applyBorder="1"/>
    <xf numFmtId="0" fontId="81" fillId="32" borderId="5" xfId="11" applyFont="1" applyFill="1" applyBorder="1"/>
    <xf numFmtId="0" fontId="27" fillId="31" borderId="0" xfId="2" applyFont="1" applyFill="1" applyBorder="1"/>
    <xf numFmtId="0" fontId="31" fillId="31" borderId="0" xfId="28" applyFont="1" applyFill="1" applyBorder="1" applyAlignment="1"/>
    <xf numFmtId="0" fontId="27" fillId="31" borderId="0" xfId="8" applyFont="1" applyFill="1" applyBorder="1">
      <alignment horizontal="left"/>
    </xf>
    <xf numFmtId="194" fontId="6" fillId="31" borderId="6" xfId="1" applyFont="1" applyFill="1" applyBorder="1" applyAlignment="1" applyProtection="1"/>
    <xf numFmtId="0" fontId="31" fillId="31" borderId="0" xfId="6" quotePrefix="1" applyFill="1" applyBorder="1" applyAlignment="1"/>
    <xf numFmtId="0" fontId="31" fillId="31" borderId="0" xfId="0" applyFont="1" applyFill="1" applyBorder="1" applyAlignment="1">
      <alignment vertical="center"/>
    </xf>
    <xf numFmtId="0" fontId="31" fillId="31" borderId="0" xfId="6" applyFill="1" applyBorder="1" applyAlignment="1">
      <alignment horizontal="left" vertical="top" wrapText="1"/>
    </xf>
    <xf numFmtId="0" fontId="31" fillId="31" borderId="0" xfId="6" applyFill="1" applyBorder="1" applyAlignment="1">
      <alignment horizontal="left" vertical="top"/>
    </xf>
    <xf numFmtId="0" fontId="31" fillId="31" borderId="0" xfId="6" quotePrefix="1" applyFill="1" applyBorder="1" applyAlignment="1">
      <alignment horizontal="center" vertical="top"/>
    </xf>
    <xf numFmtId="0" fontId="31" fillId="31" borderId="12" xfId="6" applyFill="1" applyBorder="1" applyAlignment="1"/>
    <xf numFmtId="0" fontId="32" fillId="31" borderId="11" xfId="8" applyFill="1" applyBorder="1">
      <alignment horizontal="left"/>
    </xf>
    <xf numFmtId="0" fontId="31" fillId="31" borderId="0" xfId="6" applyFont="1" applyFill="1" applyBorder="1" applyAlignment="1">
      <alignment horizontal="center"/>
    </xf>
    <xf numFmtId="0" fontId="39" fillId="31" borderId="0" xfId="18" applyFont="1" applyFill="1" applyBorder="1" applyAlignment="1">
      <alignment horizontal="center" wrapText="1"/>
    </xf>
    <xf numFmtId="0" fontId="12" fillId="31" borderId="0" xfId="8" applyFont="1" applyFill="1" applyBorder="1" applyAlignment="1">
      <alignment horizontal="left" vertical="center" wrapText="1"/>
    </xf>
    <xf numFmtId="0" fontId="27" fillId="31" borderId="0" xfId="2" applyFill="1" applyBorder="1"/>
    <xf numFmtId="0" fontId="31" fillId="31" borderId="0" xfId="6" applyFont="1" applyFill="1" applyBorder="1" applyAlignment="1">
      <alignment horizontal="left"/>
    </xf>
    <xf numFmtId="0" fontId="81" fillId="32" borderId="28" xfId="138" applyFont="1" applyFill="1" applyBorder="1"/>
    <xf numFmtId="0" fontId="81" fillId="32" borderId="3" xfId="138" applyFont="1" applyFill="1" applyBorder="1"/>
    <xf numFmtId="0" fontId="92" fillId="32" borderId="5" xfId="138" applyFont="1" applyFill="1" applyBorder="1" applyAlignment="1"/>
    <xf numFmtId="0" fontId="92" fillId="32" borderId="5" xfId="138" applyFont="1" applyFill="1" applyBorder="1" applyAlignment="1">
      <alignment vertical="center"/>
    </xf>
    <xf numFmtId="0" fontId="31" fillId="31" borderId="0" xfId="6" applyFill="1" applyBorder="1" applyAlignment="1">
      <alignment horizontal="left" vertical="center" indent="1"/>
    </xf>
    <xf numFmtId="0" fontId="42" fillId="31" borderId="0" xfId="6" applyFont="1" applyFill="1" applyBorder="1"/>
    <xf numFmtId="0" fontId="56" fillId="31" borderId="13" xfId="26" applyFont="1" applyFill="1" applyBorder="1">
      <alignment horizontal="right"/>
    </xf>
    <xf numFmtId="0" fontId="46" fillId="31" borderId="0" xfId="6" applyFont="1" applyFill="1" applyBorder="1"/>
    <xf numFmtId="0" fontId="47" fillId="31" borderId="0" xfId="6" applyFont="1" applyFill="1" applyBorder="1" applyAlignment="1">
      <alignment horizontal="left" indent="1"/>
    </xf>
    <xf numFmtId="194" fontId="47" fillId="31" borderId="31" xfId="1" applyFont="1" applyFill="1" applyBorder="1" applyAlignment="1" applyProtection="1">
      <protection locked="0"/>
    </xf>
    <xf numFmtId="0" fontId="74" fillId="31" borderId="0" xfId="6" applyFont="1" applyFill="1" applyBorder="1"/>
    <xf numFmtId="194" fontId="74" fillId="31" borderId="0" xfId="1" applyFont="1" applyFill="1" applyBorder="1" applyAlignment="1" applyProtection="1">
      <protection locked="0"/>
    </xf>
    <xf numFmtId="0" fontId="47" fillId="31" borderId="0" xfId="6" applyFont="1" applyFill="1" applyBorder="1" applyAlignment="1">
      <alignment horizontal="left" vertical="center" indent="1"/>
    </xf>
    <xf numFmtId="0" fontId="57" fillId="31" borderId="0" xfId="15" applyFont="1" applyFill="1" applyBorder="1"/>
    <xf numFmtId="0" fontId="47" fillId="31" borderId="0" xfId="6" applyFont="1" applyFill="1" applyBorder="1"/>
    <xf numFmtId="0" fontId="74" fillId="31" borderId="0" xfId="6" quotePrefix="1" applyFont="1" applyFill="1" applyBorder="1"/>
    <xf numFmtId="0" fontId="42" fillId="31" borderId="0" xfId="19" quotePrefix="1" applyFont="1" applyFill="1" applyBorder="1">
      <alignment horizontal="center" wrapText="1"/>
    </xf>
    <xf numFmtId="0" fontId="74" fillId="31" borderId="5" xfId="6" applyFont="1" applyFill="1" applyBorder="1"/>
    <xf numFmtId="194" fontId="47" fillId="31" borderId="27" xfId="1" applyFont="1" applyFill="1" applyBorder="1" applyAlignment="1" applyProtection="1">
      <protection locked="0"/>
    </xf>
    <xf numFmtId="0" fontId="77" fillId="31" borderId="0" xfId="19" applyFont="1" applyFill="1" applyBorder="1" applyAlignment="1">
      <alignment horizontal="center" wrapText="1"/>
    </xf>
    <xf numFmtId="0" fontId="42" fillId="31" borderId="0" xfId="149" applyFont="1" applyFill="1" applyBorder="1" applyAlignment="1">
      <alignment horizontal="left" wrapText="1" indent="1"/>
      <protection locked="0"/>
    </xf>
    <xf numFmtId="0" fontId="74" fillId="31" borderId="0" xfId="149" applyFont="1" applyFill="1" applyBorder="1" applyAlignment="1">
      <alignment horizontal="left" indent="1"/>
      <protection locked="0"/>
    </xf>
    <xf numFmtId="0" fontId="74" fillId="31" borderId="0" xfId="0" applyFont="1" applyFill="1" applyBorder="1" applyAlignment="1">
      <alignment horizontal="left" wrapText="1" indent="1"/>
    </xf>
    <xf numFmtId="194" fontId="47" fillId="31" borderId="27" xfId="1" applyFont="1" applyFill="1" applyBorder="1" applyAlignment="1" applyProtection="1">
      <alignment horizontal="right" indent="1"/>
      <protection locked="0"/>
    </xf>
    <xf numFmtId="0" fontId="56" fillId="31" borderId="0" xfId="2" applyFont="1" applyFill="1" applyBorder="1"/>
    <xf numFmtId="0" fontId="31" fillId="31" borderId="38" xfId="0" applyFont="1" applyFill="1" applyBorder="1" applyAlignment="1">
      <alignment horizontal="left" vertical="center" indent="1"/>
    </xf>
    <xf numFmtId="0" fontId="31" fillId="31" borderId="39" xfId="0" applyFont="1" applyFill="1" applyBorder="1" applyAlignment="1">
      <alignment horizontal="left" vertical="center" indent="1"/>
    </xf>
    <xf numFmtId="0" fontId="31" fillId="31" borderId="0" xfId="0" applyFont="1" applyFill="1" applyBorder="1" applyAlignment="1">
      <alignment horizontal="left" vertical="center" indent="1"/>
    </xf>
    <xf numFmtId="0" fontId="31" fillId="31" borderId="0" xfId="28" applyFont="1" applyFill="1" applyBorder="1" applyAlignment="1">
      <alignment horizontal="left" indent="1"/>
    </xf>
    <xf numFmtId="0" fontId="31" fillId="31" borderId="0" xfId="17" applyFont="1" applyFill="1" applyBorder="1" applyAlignment="1">
      <alignment horizontal="center" wrapText="1"/>
    </xf>
    <xf numFmtId="194" fontId="30" fillId="0" borderId="34" xfId="1" applyFont="1" applyBorder="1" applyAlignment="1" applyProtection="1">
      <protection locked="0"/>
    </xf>
    <xf numFmtId="0" fontId="43" fillId="31" borderId="0" xfId="16" applyFont="1" applyFill="1" applyBorder="1"/>
    <xf numFmtId="0" fontId="39" fillId="31" borderId="0" xfId="6" quotePrefix="1" applyFont="1" applyFill="1" applyBorder="1" applyAlignment="1">
      <alignment horizontal="left" vertical="top"/>
    </xf>
    <xf numFmtId="0" fontId="31" fillId="31" borderId="38" xfId="0" applyFont="1" applyFill="1" applyBorder="1" applyAlignment="1"/>
    <xf numFmtId="0" fontId="39" fillId="31" borderId="0" xfId="6" applyFont="1" applyFill="1" applyBorder="1" applyAlignment="1">
      <alignment wrapText="1"/>
    </xf>
    <xf numFmtId="0" fontId="0" fillId="31" borderId="0" xfId="0" applyFill="1" applyAlignment="1">
      <alignment horizontal="left" indent="1"/>
    </xf>
    <xf numFmtId="0" fontId="47" fillId="31" borderId="0" xfId="0" applyFont="1" applyFill="1" applyAlignment="1">
      <alignment horizontal="left" indent="1"/>
    </xf>
    <xf numFmtId="0" fontId="47" fillId="31" borderId="0" xfId="0" applyFont="1" applyFill="1"/>
    <xf numFmtId="194" fontId="30" fillId="31" borderId="31" xfId="1" applyFont="1" applyFill="1" applyBorder="1" applyAlignment="1" applyProtection="1"/>
    <xf numFmtId="0" fontId="0" fillId="31" borderId="0" xfId="0" applyFill="1" applyAlignment="1"/>
    <xf numFmtId="0" fontId="37" fillId="31" borderId="0" xfId="15" applyFont="1" applyFill="1" applyBorder="1" applyAlignment="1">
      <alignment horizontal="left"/>
    </xf>
    <xf numFmtId="0" fontId="31" fillId="31" borderId="41" xfId="6" applyFont="1" applyFill="1" applyBorder="1" applyAlignment="1">
      <alignment horizontal="left"/>
    </xf>
    <xf numFmtId="194" fontId="6" fillId="0" borderId="1" xfId="1" applyFont="1" applyFill="1" applyBorder="1" applyAlignment="1" applyProtection="1">
      <alignment horizontal="right"/>
      <protection locked="0"/>
    </xf>
    <xf numFmtId="0" fontId="31" fillId="31" borderId="0" xfId="28" applyFont="1" applyFill="1" applyBorder="1" applyProtection="1">
      <alignment horizontal="left"/>
      <protection locked="0"/>
    </xf>
    <xf numFmtId="194" fontId="6" fillId="0" borderId="31" xfId="1" applyFont="1" applyFill="1" applyBorder="1" applyAlignment="1" applyProtection="1">
      <alignment horizontal="right"/>
      <protection locked="0"/>
    </xf>
    <xf numFmtId="191" fontId="0" fillId="30" borderId="0" xfId="120" applyNumberFormat="1" applyFont="1" applyFill="1" applyBorder="1">
      <alignment horizontal="right"/>
    </xf>
    <xf numFmtId="0" fontId="0" fillId="30" borderId="0" xfId="0" applyFont="1" applyFill="1" applyBorder="1" applyAlignment="1">
      <alignment horizontal="center"/>
    </xf>
    <xf numFmtId="0" fontId="0" fillId="30" borderId="0" xfId="0" applyFont="1" applyFill="1" applyBorder="1" applyAlignment="1">
      <alignment horizontal="left"/>
    </xf>
    <xf numFmtId="0" fontId="0" fillId="0" borderId="0" xfId="0" applyAlignment="1">
      <alignment horizontal="left"/>
    </xf>
    <xf numFmtId="49" fontId="0" fillId="5" borderId="0" xfId="0" applyNumberFormat="1" applyFill="1" applyBorder="1"/>
    <xf numFmtId="0" fontId="36" fillId="5" borderId="0" xfId="14" applyFill="1" applyBorder="1" applyAlignment="1">
      <alignment horizontal="left" vertical="top"/>
    </xf>
    <xf numFmtId="0" fontId="9" fillId="5" borderId="0" xfId="0" applyFont="1" applyFill="1" applyBorder="1" applyAlignment="1">
      <alignment horizontal="left" vertical="top" wrapText="1"/>
    </xf>
    <xf numFmtId="0" fontId="0" fillId="5" borderId="0" xfId="0" applyNumberFormat="1" applyFill="1" applyBorder="1" applyAlignment="1">
      <alignment horizontal="left" vertical="top"/>
    </xf>
    <xf numFmtId="0" fontId="45" fillId="5" borderId="0" xfId="14" applyFont="1" applyFill="1" applyBorder="1" applyAlignment="1">
      <alignment horizontal="left" vertical="top"/>
    </xf>
    <xf numFmtId="0" fontId="6" fillId="5" borderId="0" xfId="0" applyFont="1" applyFill="1" applyBorder="1" applyAlignment="1">
      <alignment horizontal="left" vertical="top" wrapText="1"/>
    </xf>
    <xf numFmtId="193" fontId="0" fillId="0" borderId="5" xfId="190" applyNumberFormat="1" applyFont="1" applyBorder="1" applyAlignment="1" applyProtection="1"/>
    <xf numFmtId="194" fontId="30" fillId="0" borderId="31" xfId="1" applyFont="1" applyFill="1" applyBorder="1" applyAlignment="1" applyProtection="1">
      <protection locked="0"/>
    </xf>
    <xf numFmtId="168" fontId="31" fillId="0" borderId="31" xfId="166" applyNumberFormat="1" applyFill="1" applyBorder="1"/>
    <xf numFmtId="0" fontId="42" fillId="0" borderId="30" xfId="0" applyFont="1" applyBorder="1" applyAlignment="1">
      <alignment horizontal="center"/>
    </xf>
    <xf numFmtId="0" fontId="39" fillId="31" borderId="0" xfId="18" applyFont="1" applyFill="1" applyBorder="1" applyAlignment="1">
      <alignment horizontal="center" wrapText="1"/>
    </xf>
    <xf numFmtId="0" fontId="83" fillId="31" borderId="0" xfId="138" applyFont="1" applyFill="1" applyBorder="1" applyAlignment="1">
      <alignment horizontal="right"/>
    </xf>
    <xf numFmtId="0" fontId="81" fillId="31" borderId="0" xfId="138" applyFont="1" applyFill="1" applyBorder="1"/>
    <xf numFmtId="193" fontId="0" fillId="0" borderId="0" xfId="190" applyNumberFormat="1" applyFont="1" applyBorder="1" applyAlignment="1" applyProtection="1"/>
    <xf numFmtId="193" fontId="47" fillId="0" borderId="0" xfId="190" applyNumberFormat="1" applyFont="1" applyBorder="1" applyAlignment="1" applyProtection="1"/>
    <xf numFmtId="0" fontId="81" fillId="32" borderId="28" xfId="138" applyNumberFormat="1" applyFont="1" applyFill="1" applyBorder="1"/>
    <xf numFmtId="0" fontId="26" fillId="0" borderId="0" xfId="120" applyBorder="1" applyAlignment="1">
      <alignment horizontal="left" indent="2"/>
    </xf>
    <xf numFmtId="0" fontId="26" fillId="0" borderId="0" xfId="120" applyBorder="1">
      <alignment horizontal="right"/>
    </xf>
    <xf numFmtId="0" fontId="88" fillId="32" borderId="0" xfId="206" applyFont="1" applyFill="1" applyBorder="1">
      <alignment horizontal="right"/>
    </xf>
    <xf numFmtId="0" fontId="86" fillId="32" borderId="3" xfId="205" applyFont="1" applyFill="1" applyBorder="1" applyAlignment="1">
      <alignment horizontal="left" indent="1"/>
    </xf>
    <xf numFmtId="0" fontId="86" fillId="32" borderId="0" xfId="205" applyFont="1" applyFill="1" applyBorder="1"/>
    <xf numFmtId="0" fontId="84" fillId="32" borderId="0" xfId="208" applyFont="1" applyFill="1" applyBorder="1" applyAlignment="1"/>
    <xf numFmtId="0" fontId="83" fillId="32" borderId="5" xfId="207" applyFont="1" applyFill="1" applyBorder="1" applyAlignment="1">
      <alignment vertical="top" wrapText="1"/>
    </xf>
    <xf numFmtId="0" fontId="26" fillId="0" borderId="0" xfId="120" applyFont="1" applyAlignment="1">
      <alignment horizontal="left" indent="2"/>
    </xf>
    <xf numFmtId="0" fontId="26" fillId="0" borderId="0" xfId="120" applyFont="1" applyAlignment="1"/>
    <xf numFmtId="0" fontId="84" fillId="32" borderId="3" xfId="208" applyFont="1" applyFill="1" applyBorder="1" applyAlignment="1">
      <alignment horizontal="left"/>
    </xf>
    <xf numFmtId="0" fontId="26" fillId="0" borderId="0" xfId="120" applyAlignment="1">
      <alignment horizontal="left" indent="2"/>
    </xf>
    <xf numFmtId="0" fontId="26" fillId="0" borderId="0" xfId="120">
      <alignment horizontal="right"/>
    </xf>
    <xf numFmtId="0" fontId="27" fillId="31" borderId="13" xfId="143" applyFill="1" applyBorder="1">
      <alignment horizontal="right"/>
    </xf>
    <xf numFmtId="0" fontId="27" fillId="31" borderId="0" xfId="143" applyFill="1" applyBorder="1">
      <alignment horizontal="right"/>
    </xf>
    <xf numFmtId="0" fontId="31" fillId="31" borderId="0" xfId="137" applyFont="1" applyFill="1" applyBorder="1"/>
    <xf numFmtId="0" fontId="31" fillId="31" borderId="0" xfId="137" applyFont="1" applyFill="1" applyBorder="1" applyAlignment="1"/>
    <xf numFmtId="0" fontId="27" fillId="31" borderId="0" xfId="216" applyFont="1" applyFill="1" applyBorder="1">
      <alignment horizontal="center" wrapText="1"/>
    </xf>
    <xf numFmtId="0" fontId="31" fillId="31" borderId="5" xfId="137" applyFill="1" applyBorder="1"/>
    <xf numFmtId="0" fontId="39" fillId="31" borderId="0" xfId="139" applyFont="1" applyFill="1" applyBorder="1" applyAlignment="1">
      <alignment horizontal="left" indent="1"/>
    </xf>
    <xf numFmtId="182" fontId="42" fillId="31" borderId="0" xfId="200" applyFont="1" applyFill="1" applyBorder="1" applyAlignment="1">
      <alignment horizontal="center" wrapText="1"/>
    </xf>
    <xf numFmtId="0" fontId="37" fillId="31" borderId="0" xfId="139" applyFont="1" applyFill="1" applyBorder="1" applyAlignment="1">
      <alignment horizontal="left" indent="1"/>
    </xf>
    <xf numFmtId="0" fontId="39" fillId="31" borderId="0" xfId="210" applyFont="1" applyFill="1" applyBorder="1" applyAlignment="1">
      <alignment horizontal="left"/>
    </xf>
    <xf numFmtId="0" fontId="31" fillId="31" borderId="0" xfId="137" applyFont="1" applyFill="1" applyBorder="1" applyAlignment="1">
      <alignment horizontal="left" indent="1"/>
    </xf>
    <xf numFmtId="0" fontId="26" fillId="0" borderId="0" xfId="120" applyAlignment="1">
      <alignment wrapText="1"/>
    </xf>
    <xf numFmtId="191" fontId="6" fillId="31" borderId="27" xfId="112" applyNumberFormat="1" applyFont="1" applyFill="1" applyBorder="1" applyAlignment="1">
      <alignment horizontal="right"/>
    </xf>
    <xf numFmtId="0" fontId="26" fillId="0" borderId="0" xfId="120" applyAlignment="1"/>
    <xf numFmtId="0" fontId="39" fillId="31" borderId="0" xfId="144" applyFont="1" applyFill="1" applyBorder="1">
      <alignment horizontal="left"/>
    </xf>
    <xf numFmtId="0" fontId="39" fillId="31" borderId="0" xfId="141" applyFont="1" applyFill="1" applyBorder="1">
      <alignment horizontal="left"/>
    </xf>
    <xf numFmtId="0" fontId="27" fillId="31" borderId="0" xfId="123" applyFont="1" applyFill="1" applyBorder="1">
      <alignment horizontal="right"/>
    </xf>
    <xf numFmtId="0" fontId="27" fillId="31" borderId="0" xfId="216" applyFont="1" applyFill="1" applyBorder="1" applyAlignment="1">
      <alignment horizontal="center" wrapText="1"/>
    </xf>
    <xf numFmtId="0" fontId="39" fillId="31" borderId="0" xfId="140" applyFont="1" applyFill="1" applyBorder="1"/>
    <xf numFmtId="0" fontId="31" fillId="31" borderId="0" xfId="137" applyFill="1" applyAlignment="1">
      <alignment horizontal="right"/>
    </xf>
    <xf numFmtId="191" fontId="31" fillId="31" borderId="0" xfId="196" applyNumberFormat="1" applyFont="1" applyFill="1" applyBorder="1" applyProtection="1">
      <alignment horizontal="right"/>
    </xf>
    <xf numFmtId="0" fontId="31" fillId="31" borderId="0" xfId="144" applyFont="1" applyFill="1" applyBorder="1" applyAlignment="1"/>
    <xf numFmtId="0" fontId="38" fillId="31" borderId="0" xfId="140" applyFont="1" applyFill="1" applyBorder="1"/>
    <xf numFmtId="0" fontId="39" fillId="31" borderId="0" xfId="210" quotePrefix="1" applyFont="1" applyFill="1" applyBorder="1" applyAlignment="1">
      <alignment horizontal="left" vertical="center"/>
    </xf>
    <xf numFmtId="0" fontId="26" fillId="0" borderId="0" xfId="120" quotePrefix="1" applyAlignment="1">
      <alignment horizontal="left" indent="2"/>
    </xf>
    <xf numFmtId="0" fontId="27" fillId="31" borderId="0" xfId="197" applyFont="1" applyFill="1" applyBorder="1"/>
    <xf numFmtId="0" fontId="27" fillId="31" borderId="0" xfId="204" applyFont="1" applyFill="1" applyBorder="1">
      <alignment horizontal="left"/>
    </xf>
    <xf numFmtId="0" fontId="43" fillId="31" borderId="0" xfId="137" applyFont="1" applyFill="1" applyBorder="1"/>
    <xf numFmtId="0" fontId="31" fillId="31" borderId="12" xfId="137" applyFill="1" applyBorder="1"/>
    <xf numFmtId="0" fontId="26" fillId="0" borderId="0" xfId="120" applyFont="1">
      <alignment horizontal="right"/>
    </xf>
    <xf numFmtId="0" fontId="27" fillId="31" borderId="0" xfId="143" applyFont="1" applyFill="1" applyBorder="1">
      <alignment horizontal="right"/>
    </xf>
    <xf numFmtId="0" fontId="31" fillId="31" borderId="5" xfId="137" applyFont="1" applyFill="1" applyBorder="1"/>
    <xf numFmtId="0" fontId="38" fillId="31" borderId="0" xfId="139" applyFont="1" applyFill="1" applyBorder="1" applyAlignment="1">
      <alignment horizontal="left" indent="1"/>
    </xf>
    <xf numFmtId="0" fontId="39" fillId="31" borderId="0" xfId="137" applyFont="1" applyFill="1" applyBorder="1" applyAlignment="1">
      <alignment horizontal="right"/>
    </xf>
    <xf numFmtId="0" fontId="39" fillId="31" borderId="0" xfId="137" applyFont="1" applyFill="1" applyBorder="1" applyAlignment="1">
      <alignment horizontal="left"/>
    </xf>
    <xf numFmtId="191" fontId="6" fillId="31" borderId="27" xfId="112" applyNumberFormat="1" applyFont="1" applyFill="1" applyAlignment="1">
      <alignment horizontal="right"/>
    </xf>
    <xf numFmtId="0" fontId="39" fillId="31" borderId="0" xfId="141" applyFont="1" applyFill="1" applyBorder="1" applyAlignment="1"/>
    <xf numFmtId="164" fontId="39" fillId="31" borderId="0" xfId="137" quotePrefix="1" applyNumberFormat="1" applyFont="1" applyFill="1" applyBorder="1" applyAlignment="1">
      <alignment horizontal="left"/>
    </xf>
    <xf numFmtId="191" fontId="31" fillId="31" borderId="43" xfId="196" applyNumberFormat="1" applyFont="1" applyFill="1" applyBorder="1" applyProtection="1">
      <alignment horizontal="right"/>
    </xf>
    <xf numFmtId="191" fontId="31" fillId="31" borderId="14" xfId="196" applyNumberFormat="1" applyFont="1" applyFill="1" applyBorder="1" applyProtection="1">
      <alignment horizontal="right"/>
    </xf>
    <xf numFmtId="0" fontId="31" fillId="31" borderId="12" xfId="137" applyFont="1" applyFill="1" applyBorder="1"/>
    <xf numFmtId="0" fontId="31" fillId="31" borderId="0" xfId="217" applyFont="1" applyFill="1" applyBorder="1" applyAlignment="1">
      <alignment horizontal="left" indent="2"/>
    </xf>
    <xf numFmtId="194" fontId="6" fillId="5" borderId="31" xfId="1" applyFont="1" applyFill="1" applyBorder="1" applyAlignment="1" applyProtection="1">
      <alignment horizontal="right"/>
    </xf>
    <xf numFmtId="170" fontId="31" fillId="5" borderId="31" xfId="166" applyNumberFormat="1" applyFill="1" applyBorder="1"/>
    <xf numFmtId="194" fontId="30" fillId="5" borderId="35" xfId="1" applyFont="1" applyFill="1" applyBorder="1" applyAlignment="1" applyProtection="1">
      <protection locked="0"/>
    </xf>
    <xf numFmtId="194" fontId="6" fillId="5" borderId="35" xfId="1" applyFont="1" applyFill="1" applyBorder="1" applyAlignment="1" applyProtection="1">
      <alignment horizontal="right"/>
    </xf>
    <xf numFmtId="170" fontId="31" fillId="5" borderId="35" xfId="166" applyNumberFormat="1" applyFill="1" applyBorder="1"/>
    <xf numFmtId="0" fontId="39" fillId="31" borderId="0" xfId="217" applyFont="1" applyFill="1" applyBorder="1"/>
    <xf numFmtId="194" fontId="30" fillId="31" borderId="27" xfId="1" applyFont="1" applyFill="1" applyBorder="1" applyAlignment="1" applyProtection="1">
      <protection locked="0"/>
    </xf>
    <xf numFmtId="170" fontId="31" fillId="31" borderId="17" xfId="166" applyNumberFormat="1" applyFill="1" applyBorder="1"/>
    <xf numFmtId="170" fontId="31" fillId="31" borderId="0" xfId="166" applyNumberFormat="1" applyFill="1" applyBorder="1"/>
    <xf numFmtId="0" fontId="39" fillId="31" borderId="0" xfId="217" applyFont="1" applyFill="1" applyBorder="1" applyAlignment="1">
      <alignment vertical="center"/>
    </xf>
    <xf numFmtId="0" fontId="111" fillId="31" borderId="0" xfId="217" applyFont="1" applyFill="1" applyBorder="1" applyAlignment="1">
      <alignment horizontal="left" vertical="center" indent="1"/>
    </xf>
    <xf numFmtId="197" fontId="112" fillId="5" borderId="36" xfId="218" applyNumberFormat="1" applyFont="1" applyFill="1" applyBorder="1" applyAlignment="1" applyProtection="1">
      <alignment horizontal="left"/>
      <protection locked="0"/>
    </xf>
    <xf numFmtId="170" fontId="31" fillId="31" borderId="31" xfId="166" applyNumberFormat="1" applyFill="1" applyBorder="1" applyProtection="1"/>
    <xf numFmtId="170" fontId="31" fillId="31" borderId="35" xfId="166" applyNumberFormat="1" applyFill="1" applyBorder="1" applyProtection="1"/>
    <xf numFmtId="170" fontId="31" fillId="31" borderId="0" xfId="166" applyNumberFormat="1" applyFill="1" applyBorder="1" applyProtection="1"/>
    <xf numFmtId="170" fontId="31" fillId="31" borderId="31" xfId="166" applyNumberFormat="1" applyFill="1" applyBorder="1"/>
    <xf numFmtId="0" fontId="39" fillId="31" borderId="0" xfId="15" applyFont="1" applyFill="1" applyBorder="1"/>
    <xf numFmtId="0" fontId="26" fillId="32" borderId="0" xfId="120" applyFill="1" applyBorder="1">
      <alignment horizontal="right"/>
    </xf>
    <xf numFmtId="0" fontId="31" fillId="31" borderId="0" xfId="137" applyFill="1" applyBorder="1"/>
    <xf numFmtId="0" fontId="31" fillId="31" borderId="5" xfId="137" applyFill="1" applyBorder="1" applyAlignment="1"/>
    <xf numFmtId="0" fontId="39" fillId="31" borderId="0" xfId="137" applyFont="1" applyFill="1" applyBorder="1" applyAlignment="1">
      <alignment horizontal="center"/>
    </xf>
    <xf numFmtId="0" fontId="39" fillId="34" borderId="15" xfId="137" applyFont="1" applyFill="1" applyBorder="1" applyAlignment="1">
      <alignment horizontal="center"/>
    </xf>
    <xf numFmtId="0" fontId="27" fillId="31" borderId="0" xfId="143" applyFill="1" applyBorder="1" applyAlignment="1">
      <alignment horizontal="right" vertical="center"/>
    </xf>
    <xf numFmtId="0" fontId="43" fillId="31" borderId="0" xfId="137" applyFont="1" applyFill="1" applyBorder="1" applyAlignment="1">
      <alignment vertical="center"/>
    </xf>
    <xf numFmtId="0" fontId="27" fillId="31" borderId="0" xfId="197" applyFont="1" applyFill="1" applyBorder="1" applyAlignment="1">
      <alignment horizontal="left"/>
    </xf>
    <xf numFmtId="0" fontId="27" fillId="31" borderId="0" xfId="197" applyFont="1" applyFill="1" applyBorder="1" applyAlignment="1">
      <alignment horizontal="center" wrapText="1"/>
    </xf>
    <xf numFmtId="49" fontId="42" fillId="31" borderId="0" xfId="21" applyFont="1" applyFill="1" applyBorder="1" applyAlignment="1">
      <alignment horizontal="center" vertical="center" wrapText="1"/>
    </xf>
    <xf numFmtId="49" fontId="42" fillId="34" borderId="16" xfId="21" applyFont="1" applyFill="1" applyBorder="1" applyAlignment="1">
      <alignment horizontal="center" vertical="center" wrapText="1"/>
    </xf>
    <xf numFmtId="0" fontId="26" fillId="0" borderId="0" xfId="120" applyAlignment="1">
      <alignment vertical="center"/>
    </xf>
    <xf numFmtId="0" fontId="43" fillId="31" borderId="0" xfId="137" applyFont="1" applyFill="1" applyBorder="1" applyAlignment="1"/>
    <xf numFmtId="0" fontId="47" fillId="5" borderId="44" xfId="1" applyNumberFormat="1" applyFont="1" applyFill="1" applyBorder="1" applyAlignment="1" applyProtection="1">
      <alignment horizontal="left" indent="1"/>
      <protection locked="0"/>
    </xf>
    <xf numFmtId="191" fontId="30" fillId="0" borderId="45" xfId="227" applyNumberFormat="1">
      <protection locked="0"/>
    </xf>
    <xf numFmtId="0" fontId="39" fillId="31" borderId="0" xfId="137" applyFont="1" applyFill="1" applyBorder="1"/>
    <xf numFmtId="191" fontId="31" fillId="31" borderId="27" xfId="137" applyNumberFormat="1" applyFont="1" applyFill="1" applyBorder="1"/>
    <xf numFmtId="0" fontId="114" fillId="31" borderId="0" xfId="137" applyFont="1" applyFill="1" applyBorder="1"/>
    <xf numFmtId="0" fontId="114" fillId="31" borderId="0" xfId="216" applyFont="1" applyFill="1" applyBorder="1">
      <alignment horizontal="center" wrapText="1"/>
    </xf>
    <xf numFmtId="0" fontId="39" fillId="31" borderId="0" xfId="141" applyFont="1" applyFill="1" applyBorder="1" applyAlignment="1">
      <alignment horizontal="right"/>
    </xf>
    <xf numFmtId="0" fontId="38" fillId="31" borderId="0" xfId="204" applyFont="1" applyFill="1" applyBorder="1">
      <alignment horizontal="left"/>
    </xf>
    <xf numFmtId="0" fontId="38" fillId="31" borderId="0" xfId="144" applyFont="1" applyFill="1" applyBorder="1">
      <alignment horizontal="left"/>
    </xf>
    <xf numFmtId="0" fontId="38" fillId="31" borderId="0" xfId="144" applyFont="1" applyFill="1" applyBorder="1" applyAlignment="1">
      <alignment horizontal="right"/>
    </xf>
    <xf numFmtId="9" fontId="30" fillId="31" borderId="27" xfId="224" applyFont="1" applyFill="1" applyBorder="1" applyProtection="1">
      <protection locked="0"/>
    </xf>
    <xf numFmtId="9" fontId="30" fillId="31" borderId="0" xfId="224" applyFont="1" applyFill="1" applyBorder="1" applyProtection="1">
      <protection locked="0"/>
    </xf>
    <xf numFmtId="0" fontId="31" fillId="31" borderId="0" xfId="144" applyFont="1" applyFill="1" applyBorder="1">
      <alignment horizontal="left"/>
    </xf>
    <xf numFmtId="0" fontId="26" fillId="31" borderId="0" xfId="120" applyFill="1">
      <alignment horizontal="right"/>
    </xf>
    <xf numFmtId="0" fontId="0" fillId="32" borderId="0" xfId="0" applyFill="1"/>
    <xf numFmtId="0" fontId="87" fillId="32" borderId="0" xfId="228" applyFont="1" applyFill="1" applyBorder="1" applyAlignment="1">
      <alignment horizontal="left"/>
    </xf>
    <xf numFmtId="173" fontId="87" fillId="32" borderId="0" xfId="7" applyFont="1" applyFill="1" applyBorder="1" applyAlignment="1" applyProtection="1">
      <alignment horizontal="center" vertical="center"/>
    </xf>
    <xf numFmtId="0" fontId="86" fillId="32" borderId="0" xfId="9" applyFont="1" applyFill="1" applyBorder="1"/>
    <xf numFmtId="0" fontId="0" fillId="32" borderId="0" xfId="0" applyFont="1" applyFill="1"/>
    <xf numFmtId="0" fontId="6" fillId="31" borderId="0" xfId="138" applyFont="1" applyFill="1" applyBorder="1" applyAlignment="1">
      <alignment horizontal="center"/>
    </xf>
    <xf numFmtId="0" fontId="81" fillId="31" borderId="5" xfId="138" applyFont="1" applyFill="1" applyBorder="1"/>
    <xf numFmtId="0" fontId="27" fillId="31" borderId="0" xfId="26" applyFont="1" applyFill="1" applyBorder="1">
      <alignment horizontal="right"/>
    </xf>
    <xf numFmtId="0" fontId="39" fillId="31" borderId="0" xfId="19" applyFont="1" applyFill="1" applyBorder="1">
      <alignment horizontal="center" wrapText="1"/>
    </xf>
    <xf numFmtId="49" fontId="115" fillId="35" borderId="50" xfId="21" applyFont="1" applyFill="1" applyBorder="1">
      <alignment horizontal="center" wrapText="1"/>
    </xf>
    <xf numFmtId="49" fontId="115" fillId="35" borderId="51" xfId="21" applyFont="1" applyFill="1" applyBorder="1">
      <alignment horizontal="center" wrapText="1"/>
    </xf>
    <xf numFmtId="49" fontId="115" fillId="35" borderId="17" xfId="21" applyFont="1" applyFill="1" applyBorder="1">
      <alignment horizontal="center" wrapText="1"/>
    </xf>
    <xf numFmtId="49" fontId="115" fillId="35" borderId="52" xfId="21" applyFont="1" applyFill="1" applyBorder="1">
      <alignment horizontal="center" wrapText="1"/>
    </xf>
    <xf numFmtId="49" fontId="115" fillId="35" borderId="53" xfId="21" applyFont="1" applyFill="1" applyBorder="1">
      <alignment horizontal="center" wrapText="1"/>
    </xf>
    <xf numFmtId="49" fontId="115" fillId="36" borderId="0" xfId="21" applyFont="1" applyFill="1" applyBorder="1">
      <alignment horizontal="center" wrapText="1"/>
    </xf>
    <xf numFmtId="0" fontId="116" fillId="31" borderId="0" xfId="6" applyFont="1" applyFill="1" applyBorder="1" applyAlignment="1"/>
    <xf numFmtId="194" fontId="30" fillId="0" borderId="45" xfId="1" applyFont="1" applyBorder="1" applyAlignment="1" applyProtection="1">
      <protection locked="0"/>
    </xf>
    <xf numFmtId="194" fontId="30" fillId="0" borderId="14" xfId="1" applyFont="1" applyBorder="1" applyAlignment="1" applyProtection="1">
      <protection locked="0"/>
    </xf>
    <xf numFmtId="194" fontId="6" fillId="31" borderId="14" xfId="1" applyFont="1" applyFill="1" applyBorder="1" applyAlignment="1" applyProtection="1">
      <alignment horizontal="right"/>
    </xf>
    <xf numFmtId="194" fontId="6" fillId="31" borderId="45" xfId="1" applyFont="1" applyFill="1" applyBorder="1" applyAlignment="1" applyProtection="1">
      <alignment horizontal="right"/>
    </xf>
    <xf numFmtId="0" fontId="0" fillId="5" borderId="45" xfId="0" applyFill="1" applyBorder="1"/>
    <xf numFmtId="0" fontId="27" fillId="31" borderId="0" xfId="6" applyFont="1" applyFill="1" applyBorder="1" applyAlignment="1">
      <alignment horizontal="right"/>
    </xf>
    <xf numFmtId="0" fontId="16" fillId="31" borderId="39" xfId="213" applyFont="1" applyFill="1" applyBorder="1" applyAlignment="1">
      <alignment vertical="center"/>
    </xf>
    <xf numFmtId="0" fontId="12" fillId="31" borderId="39" xfId="213" applyFont="1" applyFill="1" applyBorder="1" applyAlignment="1">
      <alignment horizontal="right" vertical="center"/>
    </xf>
    <xf numFmtId="0" fontId="6" fillId="31" borderId="39" xfId="213" applyFont="1" applyFill="1" applyBorder="1" applyAlignment="1">
      <alignment horizontal="right" vertical="center"/>
    </xf>
    <xf numFmtId="0" fontId="6" fillId="31" borderId="39" xfId="213" applyFont="1" applyFill="1" applyBorder="1" applyAlignment="1">
      <alignment vertical="center"/>
    </xf>
    <xf numFmtId="0" fontId="12" fillId="31" borderId="39" xfId="213" applyFont="1" applyFill="1" applyBorder="1" applyAlignment="1">
      <alignment vertical="center"/>
    </xf>
    <xf numFmtId="0" fontId="27" fillId="31" borderId="0" xfId="17" applyFont="1" applyFill="1" applyBorder="1">
      <alignment horizontal="left"/>
    </xf>
    <xf numFmtId="0" fontId="27" fillId="5" borderId="45" xfId="17" applyFont="1" applyFill="1" applyBorder="1">
      <alignment horizontal="left"/>
    </xf>
    <xf numFmtId="0" fontId="27" fillId="31" borderId="0" xfId="26" applyFill="1" applyBorder="1">
      <alignment horizontal="right"/>
    </xf>
    <xf numFmtId="0" fontId="0" fillId="30" borderId="0" xfId="0" applyFill="1"/>
    <xf numFmtId="191" fontId="31" fillId="31" borderId="45" xfId="196" applyNumberFormat="1" applyFont="1" applyFill="1" applyBorder="1" applyProtection="1">
      <alignment horizontal="right"/>
    </xf>
    <xf numFmtId="191" fontId="31" fillId="31" borderId="48" xfId="196" applyNumberFormat="1" applyFont="1" applyFill="1" applyBorder="1" applyProtection="1">
      <alignment horizontal="right"/>
    </xf>
    <xf numFmtId="0" fontId="27" fillId="31" borderId="53" xfId="143" applyFill="1" applyBorder="1">
      <alignment horizontal="right"/>
    </xf>
    <xf numFmtId="0" fontId="31" fillId="31" borderId="53" xfId="137" applyFill="1" applyBorder="1"/>
    <xf numFmtId="0" fontId="27" fillId="31" borderId="53" xfId="143" applyFont="1" applyFill="1" applyBorder="1">
      <alignment horizontal="right"/>
    </xf>
    <xf numFmtId="0" fontId="31" fillId="31" borderId="53" xfId="137" applyFont="1" applyFill="1" applyBorder="1"/>
    <xf numFmtId="0" fontId="81" fillId="0" borderId="0" xfId="138" applyFont="1" applyFill="1" applyBorder="1"/>
    <xf numFmtId="0" fontId="86" fillId="32" borderId="3" xfId="205" applyFont="1" applyFill="1" applyBorder="1"/>
    <xf numFmtId="0" fontId="83" fillId="32" borderId="0" xfId="207" applyFont="1" applyFill="1" applyBorder="1" applyAlignment="1">
      <alignment vertical="top"/>
    </xf>
    <xf numFmtId="0" fontId="83" fillId="0" borderId="0" xfId="207" applyFont="1" applyFill="1" applyBorder="1" applyAlignment="1">
      <alignment vertical="top" wrapText="1"/>
    </xf>
    <xf numFmtId="0" fontId="83" fillId="32" borderId="0" xfId="207" applyFont="1" applyFill="1" applyBorder="1" applyAlignment="1">
      <alignment vertical="top" wrapText="1"/>
    </xf>
    <xf numFmtId="0" fontId="26" fillId="0" borderId="0" xfId="120" applyBorder="1" applyAlignment="1"/>
    <xf numFmtId="0" fontId="98" fillId="31" borderId="5" xfId="137" applyFont="1" applyFill="1" applyBorder="1"/>
    <xf numFmtId="0" fontId="98" fillId="0" borderId="0" xfId="137" applyFont="1" applyFill="1" applyBorder="1"/>
    <xf numFmtId="0" fontId="43" fillId="31" borderId="5" xfId="137" applyFont="1" applyFill="1" applyBorder="1"/>
    <xf numFmtId="0" fontId="43" fillId="0" borderId="0" xfId="137" applyFont="1" applyFill="1" applyBorder="1"/>
    <xf numFmtId="0" fontId="96" fillId="0" borderId="0" xfId="120" applyFont="1" applyBorder="1">
      <alignment horizontal="right"/>
    </xf>
    <xf numFmtId="0" fontId="43" fillId="31" borderId="12" xfId="137" applyFont="1" applyFill="1" applyBorder="1"/>
    <xf numFmtId="0" fontId="0" fillId="31" borderId="49" xfId="0" applyFill="1" applyBorder="1" applyAlignment="1">
      <alignment horizontal="left" vertical="top" wrapText="1"/>
    </xf>
    <xf numFmtId="0" fontId="96" fillId="0" borderId="0" xfId="120" applyFont="1" applyFill="1" applyBorder="1">
      <alignment horizontal="right"/>
    </xf>
    <xf numFmtId="0" fontId="0" fillId="31" borderId="53" xfId="0" applyFill="1" applyBorder="1" applyAlignment="1">
      <alignment horizontal="left" vertical="top" wrapText="1"/>
    </xf>
    <xf numFmtId="0" fontId="1" fillId="31" borderId="49" xfId="0" applyFont="1" applyFill="1" applyBorder="1" applyAlignment="1">
      <alignment horizontal="left" vertical="top" wrapText="1"/>
    </xf>
    <xf numFmtId="0" fontId="0" fillId="31" borderId="46" xfId="0" applyFill="1" applyBorder="1" applyAlignment="1">
      <alignment horizontal="left" vertical="top" wrapText="1"/>
    </xf>
    <xf numFmtId="0" fontId="0" fillId="31" borderId="49" xfId="0" applyFont="1" applyFill="1" applyBorder="1" applyAlignment="1">
      <alignment horizontal="left" vertical="top" wrapText="1"/>
    </xf>
    <xf numFmtId="0" fontId="121" fillId="31" borderId="49" xfId="0" applyFont="1" applyFill="1" applyBorder="1" applyAlignment="1">
      <alignment horizontal="left" vertical="top" wrapText="1"/>
    </xf>
    <xf numFmtId="0" fontId="31" fillId="31" borderId="10" xfId="137" applyFill="1" applyBorder="1"/>
    <xf numFmtId="0" fontId="31" fillId="31" borderId="53" xfId="137" applyFill="1" applyBorder="1" applyAlignment="1">
      <alignment horizontal="left" vertical="top" wrapText="1"/>
    </xf>
    <xf numFmtId="0" fontId="31" fillId="0" borderId="0" xfId="137" applyFill="1" applyBorder="1"/>
    <xf numFmtId="0" fontId="26" fillId="0" borderId="0" xfId="120" applyFill="1" applyBorder="1">
      <alignment horizontal="right"/>
    </xf>
    <xf numFmtId="0" fontId="26" fillId="5" borderId="0" xfId="120" applyFill="1">
      <alignment horizontal="right"/>
    </xf>
    <xf numFmtId="0" fontId="122" fillId="5" borderId="0" xfId="0" applyFont="1" applyFill="1" applyAlignment="1">
      <alignment horizontal="left" vertical="center" wrapText="1" indent="1"/>
    </xf>
    <xf numFmtId="0" fontId="39" fillId="31" borderId="0" xfId="15" applyFont="1" applyFill="1" applyBorder="1"/>
    <xf numFmtId="0" fontId="31" fillId="31" borderId="0" xfId="6" applyFont="1" applyFill="1" applyBorder="1" applyAlignment="1">
      <alignment horizontal="left"/>
    </xf>
    <xf numFmtId="168" fontId="31" fillId="31" borderId="0" xfId="167" applyNumberFormat="1" applyFill="1" applyBorder="1"/>
    <xf numFmtId="0" fontId="37" fillId="31" borderId="0" xfId="15" quotePrefix="1" applyFont="1" applyFill="1" applyBorder="1"/>
    <xf numFmtId="0" fontId="78" fillId="31" borderId="11" xfId="19" applyFont="1" applyFill="1" applyBorder="1" applyAlignment="1">
      <alignment horizontal="center" wrapText="1"/>
    </xf>
    <xf numFmtId="0" fontId="31" fillId="0" borderId="30" xfId="6" applyFill="1" applyBorder="1" applyAlignment="1"/>
    <xf numFmtId="0" fontId="66" fillId="31" borderId="0" xfId="81" applyFont="1" applyFill="1" applyBorder="1" applyAlignment="1"/>
    <xf numFmtId="0" fontId="66" fillId="31" borderId="0" xfId="81" applyFont="1" applyFill="1" applyBorder="1" applyAlignment="1">
      <alignment horizontal="left"/>
    </xf>
    <xf numFmtId="0" fontId="39" fillId="31" borderId="0" xfId="6" applyFont="1" applyFill="1" applyAlignment="1">
      <alignment horizontal="center" wrapText="1"/>
    </xf>
    <xf numFmtId="0" fontId="59" fillId="5" borderId="0" xfId="0" applyFont="1" applyFill="1" applyAlignment="1">
      <alignment horizontal="left" vertical="top" wrapText="1"/>
    </xf>
    <xf numFmtId="0" fontId="9" fillId="0" borderId="0" xfId="0" applyFont="1" applyAlignment="1">
      <alignment horizontal="left" vertical="top" wrapText="1"/>
    </xf>
    <xf numFmtId="0" fontId="88" fillId="32" borderId="0" xfId="10" applyFont="1" applyFill="1">
      <alignment horizontal="right"/>
    </xf>
    <xf numFmtId="194" fontId="30" fillId="0" borderId="54" xfId="1" applyFont="1" applyBorder="1" applyAlignment="1" applyProtection="1">
      <protection locked="0"/>
    </xf>
    <xf numFmtId="49" fontId="41" fillId="0" borderId="0" xfId="21" applyBorder="1">
      <alignment horizontal="center" wrapText="1"/>
    </xf>
    <xf numFmtId="0" fontId="42" fillId="0" borderId="0" xfId="0" applyFont="1" applyBorder="1" applyAlignment="1">
      <alignment horizontal="centerContinuous"/>
    </xf>
    <xf numFmtId="0" fontId="0" fillId="0" borderId="0" xfId="0" applyBorder="1" applyAlignment="1">
      <alignment horizontal="centerContinuous"/>
    </xf>
    <xf numFmtId="0" fontId="42" fillId="0" borderId="0" xfId="0" applyFont="1" applyFill="1" applyBorder="1" applyAlignment="1">
      <alignment horizontal="right"/>
    </xf>
    <xf numFmtId="49" fontId="26" fillId="0" borderId="0" xfId="22" applyBorder="1" applyAlignment="1">
      <alignment horizontal="left" indent="1"/>
    </xf>
    <xf numFmtId="0" fontId="66" fillId="0" borderId="0" xfId="120" applyFont="1" applyFill="1" applyBorder="1" applyAlignment="1">
      <alignment horizontal="center"/>
    </xf>
    <xf numFmtId="0" fontId="66" fillId="0" borderId="0" xfId="120" applyFont="1" applyFill="1" applyBorder="1" applyAlignment="1">
      <alignment horizontal="centerContinuous"/>
    </xf>
    <xf numFmtId="191" fontId="0" fillId="0" borderId="0" xfId="120" applyNumberFormat="1" applyFont="1" applyFill="1" applyBorder="1">
      <alignment horizontal="right"/>
    </xf>
    <xf numFmtId="0" fontId="0" fillId="0" borderId="0" xfId="0" applyFont="1" applyFill="1" applyBorder="1" applyAlignment="1">
      <alignment horizontal="center"/>
    </xf>
    <xf numFmtId="0" fontId="0" fillId="0" borderId="0" xfId="0" applyFont="1" applyFill="1" applyBorder="1" applyAlignment="1">
      <alignment horizontal="left"/>
    </xf>
    <xf numFmtId="0" fontId="66" fillId="0" borderId="0" xfId="120" applyFont="1" applyFill="1" applyBorder="1" applyAlignment="1"/>
    <xf numFmtId="0" fontId="66" fillId="0" borderId="0" xfId="0" applyFont="1" applyBorder="1" applyAlignment="1">
      <alignment horizontal="center"/>
    </xf>
    <xf numFmtId="0" fontId="66" fillId="0" borderId="0" xfId="0" applyFont="1" applyBorder="1" applyAlignment="1">
      <alignment horizontal="centerContinuous"/>
    </xf>
    <xf numFmtId="191" fontId="0" fillId="0" borderId="0" xfId="0" applyNumberForma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31" fillId="31" borderId="0" xfId="6" applyFont="1" applyFill="1" applyBorder="1" applyAlignment="1">
      <alignment horizontal="left"/>
    </xf>
    <xf numFmtId="194" fontId="6" fillId="31" borderId="0" xfId="1" applyFont="1" applyFill="1" applyBorder="1" applyAlignment="1" applyProtection="1"/>
    <xf numFmtId="0" fontId="39" fillId="31" borderId="0" xfId="6" applyFont="1" applyFill="1" applyBorder="1" applyAlignment="1">
      <alignment horizontal="left"/>
    </xf>
    <xf numFmtId="166" fontId="47" fillId="31" borderId="1" xfId="190" applyFont="1" applyFill="1" applyBorder="1"/>
    <xf numFmtId="0" fontId="31" fillId="31" borderId="0" xfId="6" applyFont="1" applyFill="1" applyBorder="1" applyAlignment="1">
      <alignment horizontal="left"/>
    </xf>
    <xf numFmtId="0" fontId="31" fillId="31" borderId="0" xfId="6" applyFont="1" applyFill="1" applyBorder="1" applyAlignment="1">
      <alignment horizontal="left"/>
    </xf>
    <xf numFmtId="166" fontId="47" fillId="31" borderId="0" xfId="190" applyFont="1" applyFill="1" applyBorder="1"/>
    <xf numFmtId="0" fontId="31" fillId="31" borderId="54" xfId="6" applyFont="1" applyFill="1" applyBorder="1" applyAlignment="1">
      <alignment horizontal="right"/>
    </xf>
    <xf numFmtId="194" fontId="59" fillId="31" borderId="54" xfId="1" applyFont="1" applyFill="1" applyBorder="1" applyAlignment="1" applyProtection="1"/>
    <xf numFmtId="0" fontId="31" fillId="31" borderId="0" xfId="6" quotePrefix="1" applyFont="1" applyFill="1" applyBorder="1" applyAlignment="1">
      <alignment horizontal="left"/>
    </xf>
    <xf numFmtId="0" fontId="31" fillId="31" borderId="0" xfId="17" quotePrefix="1" applyFont="1" applyFill="1" applyBorder="1">
      <alignment horizontal="left"/>
    </xf>
    <xf numFmtId="198" fontId="47" fillId="31" borderId="1" xfId="63" applyNumberFormat="1" applyFont="1" applyFill="1" applyBorder="1"/>
    <xf numFmtId="193" fontId="47" fillId="31" borderId="54" xfId="190" applyNumberFormat="1" applyFont="1" applyFill="1" applyBorder="1"/>
    <xf numFmtId="0" fontId="31" fillId="31" borderId="0" xfId="6" applyFill="1" applyBorder="1" applyAlignment="1">
      <alignment horizontal="left" vertical="center" wrapText="1"/>
    </xf>
    <xf numFmtId="0" fontId="27" fillId="31" borderId="0" xfId="2" applyFill="1" applyBorder="1"/>
    <xf numFmtId="0" fontId="31" fillId="31" borderId="0" xfId="6" applyFont="1" applyFill="1" applyBorder="1" applyAlignment="1">
      <alignment horizontal="left"/>
    </xf>
    <xf numFmtId="0" fontId="39" fillId="31" borderId="0" xfId="15" applyFont="1" applyFill="1" applyBorder="1"/>
    <xf numFmtId="0" fontId="31" fillId="31" borderId="0" xfId="144" applyFont="1" applyFill="1" applyBorder="1">
      <alignment horizontal="left"/>
    </xf>
    <xf numFmtId="0" fontId="31" fillId="31" borderId="0" xfId="144" applyFont="1" applyFill="1" applyBorder="1">
      <alignment horizontal="left"/>
    </xf>
    <xf numFmtId="0" fontId="47" fillId="5" borderId="54" xfId="1" applyNumberFormat="1" applyFont="1" applyFill="1" applyBorder="1" applyAlignment="1" applyProtection="1">
      <alignment horizontal="left" indent="1"/>
      <protection locked="0"/>
    </xf>
    <xf numFmtId="191" fontId="30" fillId="0" borderId="54" xfId="237" applyNumberFormat="1">
      <protection locked="0"/>
    </xf>
    <xf numFmtId="191" fontId="30" fillId="34" borderId="14" xfId="237" applyNumberFormat="1" applyFill="1" applyBorder="1">
      <protection locked="0"/>
    </xf>
    <xf numFmtId="191" fontId="30" fillId="34" borderId="54" xfId="237" applyNumberFormat="1" applyFill="1">
      <protection locked="0"/>
    </xf>
    <xf numFmtId="0" fontId="30" fillId="0" borderId="54" xfId="237" applyAlignment="1">
      <alignment wrapText="1"/>
      <protection locked="0"/>
    </xf>
    <xf numFmtId="191" fontId="6" fillId="31" borderId="15" xfId="112" applyNumberFormat="1" applyFont="1" applyFill="1" applyBorder="1" applyAlignment="1">
      <alignment horizontal="right"/>
    </xf>
    <xf numFmtId="0" fontId="31" fillId="31" borderId="0" xfId="204" applyFont="1" applyFill="1" applyBorder="1">
      <alignment horizontal="left"/>
    </xf>
    <xf numFmtId="0" fontId="39" fillId="5" borderId="54" xfId="141" applyFont="1" applyFill="1" applyBorder="1" applyAlignment="1">
      <alignment horizontal="right"/>
    </xf>
    <xf numFmtId="0" fontId="114" fillId="31" borderId="54" xfId="216" applyFont="1" applyFill="1" applyBorder="1">
      <alignment horizontal="center" wrapText="1"/>
    </xf>
    <xf numFmtId="0" fontId="47" fillId="5" borderId="55" xfId="1" applyNumberFormat="1" applyFont="1" applyFill="1" applyBorder="1" applyAlignment="1" applyProtection="1">
      <alignment horizontal="left" indent="1"/>
      <protection locked="0"/>
    </xf>
    <xf numFmtId="191" fontId="30" fillId="31" borderId="27" xfId="237" applyNumberFormat="1" applyFill="1" applyBorder="1">
      <protection locked="0"/>
    </xf>
    <xf numFmtId="191" fontId="30" fillId="31" borderId="0" xfId="237" applyNumberFormat="1" applyFill="1" applyBorder="1">
      <protection locked="0"/>
    </xf>
    <xf numFmtId="191" fontId="30" fillId="0" borderId="54" xfId="237" applyNumberFormat="1" applyBorder="1">
      <protection locked="0"/>
    </xf>
    <xf numFmtId="191" fontId="30" fillId="5" borderId="54" xfId="237" applyNumberFormat="1" applyFill="1" applyBorder="1">
      <protection locked="0"/>
    </xf>
    <xf numFmtId="191" fontId="30" fillId="31" borderId="16" xfId="237" applyNumberFormat="1" applyFill="1" applyBorder="1">
      <protection locked="0"/>
    </xf>
    <xf numFmtId="191" fontId="30" fillId="31" borderId="54" xfId="237" applyNumberFormat="1" applyFill="1">
      <protection locked="0"/>
    </xf>
    <xf numFmtId="0" fontId="39" fillId="31" borderId="0" xfId="6" applyFont="1" applyFill="1" applyBorder="1" applyAlignment="1">
      <alignment horizontal="left" indent="1"/>
    </xf>
    <xf numFmtId="0" fontId="39" fillId="31" borderId="0" xfId="28" applyFont="1" applyFill="1" applyBorder="1" applyAlignment="1">
      <alignment horizontal="right"/>
    </xf>
    <xf numFmtId="194" fontId="6" fillId="0" borderId="54" xfId="1" applyFont="1" applyFill="1" applyBorder="1" applyAlignment="1" applyProtection="1">
      <alignment horizontal="right"/>
      <protection locked="0"/>
    </xf>
    <xf numFmtId="194" fontId="6" fillId="0" borderId="48" xfId="1" applyFont="1" applyFill="1" applyBorder="1" applyAlignment="1" applyProtection="1">
      <alignment horizontal="right"/>
      <protection locked="0"/>
    </xf>
    <xf numFmtId="194" fontId="30" fillId="31" borderId="1" xfId="1" applyFont="1" applyFill="1" applyBorder="1" applyAlignment="1" applyProtection="1">
      <protection locked="0"/>
    </xf>
    <xf numFmtId="0" fontId="39" fillId="31" borderId="0" xfId="6" applyFont="1" applyFill="1" applyBorder="1" applyAlignment="1">
      <alignment horizontal="left" vertical="center" wrapText="1"/>
    </xf>
    <xf numFmtId="0" fontId="31" fillId="31" borderId="0" xfId="6" applyFont="1" applyFill="1" applyBorder="1" applyAlignment="1">
      <alignment vertical="center"/>
    </xf>
    <xf numFmtId="0" fontId="31" fillId="31" borderId="53" xfId="6" applyFill="1" applyBorder="1" applyAlignment="1"/>
    <xf numFmtId="194" fontId="11" fillId="31" borderId="17" xfId="1" applyFont="1" applyFill="1" applyBorder="1" applyAlignment="1" applyProtection="1">
      <alignment horizontal="right"/>
    </xf>
    <xf numFmtId="0" fontId="31" fillId="31" borderId="0" xfId="6" applyFont="1" applyFill="1" applyBorder="1" applyAlignment="1">
      <alignment horizontal="left"/>
    </xf>
    <xf numFmtId="0" fontId="31" fillId="31" borderId="0" xfId="144" applyFont="1" applyFill="1" applyBorder="1">
      <alignment horizontal="left"/>
    </xf>
    <xf numFmtId="0" fontId="27" fillId="31" borderId="0" xfId="216" applyFont="1" applyFill="1" applyBorder="1" applyAlignment="1">
      <alignment horizontal="center"/>
    </xf>
    <xf numFmtId="0" fontId="27" fillId="31" borderId="0" xfId="216" applyFont="1" applyFill="1" applyBorder="1" applyAlignment="1">
      <alignment horizontal="left"/>
    </xf>
    <xf numFmtId="0" fontId="99" fillId="31" borderId="0" xfId="6" applyFont="1" applyFill="1" applyBorder="1"/>
    <xf numFmtId="194" fontId="11" fillId="31" borderId="0" xfId="1" applyFont="1" applyFill="1" applyBorder="1" applyAlignment="1" applyProtection="1"/>
    <xf numFmtId="0" fontId="66" fillId="31" borderId="0" xfId="6" applyFont="1" applyFill="1" applyBorder="1" applyAlignment="1">
      <alignment horizontal="left" wrapText="1"/>
    </xf>
    <xf numFmtId="0" fontId="42" fillId="31" borderId="0" xfId="19" applyFont="1" applyFill="1" applyBorder="1" applyAlignment="1">
      <alignment horizontal="left" wrapText="1"/>
    </xf>
    <xf numFmtId="0" fontId="99" fillId="31" borderId="0" xfId="17" applyFont="1" applyFill="1" applyBorder="1">
      <alignment horizontal="left"/>
    </xf>
    <xf numFmtId="0" fontId="123" fillId="31" borderId="0" xfId="6" applyFont="1" applyFill="1" applyBorder="1"/>
    <xf numFmtId="194" fontId="30" fillId="5" borderId="54" xfId="1" applyFont="1" applyFill="1" applyBorder="1" applyAlignment="1" applyProtection="1">
      <protection locked="0"/>
    </xf>
    <xf numFmtId="0" fontId="0" fillId="5" borderId="54" xfId="0" applyFill="1" applyBorder="1"/>
    <xf numFmtId="0" fontId="31" fillId="31" borderId="53" xfId="6" applyFill="1" applyBorder="1"/>
    <xf numFmtId="0" fontId="99" fillId="31" borderId="0" xfId="6" applyFont="1" applyFill="1" applyBorder="1" applyAlignment="1"/>
    <xf numFmtId="194" fontId="6" fillId="5" borderId="54" xfId="1" applyFont="1" applyFill="1" applyBorder="1" applyAlignment="1" applyProtection="1"/>
    <xf numFmtId="191" fontId="30" fillId="0" borderId="48" xfId="227" applyNumberFormat="1" applyBorder="1">
      <protection locked="0"/>
    </xf>
    <xf numFmtId="191" fontId="30" fillId="0" borderId="27" xfId="227" applyNumberFormat="1" applyBorder="1">
      <protection locked="0"/>
    </xf>
    <xf numFmtId="191" fontId="6" fillId="31" borderId="0" xfId="112" applyNumberFormat="1" applyFont="1" applyFill="1" applyBorder="1" applyAlignment="1">
      <alignment horizontal="right"/>
    </xf>
    <xf numFmtId="191" fontId="30" fillId="0" borderId="48" xfId="237" applyNumberFormat="1" applyBorder="1">
      <protection locked="0"/>
    </xf>
    <xf numFmtId="191" fontId="30" fillId="0" borderId="27" xfId="237" applyNumberFormat="1" applyBorder="1">
      <protection locked="0"/>
    </xf>
    <xf numFmtId="0" fontId="83" fillId="32" borderId="0" xfId="207" applyFont="1" applyFill="1" applyBorder="1" applyAlignment="1">
      <alignment horizontal="left" vertical="top" wrapText="1" indent="1"/>
    </xf>
    <xf numFmtId="194" fontId="30" fillId="31" borderId="54" xfId="1" applyFont="1" applyFill="1" applyBorder="1" applyAlignment="1" applyProtection="1">
      <protection locked="0"/>
    </xf>
    <xf numFmtId="9" fontId="30" fillId="5" borderId="47" xfId="224" applyFont="1" applyFill="1" applyBorder="1" applyAlignment="1" applyProtection="1">
      <protection locked="0"/>
    </xf>
    <xf numFmtId="0" fontId="81" fillId="32" borderId="7" xfId="138" applyFont="1" applyFill="1" applyBorder="1"/>
    <xf numFmtId="0" fontId="99" fillId="31" borderId="54" xfId="242" applyFont="1" applyFill="1" applyBorder="1">
      <alignment horizontal="center" vertical="center" wrapText="1"/>
    </xf>
    <xf numFmtId="0" fontId="99" fillId="0" borderId="0" xfId="242" applyFont="1" applyFill="1" applyBorder="1">
      <alignment horizontal="center" vertical="center" wrapText="1"/>
    </xf>
    <xf numFmtId="0" fontId="43" fillId="31" borderId="54" xfId="243" applyFont="1" applyFill="1" applyBorder="1" applyAlignment="1">
      <alignment horizontal="center" vertical="top" wrapText="1"/>
    </xf>
    <xf numFmtId="0" fontId="43" fillId="31" borderId="54" xfId="244" applyFont="1" applyFill="1" applyBorder="1" applyAlignment="1">
      <alignment vertical="top" wrapText="1"/>
    </xf>
    <xf numFmtId="0" fontId="43" fillId="31" borderId="54" xfId="244" applyFont="1" applyFill="1" applyBorder="1" applyAlignment="1">
      <alignment vertical="top"/>
    </xf>
    <xf numFmtId="0" fontId="43" fillId="31" borderId="54" xfId="244" applyFont="1" applyFill="1" applyBorder="1" applyAlignment="1">
      <alignment horizontal="left" vertical="top" wrapText="1"/>
    </xf>
    <xf numFmtId="0" fontId="117" fillId="0" borderId="54" xfId="245" applyFont="1" applyAlignment="1">
      <alignment horizontal="center" vertical="top"/>
      <protection locked="0"/>
    </xf>
    <xf numFmtId="0" fontId="118" fillId="0" borderId="54" xfId="245" applyNumberFormat="1" applyFont="1" applyAlignment="1">
      <alignment vertical="top" wrapText="1"/>
      <protection locked="0"/>
    </xf>
    <xf numFmtId="0" fontId="118" fillId="0" borderId="54" xfId="245" applyFont="1" applyAlignment="1">
      <alignment vertical="top" wrapText="1"/>
      <protection locked="0"/>
    </xf>
    <xf numFmtId="0" fontId="118" fillId="0" borderId="54" xfId="245" applyFont="1" applyAlignment="1">
      <alignment vertical="top"/>
      <protection locked="0"/>
    </xf>
    <xf numFmtId="0" fontId="119" fillId="0" borderId="54" xfId="245" applyFont="1" applyAlignment="1">
      <alignment vertical="top"/>
      <protection locked="0"/>
    </xf>
    <xf numFmtId="0" fontId="99" fillId="31" borderId="46" xfId="242" applyFont="1" applyFill="1" applyBorder="1">
      <alignment horizontal="center" vertical="center" wrapText="1"/>
    </xf>
    <xf numFmtId="0" fontId="43" fillId="31" borderId="54" xfId="244" applyFont="1" applyFill="1" applyBorder="1" applyAlignment="1">
      <alignment horizontal="center" vertical="top" wrapText="1"/>
    </xf>
    <xf numFmtId="0" fontId="117" fillId="0" borderId="54" xfId="245" applyFont="1" applyBorder="1" applyAlignment="1">
      <alignment vertical="top"/>
      <protection locked="0"/>
    </xf>
    <xf numFmtId="0" fontId="43" fillId="31" borderId="14" xfId="244" applyFont="1" applyFill="1" applyBorder="1" applyAlignment="1">
      <alignment vertical="top" wrapText="1"/>
    </xf>
    <xf numFmtId="0" fontId="120" fillId="31" borderId="54" xfId="244" applyFont="1" applyFill="1" applyBorder="1" applyAlignment="1">
      <alignment vertical="top" wrapText="1"/>
    </xf>
    <xf numFmtId="0" fontId="117" fillId="0" borderId="54" xfId="245" applyFont="1" applyFill="1" applyBorder="1" applyAlignment="1">
      <alignment vertical="top"/>
      <protection locked="0"/>
    </xf>
    <xf numFmtId="0" fontId="29" fillId="31" borderId="0" xfId="138" applyFont="1" applyFill="1" applyBorder="1" applyAlignment="1">
      <alignment horizontal="center" wrapText="1"/>
    </xf>
    <xf numFmtId="0" fontId="31" fillId="31" borderId="0" xfId="6" applyFont="1" applyFill="1" applyBorder="1" applyAlignment="1">
      <alignment horizontal="left"/>
    </xf>
    <xf numFmtId="0" fontId="31" fillId="31" borderId="0" xfId="0" applyFont="1" applyFill="1" applyBorder="1" applyAlignment="1"/>
    <xf numFmtId="0" fontId="31" fillId="31" borderId="41" xfId="0" applyFont="1" applyFill="1" applyBorder="1" applyAlignment="1">
      <alignment vertical="center"/>
    </xf>
    <xf numFmtId="0" fontId="31" fillId="31" borderId="41" xfId="0" applyFont="1" applyFill="1" applyBorder="1" applyAlignment="1"/>
    <xf numFmtId="0" fontId="39" fillId="31" borderId="5" xfId="6" applyFont="1" applyFill="1" applyBorder="1"/>
    <xf numFmtId="194" fontId="30" fillId="0" borderId="46" xfId="1" applyFont="1" applyBorder="1" applyAlignment="1" applyProtection="1">
      <protection locked="0"/>
    </xf>
    <xf numFmtId="194" fontId="31" fillId="37" borderId="27" xfId="1" applyFont="1" applyFill="1" applyBorder="1" applyAlignment="1" applyProtection="1"/>
    <xf numFmtId="0" fontId="66" fillId="5" borderId="3" xfId="246" applyFont="1" applyFill="1" applyBorder="1" applyAlignment="1">
      <alignment horizontal="centerContinuous"/>
    </xf>
    <xf numFmtId="0" fontId="9" fillId="5" borderId="0" xfId="246" applyFont="1" applyFill="1" applyAlignment="1">
      <alignment horizontal="centerContinuous"/>
    </xf>
    <xf numFmtId="0" fontId="9" fillId="5" borderId="5" xfId="246" applyFont="1" applyFill="1" applyBorder="1" applyAlignment="1">
      <alignment horizontal="centerContinuous"/>
    </xf>
    <xf numFmtId="0" fontId="19" fillId="5" borderId="0" xfId="246" applyFont="1" applyFill="1" applyAlignment="1">
      <alignment horizontal="left"/>
    </xf>
    <xf numFmtId="0" fontId="9" fillId="5" borderId="0" xfId="246" applyFont="1" applyFill="1" applyAlignment="1">
      <alignment horizontal="center"/>
    </xf>
    <xf numFmtId="0" fontId="9" fillId="5" borderId="0" xfId="246" applyFont="1" applyFill="1" applyAlignment="1">
      <alignment horizontal="left"/>
    </xf>
    <xf numFmtId="0" fontId="31" fillId="0" borderId="0" xfId="6" applyFont="1" applyFill="1" applyBorder="1" applyAlignment="1">
      <alignment horizontal="left" indent="1"/>
    </xf>
    <xf numFmtId="0" fontId="47" fillId="0" borderId="0" xfId="0" applyFont="1" applyFill="1" applyAlignment="1">
      <alignment horizontal="left" indent="1"/>
    </xf>
    <xf numFmtId="0" fontId="31" fillId="0" borderId="0" xfId="28" applyFont="1" applyFill="1" applyBorder="1">
      <alignment horizontal="left"/>
    </xf>
    <xf numFmtId="0" fontId="39" fillId="0" borderId="0" xfId="6" applyFont="1" applyFill="1" applyBorder="1" applyAlignment="1">
      <alignment wrapText="1"/>
    </xf>
    <xf numFmtId="0" fontId="47" fillId="0" borderId="0" xfId="0" applyFont="1" applyFill="1"/>
    <xf numFmtId="0" fontId="83" fillId="32" borderId="3" xfId="12" applyFont="1" applyFill="1" applyBorder="1" applyAlignment="1">
      <alignment horizontal="left" vertical="top" wrapText="1" indent="1"/>
    </xf>
    <xf numFmtId="0" fontId="83" fillId="32" borderId="0" xfId="12" applyFont="1" applyFill="1" applyAlignment="1">
      <alignment horizontal="left" vertical="top" wrapText="1" indent="1"/>
    </xf>
    <xf numFmtId="0" fontId="87" fillId="32" borderId="32" xfId="4" applyFont="1" applyFill="1" applyBorder="1" applyAlignment="1">
      <alignment horizontal="center"/>
    </xf>
    <xf numFmtId="0" fontId="87" fillId="32" borderId="33" xfId="4" applyFont="1" applyFill="1" applyBorder="1" applyAlignment="1">
      <alignment horizontal="center"/>
    </xf>
    <xf numFmtId="0" fontId="87" fillId="32" borderId="34" xfId="4" applyFont="1" applyFill="1" applyBorder="1" applyAlignment="1">
      <alignment horizontal="center"/>
    </xf>
    <xf numFmtId="173" fontId="87" fillId="32" borderId="32" xfId="7" applyFont="1" applyFill="1" applyBorder="1" applyAlignment="1" applyProtection="1">
      <alignment horizontal="center" vertical="center"/>
    </xf>
    <xf numFmtId="173" fontId="87" fillId="32" borderId="33" xfId="7" applyFont="1" applyFill="1" applyBorder="1" applyAlignment="1" applyProtection="1">
      <alignment horizontal="center" vertical="center"/>
    </xf>
    <xf numFmtId="173" fontId="87" fillId="32" borderId="34" xfId="7" applyFont="1" applyFill="1" applyBorder="1" applyAlignment="1" applyProtection="1">
      <alignment horizontal="center" vertical="center"/>
    </xf>
    <xf numFmtId="0" fontId="83" fillId="32" borderId="0" xfId="12" applyFont="1" applyFill="1" applyBorder="1" applyAlignment="1">
      <alignment horizontal="left" vertical="top" wrapText="1" indent="1"/>
    </xf>
    <xf numFmtId="173" fontId="87" fillId="32" borderId="19" xfId="7" applyFont="1" applyFill="1" applyBorder="1" applyAlignment="1" applyProtection="1">
      <alignment horizontal="center" vertical="center"/>
    </xf>
    <xf numFmtId="173" fontId="87" fillId="32" borderId="20" xfId="7" applyFont="1" applyFill="1" applyBorder="1" applyAlignment="1" applyProtection="1">
      <alignment horizontal="center" vertical="center"/>
    </xf>
    <xf numFmtId="173" fontId="87" fillId="32" borderId="21" xfId="7" applyFont="1" applyFill="1" applyBorder="1" applyAlignment="1" applyProtection="1">
      <alignment horizontal="center" vertical="center"/>
    </xf>
    <xf numFmtId="0" fontId="27" fillId="31" borderId="0" xfId="6" applyFont="1" applyFill="1" applyBorder="1" applyAlignment="1">
      <alignment horizontal="left" wrapText="1"/>
    </xf>
    <xf numFmtId="0" fontId="0" fillId="31" borderId="0" xfId="0" applyFill="1" applyAlignment="1">
      <alignment wrapText="1"/>
    </xf>
    <xf numFmtId="0" fontId="81" fillId="32" borderId="3" xfId="94" applyFont="1" applyFill="1" applyBorder="1" applyAlignment="1">
      <alignment horizontal="left" vertical="top" wrapText="1" indent="1"/>
    </xf>
    <xf numFmtId="0" fontId="81" fillId="32" borderId="0" xfId="94" applyFont="1" applyFill="1" applyBorder="1" applyAlignment="1">
      <alignment horizontal="left" vertical="top" wrapText="1" indent="1"/>
    </xf>
    <xf numFmtId="0" fontId="31" fillId="31" borderId="0" xfId="6" applyFont="1" applyFill="1" applyBorder="1" applyAlignment="1">
      <alignment horizontal="center"/>
    </xf>
    <xf numFmtId="0" fontId="30" fillId="0" borderId="32" xfId="149" applyBorder="1" applyAlignment="1">
      <alignment wrapText="1"/>
      <protection locked="0"/>
    </xf>
    <xf numFmtId="0" fontId="0" fillId="0" borderId="33" xfId="0" applyBorder="1" applyAlignment="1">
      <alignment wrapText="1"/>
    </xf>
    <xf numFmtId="0" fontId="0" fillId="0" borderId="34" xfId="0" applyBorder="1" applyAlignment="1">
      <alignment wrapText="1"/>
    </xf>
    <xf numFmtId="194" fontId="30" fillId="0" borderId="32" xfId="1" applyFont="1" applyBorder="1" applyAlignment="1" applyProtection="1">
      <alignment wrapText="1"/>
      <protection locked="0"/>
    </xf>
    <xf numFmtId="0" fontId="16" fillId="31" borderId="0" xfId="6" applyFont="1" applyFill="1" applyBorder="1" applyAlignment="1">
      <alignment horizontal="center"/>
    </xf>
    <xf numFmtId="0" fontId="39" fillId="31" borderId="0" xfId="18" applyFont="1" applyFill="1" applyBorder="1" applyAlignment="1">
      <alignment horizontal="center" wrapText="1"/>
    </xf>
    <xf numFmtId="0" fontId="87" fillId="32" borderId="31" xfId="148" applyFont="1" applyFill="1" applyBorder="1">
      <alignment horizontal="center"/>
    </xf>
    <xf numFmtId="0" fontId="12" fillId="31" borderId="0" xfId="8" applyFont="1" applyFill="1" applyBorder="1" applyAlignment="1">
      <alignment horizontal="left" vertical="center" wrapText="1"/>
    </xf>
    <xf numFmtId="0" fontId="39" fillId="31" borderId="0" xfId="18" applyFont="1" applyFill="1" applyBorder="1" applyAlignment="1">
      <alignment horizontal="center" vertical="center" wrapText="1"/>
    </xf>
    <xf numFmtId="0" fontId="39" fillId="31" borderId="0" xfId="18" applyFont="1" applyFill="1" applyBorder="1">
      <alignment horizontal="center" wrapText="1"/>
    </xf>
    <xf numFmtId="0" fontId="87" fillId="32" borderId="19" xfId="4" applyFont="1" applyFill="1" applyBorder="1" applyAlignment="1">
      <alignment horizontal="center"/>
    </xf>
    <xf numFmtId="0" fontId="87" fillId="32" borderId="20" xfId="4" applyFont="1" applyFill="1" applyBorder="1" applyAlignment="1">
      <alignment horizontal="center"/>
    </xf>
    <xf numFmtId="0" fontId="87" fillId="32" borderId="21" xfId="4" applyFont="1" applyFill="1" applyBorder="1" applyAlignment="1">
      <alignment horizontal="center"/>
    </xf>
    <xf numFmtId="0" fontId="27" fillId="31" borderId="0" xfId="6" applyFont="1" applyFill="1" applyBorder="1" applyAlignment="1">
      <alignment horizontal="left"/>
    </xf>
    <xf numFmtId="0" fontId="30" fillId="0" borderId="7" xfId="5" applyBorder="1" applyAlignment="1">
      <alignment horizontal="left" vertical="top" wrapText="1"/>
      <protection locked="0"/>
    </xf>
    <xf numFmtId="0" fontId="30" fillId="0" borderId="8" xfId="5" applyBorder="1" applyAlignment="1">
      <alignment horizontal="left" vertical="top" wrapText="1"/>
      <protection locked="0"/>
    </xf>
    <xf numFmtId="0" fontId="30" fillId="0" borderId="9" xfId="5" applyBorder="1" applyAlignment="1">
      <alignment horizontal="left" vertical="top" wrapText="1"/>
      <protection locked="0"/>
    </xf>
    <xf numFmtId="0" fontId="30" fillId="0" borderId="10" xfId="5" applyBorder="1" applyAlignment="1">
      <alignment horizontal="left" vertical="top" wrapText="1"/>
      <protection locked="0"/>
    </xf>
    <xf numFmtId="0" fontId="30" fillId="0" borderId="11" xfId="5" applyBorder="1" applyAlignment="1">
      <alignment horizontal="left" vertical="top" wrapText="1"/>
      <protection locked="0"/>
    </xf>
    <xf numFmtId="0" fontId="30" fillId="0" borderId="12" xfId="5" applyBorder="1" applyAlignment="1">
      <alignment horizontal="left" vertical="top" wrapText="1"/>
      <protection locked="0"/>
    </xf>
    <xf numFmtId="0" fontId="38" fillId="31" borderId="0" xfId="6" applyFont="1" applyFill="1" applyBorder="1" applyAlignment="1">
      <alignment horizontal="left" wrapText="1"/>
    </xf>
    <xf numFmtId="0" fontId="38" fillId="31" borderId="0" xfId="16" applyFill="1" applyBorder="1" applyAlignment="1">
      <alignment horizontal="left"/>
    </xf>
    <xf numFmtId="0" fontId="87" fillId="32" borderId="1" xfId="4" applyFont="1" applyFill="1" applyBorder="1">
      <alignment horizontal="center"/>
    </xf>
    <xf numFmtId="173" fontId="87" fillId="32" borderId="1" xfId="7" applyFont="1" applyFill="1" applyBorder="1" applyAlignment="1" applyProtection="1">
      <alignment horizontal="center" vertical="center"/>
    </xf>
    <xf numFmtId="0" fontId="31" fillId="31" borderId="0" xfId="6" applyFill="1" applyBorder="1" applyAlignment="1">
      <alignment horizontal="left" vertical="center" wrapText="1"/>
    </xf>
    <xf numFmtId="0" fontId="27" fillId="31" borderId="0" xfId="2" applyFill="1" applyBorder="1"/>
    <xf numFmtId="0" fontId="30" fillId="0" borderId="7" xfId="5" applyNumberFormat="1" applyBorder="1" applyAlignment="1">
      <alignment vertical="top" wrapText="1"/>
      <protection locked="0"/>
    </xf>
    <xf numFmtId="0" fontId="30" fillId="0" borderId="29" xfId="5" applyNumberFormat="1" applyBorder="1" applyAlignment="1">
      <alignment vertical="top" wrapText="1"/>
      <protection locked="0"/>
    </xf>
    <xf numFmtId="0" fontId="30" fillId="0" borderId="8" xfId="5" applyNumberFormat="1" applyBorder="1" applyAlignment="1">
      <alignment vertical="top" wrapText="1"/>
      <protection locked="0"/>
    </xf>
    <xf numFmtId="0" fontId="30" fillId="0" borderId="9" xfId="5" applyNumberFormat="1" applyBorder="1" applyAlignment="1">
      <alignment vertical="top" wrapText="1"/>
      <protection locked="0"/>
    </xf>
    <xf numFmtId="0" fontId="30" fillId="0" borderId="10" xfId="5" applyNumberFormat="1" applyBorder="1" applyAlignment="1">
      <alignment vertical="top" wrapText="1"/>
      <protection locked="0"/>
    </xf>
    <xf numFmtId="0" fontId="30" fillId="0" borderId="53" xfId="5" applyNumberFormat="1" applyBorder="1" applyAlignment="1">
      <alignment vertical="top" wrapText="1"/>
      <protection locked="0"/>
    </xf>
    <xf numFmtId="0" fontId="30" fillId="0" borderId="11" xfId="5" applyNumberFormat="1" applyBorder="1" applyAlignment="1">
      <alignment vertical="top" wrapText="1"/>
      <protection locked="0"/>
    </xf>
    <xf numFmtId="0" fontId="30" fillId="0" borderId="12" xfId="5" applyNumberFormat="1" applyBorder="1" applyAlignment="1">
      <alignment vertical="top" wrapText="1"/>
      <protection locked="0"/>
    </xf>
    <xf numFmtId="0" fontId="30" fillId="0" borderId="7" xfId="5" applyNumberFormat="1" applyBorder="1" applyAlignment="1" applyProtection="1">
      <alignment vertical="top" wrapText="1"/>
      <protection locked="0"/>
    </xf>
    <xf numFmtId="0" fontId="30" fillId="0" borderId="29" xfId="5" applyNumberFormat="1" applyBorder="1" applyAlignment="1" applyProtection="1">
      <alignment vertical="top" wrapText="1"/>
      <protection locked="0"/>
    </xf>
    <xf numFmtId="0" fontId="30" fillId="0" borderId="8" xfId="5" applyNumberFormat="1" applyBorder="1" applyAlignment="1" applyProtection="1">
      <alignment vertical="top" wrapText="1"/>
      <protection locked="0"/>
    </xf>
    <xf numFmtId="0" fontId="30" fillId="0" borderId="9" xfId="5" applyNumberFormat="1" applyBorder="1" applyAlignment="1" applyProtection="1">
      <alignment vertical="top" wrapText="1"/>
      <protection locked="0"/>
    </xf>
    <xf numFmtId="0" fontId="30" fillId="0" borderId="10" xfId="5" applyNumberFormat="1" applyBorder="1" applyAlignment="1" applyProtection="1">
      <alignment vertical="top" wrapText="1"/>
      <protection locked="0"/>
    </xf>
    <xf numFmtId="0" fontId="30" fillId="0" borderId="53" xfId="5" applyNumberFormat="1" applyBorder="1" applyAlignment="1" applyProtection="1">
      <alignment vertical="top" wrapText="1"/>
      <protection locked="0"/>
    </xf>
    <xf numFmtId="0" fontId="30" fillId="0" borderId="11" xfId="5" applyNumberFormat="1" applyBorder="1" applyAlignment="1" applyProtection="1">
      <alignment vertical="top" wrapText="1"/>
      <protection locked="0"/>
    </xf>
    <xf numFmtId="0" fontId="30" fillId="0" borderId="12" xfId="5" applyNumberFormat="1" applyBorder="1" applyAlignment="1" applyProtection="1">
      <alignment vertical="top" wrapText="1"/>
      <protection locked="0"/>
    </xf>
    <xf numFmtId="0" fontId="39" fillId="31" borderId="0" xfId="19" quotePrefix="1" applyFill="1" applyBorder="1">
      <alignment horizontal="center" wrapText="1"/>
    </xf>
    <xf numFmtId="0" fontId="30" fillId="0" borderId="46" xfId="247" applyBorder="1" applyAlignment="1">
      <alignment horizontal="center" wrapText="1"/>
      <protection locked="0"/>
    </xf>
    <xf numFmtId="0" fontId="30" fillId="0" borderId="47" xfId="247" applyBorder="1" applyAlignment="1">
      <alignment horizontal="center" wrapText="1"/>
      <protection locked="0"/>
    </xf>
    <xf numFmtId="0" fontId="31" fillId="31" borderId="0" xfId="6" applyFont="1" applyFill="1" applyBorder="1" applyAlignment="1">
      <alignment horizontal="left"/>
    </xf>
    <xf numFmtId="0" fontId="87" fillId="32" borderId="32" xfId="4" applyFont="1" applyFill="1" applyBorder="1" applyAlignment="1">
      <alignment horizontal="left"/>
    </xf>
    <xf numFmtId="0" fontId="87" fillId="32" borderId="33" xfId="4" applyFont="1" applyFill="1" applyBorder="1" applyAlignment="1">
      <alignment horizontal="left"/>
    </xf>
    <xf numFmtId="0" fontId="87" fillId="32" borderId="34" xfId="4" applyFont="1" applyFill="1" applyBorder="1" applyAlignment="1">
      <alignment horizontal="left"/>
    </xf>
    <xf numFmtId="0" fontId="83" fillId="32" borderId="0" xfId="0" applyFont="1" applyFill="1" applyBorder="1" applyAlignment="1">
      <alignment horizontal="left" indent="1"/>
    </xf>
    <xf numFmtId="0" fontId="27" fillId="31" borderId="0" xfId="8" applyFont="1" applyFill="1" applyBorder="1" applyAlignment="1">
      <alignment horizontal="left" wrapText="1"/>
    </xf>
    <xf numFmtId="0" fontId="39" fillId="31" borderId="0" xfId="15" applyFont="1" applyFill="1" applyBorder="1"/>
    <xf numFmtId="0" fontId="83" fillId="32" borderId="5" xfId="12" applyFont="1" applyFill="1" applyBorder="1" applyAlignment="1">
      <alignment horizontal="left" vertical="top" wrapText="1" indent="1"/>
    </xf>
    <xf numFmtId="0" fontId="87" fillId="32" borderId="54" xfId="148" applyFont="1" applyFill="1" applyBorder="1" applyAlignment="1">
      <alignment horizontal="center"/>
    </xf>
    <xf numFmtId="173" fontId="87" fillId="32" borderId="54" xfId="7" applyFont="1" applyFill="1" applyBorder="1" applyAlignment="1" applyProtection="1">
      <alignment horizontal="center" vertical="center"/>
    </xf>
    <xf numFmtId="0" fontId="30" fillId="5" borderId="32" xfId="149" applyFont="1" applyFill="1" applyBorder="1" applyAlignment="1">
      <alignment horizontal="left"/>
      <protection locked="0"/>
    </xf>
    <xf numFmtId="0" fontId="30" fillId="5" borderId="34" xfId="149" applyFont="1" applyFill="1" applyBorder="1" applyAlignment="1">
      <alignment horizontal="left"/>
      <protection locked="0"/>
    </xf>
    <xf numFmtId="0" fontId="47" fillId="5" borderId="46" xfId="149" applyFont="1" applyFill="1" applyBorder="1" applyAlignment="1">
      <alignment horizontal="left" wrapText="1"/>
      <protection locked="0"/>
    </xf>
    <xf numFmtId="0" fontId="47" fillId="5" borderId="47" xfId="149" applyFont="1" applyFill="1" applyBorder="1" applyAlignment="1">
      <alignment horizontal="left" wrapText="1"/>
      <protection locked="0"/>
    </xf>
    <xf numFmtId="0" fontId="30" fillId="30" borderId="29" xfId="149" applyFont="1" applyFill="1" applyBorder="1" applyAlignment="1">
      <alignment horizontal="left"/>
      <protection locked="0"/>
    </xf>
    <xf numFmtId="0" fontId="1" fillId="31" borderId="0" xfId="6" applyFont="1" applyFill="1" applyBorder="1" applyAlignment="1">
      <alignment horizontal="left" wrapText="1"/>
    </xf>
    <xf numFmtId="0" fontId="39" fillId="31" borderId="0" xfId="6" applyFont="1" applyFill="1" applyBorder="1" applyAlignment="1">
      <alignment horizontal="center" wrapText="1"/>
    </xf>
    <xf numFmtId="0" fontId="16" fillId="31" borderId="0" xfId="138" applyFont="1" applyFill="1" applyBorder="1" applyAlignment="1">
      <alignment horizontal="center"/>
    </xf>
    <xf numFmtId="0" fontId="87" fillId="32" borderId="45" xfId="148" applyFont="1" applyFill="1" applyBorder="1" applyAlignment="1">
      <alignment horizontal="center"/>
    </xf>
    <xf numFmtId="173" fontId="87" fillId="32" borderId="45" xfId="7" applyFont="1" applyFill="1" applyBorder="1" applyAlignment="1" applyProtection="1">
      <alignment horizontal="center" vertical="center"/>
    </xf>
    <xf numFmtId="0" fontId="31" fillId="31" borderId="0" xfId="144" applyFont="1" applyFill="1" applyBorder="1">
      <alignment horizontal="left"/>
    </xf>
    <xf numFmtId="0" fontId="87" fillId="32" borderId="46" xfId="238" applyFont="1" applyFill="1" applyBorder="1" applyAlignment="1">
      <alignment horizontal="left"/>
    </xf>
    <xf numFmtId="0" fontId="87" fillId="32" borderId="49" xfId="238" applyFont="1" applyFill="1" applyBorder="1" applyAlignment="1">
      <alignment horizontal="left"/>
    </xf>
    <xf numFmtId="0" fontId="87" fillId="32" borderId="47" xfId="238" applyFont="1" applyFill="1" applyBorder="1" applyAlignment="1">
      <alignment horizontal="left"/>
    </xf>
    <xf numFmtId="179" fontId="125" fillId="5" borderId="46" xfId="240" applyFont="1" applyFill="1" applyBorder="1" applyAlignment="1">
      <alignment horizontal="center" wrapText="1"/>
    </xf>
    <xf numFmtId="179" fontId="125" fillId="5" borderId="49" xfId="240" applyFont="1" applyFill="1" applyBorder="1" applyAlignment="1">
      <alignment horizontal="center" wrapText="1"/>
    </xf>
    <xf numFmtId="179" fontId="125" fillId="5" borderId="47" xfId="240" applyFont="1" applyFill="1" applyBorder="1" applyAlignment="1">
      <alignment horizontal="center" wrapText="1"/>
    </xf>
    <xf numFmtId="0" fontId="83" fillId="32" borderId="3" xfId="207" applyFont="1" applyFill="1" applyBorder="1" applyAlignment="1">
      <alignment horizontal="left" vertical="top" wrapText="1" indent="1"/>
    </xf>
    <xf numFmtId="0" fontId="83" fillId="32" borderId="0" xfId="207" applyFont="1" applyFill="1" applyBorder="1" applyAlignment="1">
      <alignment horizontal="left" vertical="top" wrapText="1" indent="1"/>
    </xf>
    <xf numFmtId="0" fontId="87" fillId="32" borderId="46" xfId="236" applyFont="1" applyFill="1" applyBorder="1" applyAlignment="1">
      <alignment horizontal="left"/>
    </xf>
    <xf numFmtId="0" fontId="87" fillId="32" borderId="47" xfId="236" applyFont="1" applyFill="1" applyBorder="1" applyAlignment="1">
      <alignment horizontal="left"/>
    </xf>
    <xf numFmtId="0" fontId="114" fillId="31" borderId="46" xfId="137" applyFont="1" applyFill="1" applyBorder="1" applyAlignment="1">
      <alignment horizontal="center"/>
    </xf>
    <xf numFmtId="0" fontId="114" fillId="31" borderId="49" xfId="137" applyFont="1" applyFill="1" applyBorder="1" applyAlignment="1">
      <alignment horizontal="center"/>
    </xf>
    <xf numFmtId="0" fontId="114" fillId="31" borderId="47" xfId="137" applyFont="1" applyFill="1" applyBorder="1" applyAlignment="1">
      <alignment horizontal="center"/>
    </xf>
    <xf numFmtId="0" fontId="124" fillId="31" borderId="0" xfId="210" applyFont="1" applyFill="1" applyBorder="1">
      <alignment horizontal="center" wrapText="1"/>
    </xf>
    <xf numFmtId="0" fontId="87" fillId="32" borderId="54" xfId="236" applyFont="1" applyFill="1" applyBorder="1" applyAlignment="1">
      <alignment horizontal="left"/>
    </xf>
    <xf numFmtId="0" fontId="39" fillId="31" borderId="0" xfId="210" applyFont="1" applyFill="1" applyBorder="1">
      <alignment horizontal="center" wrapText="1"/>
    </xf>
    <xf numFmtId="0" fontId="26" fillId="5" borderId="0" xfId="120" applyFill="1" applyAlignment="1">
      <alignment horizontal="left" vertical="top" wrapText="1"/>
    </xf>
    <xf numFmtId="0" fontId="117" fillId="0" borderId="54" xfId="245" applyFont="1" applyBorder="1" applyAlignment="1">
      <alignment horizontal="center" vertical="top"/>
      <protection locked="0"/>
    </xf>
    <xf numFmtId="0" fontId="43" fillId="31" borderId="48" xfId="244" applyFont="1" applyFill="1" applyBorder="1" applyAlignment="1">
      <alignment horizontal="left" vertical="top" wrapText="1"/>
    </xf>
    <xf numFmtId="0" fontId="43" fillId="31" borderId="14" xfId="244" applyFont="1" applyFill="1" applyBorder="1" applyAlignment="1">
      <alignment horizontal="left" vertical="top" wrapText="1"/>
    </xf>
    <xf numFmtId="0" fontId="43" fillId="31" borderId="13" xfId="244" applyFont="1" applyFill="1" applyBorder="1" applyAlignment="1">
      <alignment horizontal="left" vertical="top" wrapText="1"/>
    </xf>
    <xf numFmtId="0" fontId="43" fillId="31" borderId="48" xfId="244" applyFont="1" applyFill="1" applyBorder="1" applyAlignment="1">
      <alignment vertical="top" wrapText="1"/>
    </xf>
    <xf numFmtId="0" fontId="43" fillId="31" borderId="14" xfId="244" applyFont="1" applyFill="1" applyBorder="1" applyAlignment="1">
      <alignment vertical="top" wrapText="1"/>
    </xf>
    <xf numFmtId="0" fontId="95" fillId="31" borderId="10" xfId="205" applyFont="1" applyFill="1" applyBorder="1" applyAlignment="1">
      <alignment horizontal="left" wrapText="1"/>
    </xf>
    <xf numFmtId="0" fontId="95" fillId="31" borderId="53" xfId="205" applyFont="1" applyFill="1" applyBorder="1" applyAlignment="1">
      <alignment horizontal="left" wrapText="1"/>
    </xf>
    <xf numFmtId="0" fontId="117" fillId="31" borderId="46" xfId="245" applyFont="1" applyFill="1" applyBorder="1" applyAlignment="1">
      <alignment horizontal="center" vertical="top"/>
      <protection locked="0"/>
    </xf>
    <xf numFmtId="0" fontId="117" fillId="31" borderId="49" xfId="245" applyFont="1" applyFill="1" applyBorder="1" applyAlignment="1">
      <alignment horizontal="center" vertical="top"/>
      <protection locked="0"/>
    </xf>
    <xf numFmtId="0" fontId="117" fillId="31" borderId="47" xfId="245" applyFont="1" applyFill="1" applyBorder="1" applyAlignment="1">
      <alignment horizontal="center" vertical="top"/>
      <protection locked="0"/>
    </xf>
    <xf numFmtId="0" fontId="99" fillId="31" borderId="46" xfId="242" applyFont="1" applyFill="1" applyBorder="1" applyAlignment="1">
      <alignment horizontal="center" vertical="center" wrapText="1"/>
    </xf>
    <xf numFmtId="0" fontId="99" fillId="31" borderId="47" xfId="242" applyFont="1" applyFill="1" applyBorder="1" applyAlignment="1">
      <alignment horizontal="center" vertical="center" wrapText="1"/>
    </xf>
    <xf numFmtId="0" fontId="99" fillId="31" borderId="49" xfId="242" applyFont="1" applyFill="1" applyBorder="1" applyAlignment="1">
      <alignment horizontal="center" vertical="center" wrapText="1"/>
    </xf>
    <xf numFmtId="0" fontId="86" fillId="32" borderId="53" xfId="207" applyFont="1" applyFill="1" applyBorder="1" applyAlignment="1">
      <alignment horizontal="center" vertical="top" wrapText="1"/>
    </xf>
    <xf numFmtId="179" fontId="125" fillId="5" borderId="46" xfId="240" applyFont="1" applyFill="1" applyBorder="1" applyAlignment="1">
      <alignment horizontal="left" wrapText="1"/>
    </xf>
    <xf numFmtId="179" fontId="125" fillId="5" borderId="47" xfId="240" applyFont="1" applyFill="1" applyBorder="1" applyAlignment="1">
      <alignment horizontal="left" wrapText="1"/>
    </xf>
    <xf numFmtId="0" fontId="125" fillId="5" borderId="46" xfId="241" applyFont="1" applyFill="1" applyBorder="1" applyAlignment="1">
      <alignment horizontal="left" wrapText="1"/>
      <protection locked="0"/>
    </xf>
    <xf numFmtId="0" fontId="125" fillId="5" borderId="47" xfId="241" applyFont="1" applyFill="1" applyBorder="1" applyAlignment="1">
      <alignment horizontal="left" wrapText="1"/>
      <protection locked="0"/>
    </xf>
    <xf numFmtId="0" fontId="95" fillId="31" borderId="10" xfId="205" applyFont="1" applyFill="1" applyBorder="1" applyAlignment="1">
      <alignment horizontal="left"/>
    </xf>
    <xf numFmtId="0" fontId="95" fillId="31" borderId="53" xfId="205" applyFont="1" applyFill="1" applyBorder="1" applyAlignment="1">
      <alignment horizontal="left"/>
    </xf>
  </cellXfs>
  <cellStyles count="248">
    <cellStyle name="20% - Accent1" xfId="40" builtinId="30" customBuiltin="1"/>
    <cellStyle name="20% - Accent2" xfId="43" builtinId="34" customBuiltin="1"/>
    <cellStyle name="20% - Accent3" xfId="46" builtinId="38" customBuiltin="1"/>
    <cellStyle name="20% - Accent4" xfId="49" builtinId="42" customBuiltin="1"/>
    <cellStyle name="20% - Accent5" xfId="52" builtinId="46" customBuiltin="1"/>
    <cellStyle name="20% - Accent6" xfId="55" builtinId="50" customBuiltin="1"/>
    <cellStyle name="40% - Accent1" xfId="41" builtinId="31" customBuiltin="1"/>
    <cellStyle name="40% - Accent2" xfId="44" builtinId="35" customBuiltin="1"/>
    <cellStyle name="40% - Accent3" xfId="47" builtinId="39" customBuiltin="1"/>
    <cellStyle name="40% - Accent4" xfId="50" builtinId="43" customBuiltin="1"/>
    <cellStyle name="40% - Accent5" xfId="53" builtinId="47" customBuiltin="1"/>
    <cellStyle name="40% - Accent6" xfId="56" builtinId="51" customBuiltin="1"/>
    <cellStyle name="60% - Accent1" xfId="42" builtinId="32" customBuiltin="1"/>
    <cellStyle name="60% - Accent2" xfId="45" builtinId="36" customBuiltin="1"/>
    <cellStyle name="60% - Accent3" xfId="48" builtinId="40" customBuiltin="1"/>
    <cellStyle name="60% - Accent4" xfId="51" builtinId="44" customBuiltin="1"/>
    <cellStyle name="60% - Accent5" xfId="54" builtinId="48" customBuiltin="1"/>
    <cellStyle name="60% - Accent6" xfId="57" builtinId="52" customBuiltin="1"/>
    <cellStyle name="AM Standard" xfId="231" xr:uid="{8D223022-DC38-42D1-A180-07C2E088017C}"/>
    <cellStyle name="AM Standard 2" xfId="241" xr:uid="{B6CD17B0-297A-4C66-B181-877977F0836C}"/>
    <cellStyle name="Comma" xfId="62" builtinId="3" hidden="1"/>
    <cellStyle name="Comma" xfId="190" builtinId="3"/>
    <cellStyle name="Comma [0]" xfId="1" builtinId="6" customBuiltin="1"/>
    <cellStyle name="Comma [0] 2" xfId="146" xr:uid="{00000000-0005-0000-0000-00001D000000}"/>
    <cellStyle name="Comma [0] 2 2" xfId="218" xr:uid="{8565F659-560D-45B7-B687-A61EBBBC7B13}"/>
    <cellStyle name="Comma [0] 3" xfId="68" xr:uid="{00000000-0005-0000-0000-00001E000000}"/>
    <cellStyle name="Comma [0] 4" xfId="220" xr:uid="{9B674B1C-77B5-4FFD-AE10-DC6440E8D6A9}"/>
    <cellStyle name="Comma [1]" xfId="59" xr:uid="{00000000-0005-0000-0000-00001F000000}"/>
    <cellStyle name="Comma [1] 2" xfId="164" xr:uid="{00000000-0005-0000-0000-000020000000}"/>
    <cellStyle name="Comma [1] 3" xfId="69" xr:uid="{00000000-0005-0000-0000-000021000000}"/>
    <cellStyle name="Comma [2]" xfId="58" xr:uid="{00000000-0005-0000-0000-000022000000}"/>
    <cellStyle name="Comma [2] 2" xfId="163" xr:uid="{00000000-0005-0000-0000-000023000000}"/>
    <cellStyle name="Comma [2] 3" xfId="70" xr:uid="{00000000-0005-0000-0000-000024000000}"/>
    <cellStyle name="Comma(0)" xfId="71" xr:uid="{00000000-0005-0000-0000-000025000000}"/>
    <cellStyle name="Comma(0) 2" xfId="195" xr:uid="{BA01545E-7B16-4363-A343-845E84E7997D}"/>
    <cellStyle name="Comma(2)" xfId="72" xr:uid="{00000000-0005-0000-0000-000026000000}"/>
    <cellStyle name="Comma(2) 2" xfId="196" xr:uid="{6B9E7DFC-162B-4F02-A77E-44FA151A3E40}"/>
    <cellStyle name="Comment" xfId="2" xr:uid="{00000000-0005-0000-0000-000027000000}"/>
    <cellStyle name="Comment 2" xfId="147" xr:uid="{00000000-0005-0000-0000-000028000000}"/>
    <cellStyle name="Comment 3" xfId="73" xr:uid="{00000000-0005-0000-0000-000029000000}"/>
    <cellStyle name="Comment 4" xfId="197" xr:uid="{E59AB78D-EC02-45D5-9207-4479AC410EBA}"/>
    <cellStyle name="Comment Box" xfId="223" xr:uid="{7CD33331-E736-44A2-A411-33D92C498201}"/>
    <cellStyle name="Commentary" xfId="74" xr:uid="{00000000-0005-0000-0000-00002A000000}"/>
    <cellStyle name="CommentWrap" xfId="3" xr:uid="{00000000-0005-0000-0000-00002B000000}"/>
    <cellStyle name="Company Heading" xfId="75" xr:uid="{00000000-0005-0000-0000-00002C000000}"/>
    <cellStyle name="Company Name" xfId="4" xr:uid="{00000000-0005-0000-0000-00002D000000}"/>
    <cellStyle name="Company Name 2" xfId="148" xr:uid="{00000000-0005-0000-0000-00002E000000}"/>
    <cellStyle name="Company Name 2 2" xfId="184" xr:uid="{00000000-0005-0000-0000-00002E000000}"/>
    <cellStyle name="Company Name 2 3" xfId="173" xr:uid="{00000000-0005-0000-0000-00002E000000}"/>
    <cellStyle name="Company Name 2 4" xfId="238" xr:uid="{703E78BC-220B-4E68-92C9-F4BD4272DB14}"/>
    <cellStyle name="Company Name 3" xfId="76" xr:uid="{00000000-0005-0000-0000-00002F000000}"/>
    <cellStyle name="Company Name 3 2" xfId="174" xr:uid="{00000000-0005-0000-0000-00002F000000}"/>
    <cellStyle name="Company Name 3 3" xfId="178" xr:uid="{00000000-0005-0000-0000-00002F000000}"/>
    <cellStyle name="Company Name 4" xfId="198" xr:uid="{4281D6D7-C2C8-46EA-95F8-AE5F7416AC4D}"/>
    <cellStyle name="Company Name 4 2" xfId="225" xr:uid="{AAA53CD1-331E-4E63-82AE-83F5CABCDAB0}"/>
    <cellStyle name="Company Name 5" xfId="228" xr:uid="{FA64D795-95FE-4715-9336-1B5E0AD738F6}"/>
    <cellStyle name="Company Name 5 2" xfId="229" xr:uid="{74D69271-BFC9-4569-AC3F-3FFE56D0F2F3}"/>
    <cellStyle name="Company Name 5 3" xfId="239" xr:uid="{551BC017-FA0A-4EB2-9306-6B96C01BE2F2}"/>
    <cellStyle name="Company Name 6" xfId="236" xr:uid="{E6BE50FA-4111-4ED5-ABDB-D1E4A6797167}"/>
    <cellStyle name="Currency [0]" xfId="30" builtinId="7" hidden="1"/>
    <cellStyle name="Currency [0]" xfId="60" xr:uid="{00000000-0005-0000-0000-000032000000}"/>
    <cellStyle name="Data Entry Date" xfId="77" xr:uid="{00000000-0005-0000-0000-000033000000}"/>
    <cellStyle name="Data Entry Heavy Box" xfId="78" xr:uid="{00000000-0005-0000-0000-000034000000}"/>
    <cellStyle name="Data Entry RtJust" xfId="79" xr:uid="{00000000-0005-0000-0000-000035000000}"/>
    <cellStyle name="Data Input" xfId="5" xr:uid="{00000000-0005-0000-0000-000036000000}"/>
    <cellStyle name="Data Input 2" xfId="149" xr:uid="{00000000-0005-0000-0000-000037000000}"/>
    <cellStyle name="Data Input 2 2" xfId="185" xr:uid="{00000000-0005-0000-0000-000037000000}"/>
    <cellStyle name="Data Input 2 3" xfId="172" xr:uid="{00000000-0005-0000-0000-000037000000}"/>
    <cellStyle name="Data Input 3" xfId="136" xr:uid="{00000000-0005-0000-0000-000038000000}"/>
    <cellStyle name="Data Input 3 2" xfId="181" xr:uid="{00000000-0005-0000-0000-000038000000}"/>
    <cellStyle name="Data Input 3 3" xfId="182" xr:uid="{00000000-0005-0000-0000-000038000000}"/>
    <cellStyle name="Data Input 3 3 2" xfId="227" xr:uid="{D32F2836-C2B8-49AB-AF0F-4FC8E65384F6}"/>
    <cellStyle name="Data Input 3 3 3" xfId="237" xr:uid="{8C8E7319-8E9C-4ACA-A887-81608DC08DBC}"/>
    <cellStyle name="Data Input 4" xfId="80" xr:uid="{00000000-0005-0000-0000-000039000000}"/>
    <cellStyle name="Data Input 5" xfId="199" xr:uid="{7554B65E-A017-4164-A270-3B340BC571B9}"/>
    <cellStyle name="Data Input 6" xfId="235" xr:uid="{DF6F2D9C-CF4F-4195-9648-25F9AA83E5D4}"/>
    <cellStyle name="Data Input 6 2" xfId="245" xr:uid="{E28E794B-FFDC-4E48-B25D-A77C698AD12B}"/>
    <cellStyle name="Data Input 7" xfId="247" xr:uid="{7D905C80-551B-437B-A4E9-1F674FF40DE3}"/>
    <cellStyle name="Data Rows" xfId="6" xr:uid="{00000000-0005-0000-0000-00003A000000}"/>
    <cellStyle name="Data Rows 2" xfId="82" xr:uid="{00000000-0005-0000-0000-00003B000000}"/>
    <cellStyle name="Data Rows 2 2" xfId="219" xr:uid="{C8C35416-3992-4D60-9237-FBA070007EA2}"/>
    <cellStyle name="Data Rows 3" xfId="137" xr:uid="{00000000-0005-0000-0000-00003C000000}"/>
    <cellStyle name="Data Rows 4" xfId="83" xr:uid="{00000000-0005-0000-0000-00003D000000}"/>
    <cellStyle name="Data Rows 5" xfId="150" xr:uid="{00000000-0005-0000-0000-00003E000000}"/>
    <cellStyle name="Data Rows 6" xfId="81" xr:uid="{00000000-0005-0000-0000-00003F000000}"/>
    <cellStyle name="Date" xfId="61" xr:uid="{00000000-0005-0000-0000-000040000000}"/>
    <cellStyle name="Date (short)" xfId="85" xr:uid="{00000000-0005-0000-0000-000041000000}"/>
    <cellStyle name="Date (short) 2" xfId="200" xr:uid="{D11F6907-A79A-4090-89AA-03D1D6DEAEBA}"/>
    <cellStyle name="Date 2" xfId="165" xr:uid="{00000000-0005-0000-0000-000042000000}"/>
    <cellStyle name="Date 3" xfId="170" xr:uid="{00000000-0005-0000-0000-000043000000}"/>
    <cellStyle name="Date 4" xfId="84" xr:uid="{00000000-0005-0000-0000-000044000000}"/>
    <cellStyle name="Date Heading" xfId="86" xr:uid="{00000000-0005-0000-0000-000045000000}"/>
    <cellStyle name="Disclosure Date" xfId="87" xr:uid="{00000000-0005-0000-0000-000046000000}"/>
    <cellStyle name="Disclosure Date 2" xfId="177" xr:uid="{00000000-0005-0000-0000-000046000000}"/>
    <cellStyle name="Disclosure Date 3" xfId="183" xr:uid="{00000000-0005-0000-0000-000046000000}"/>
    <cellStyle name="Disclosure Date 4" xfId="201" xr:uid="{96A99A5A-7CA6-47D9-A6F0-6F73E1B05612}"/>
    <cellStyle name="Disclosure Date 4 2" xfId="226" xr:uid="{DF1FBEE1-ACF8-45F2-A4A0-5A40DE456449}"/>
    <cellStyle name="Disclosure Date 5" xfId="230" xr:uid="{134C8925-0F8A-44DD-A0DA-BE747A151DA2}"/>
    <cellStyle name="Disclosure Date 5 2" xfId="240" xr:uid="{1DBED68C-2DF9-463C-8713-07AFFE525A6F}"/>
    <cellStyle name="Entry 1A" xfId="88" xr:uid="{00000000-0005-0000-0000-000047000000}"/>
    <cellStyle name="Entry 1A 2" xfId="202" xr:uid="{FEB95501-631C-4CE5-88CC-71E6CA9035A8}"/>
    <cellStyle name="Entry 1B" xfId="89" xr:uid="{00000000-0005-0000-0000-000048000000}"/>
    <cellStyle name="Entry 1B 2" xfId="203" xr:uid="{D9A9371B-2419-4C53-9F3E-21879BAB464B}"/>
    <cellStyle name="Explanatory Text" xfId="39" builtinId="53" hidden="1"/>
    <cellStyle name="Explanatory text" xfId="90" xr:uid="{00000000-0005-0000-0000-00004A000000}"/>
    <cellStyle name="Explanatory text 2" xfId="222" xr:uid="{35ECEB13-00BE-4961-8E0C-6EA8DED379E6}"/>
    <cellStyle name="explanatory text rtjust" xfId="91" xr:uid="{00000000-0005-0000-0000-00004B000000}"/>
    <cellStyle name="EYCheck" xfId="194" xr:uid="{6E138927-4587-47D1-967F-78A83907CE0E}"/>
    <cellStyle name="Followed Hyperlink" xfId="191" builtinId="9" customBuiltin="1"/>
    <cellStyle name="Footnote" xfId="8" xr:uid="{00000000-0005-0000-0000-00004C000000}"/>
    <cellStyle name="Footnote 2" xfId="204" xr:uid="{1F954FF9-B61B-4B7A-894B-F356ECF952A9}"/>
    <cellStyle name="Header 1" xfId="9" xr:uid="{00000000-0005-0000-0000-00004E000000}"/>
    <cellStyle name="Header 1 2" xfId="151" xr:uid="{00000000-0005-0000-0000-00004F000000}"/>
    <cellStyle name="Header 1 3" xfId="92" xr:uid="{00000000-0005-0000-0000-000050000000}"/>
    <cellStyle name="Header 1 4" xfId="205" xr:uid="{026634ED-C4F4-42A5-8CBB-D3986DBB0354}"/>
    <cellStyle name="Header Company" xfId="10" xr:uid="{00000000-0005-0000-0000-000051000000}"/>
    <cellStyle name="Header Company 2" xfId="152" xr:uid="{00000000-0005-0000-0000-000052000000}"/>
    <cellStyle name="Header Company 3" xfId="93" xr:uid="{00000000-0005-0000-0000-000053000000}"/>
    <cellStyle name="Header Company 4" xfId="206" xr:uid="{B1732C12-B443-4B71-BE06-BE9D7CD68D5F}"/>
    <cellStyle name="Header Rows" xfId="11" xr:uid="{00000000-0005-0000-0000-000054000000}"/>
    <cellStyle name="Header Rows 2" xfId="138" xr:uid="{00000000-0005-0000-0000-000055000000}"/>
    <cellStyle name="Header Text" xfId="12" xr:uid="{00000000-0005-0000-0000-000056000000}"/>
    <cellStyle name="Header Text 2" xfId="153" xr:uid="{00000000-0005-0000-0000-000057000000}"/>
    <cellStyle name="Header Text 3" xfId="94" xr:uid="{00000000-0005-0000-0000-000058000000}"/>
    <cellStyle name="Header Text 4" xfId="207" xr:uid="{A200F4D0-1DD5-4A1B-A443-2A42F8AA6D5E}"/>
    <cellStyle name="Header Version" xfId="13" xr:uid="{00000000-0005-0000-0000-000059000000}"/>
    <cellStyle name="Header Version 2" xfId="154" xr:uid="{00000000-0005-0000-0000-00005A000000}"/>
    <cellStyle name="Header Version 3" xfId="95" xr:uid="{00000000-0005-0000-0000-00005B000000}"/>
    <cellStyle name="Header Version 4" xfId="208" xr:uid="{6E5BCC4C-402F-4F26-8027-F0C94A78A17A}"/>
    <cellStyle name="Heading (guidelines)" xfId="14" xr:uid="{00000000-0005-0000-0000-00005C000000}"/>
    <cellStyle name="Heading 1" xfId="32" builtinId="16" hidden="1"/>
    <cellStyle name="Heading 1" xfId="96" builtinId="16" customBuiltin="1"/>
    <cellStyle name="Heading 1 2" xfId="97" xr:uid="{00000000-0005-0000-0000-00005F000000}"/>
    <cellStyle name="Heading 1 3" xfId="193" xr:uid="{D27E588A-1450-4B55-9682-762667F96BB3}"/>
    <cellStyle name="Heading 1 4" xfId="209" xr:uid="{BF9550F5-4C50-4E7C-B2C7-0FB8D1339B1A}"/>
    <cellStyle name="Heading 1-noindex" xfId="98" xr:uid="{00000000-0005-0000-0000-000060000000}"/>
    <cellStyle name="Heading 1-noindex 2" xfId="99" xr:uid="{00000000-0005-0000-0000-000061000000}"/>
    <cellStyle name="Heading 2" xfId="33" builtinId="17" hidden="1"/>
    <cellStyle name="Heading 2" xfId="100" builtinId="17" customBuiltin="1"/>
    <cellStyle name="Heading 3" xfId="34" builtinId="18" hidden="1"/>
    <cellStyle name="Heading 3" xfId="101" builtinId="18" customBuiltin="1"/>
    <cellStyle name="Heading 3 2" xfId="102" xr:uid="{00000000-0005-0000-0000-000066000000}"/>
    <cellStyle name="Heading 3 Centre" xfId="103" xr:uid="{00000000-0005-0000-0000-000067000000}"/>
    <cellStyle name="Heading 4" xfId="35" builtinId="19" hidden="1"/>
    <cellStyle name="Heading 4" xfId="104" builtinId="19" customBuiltin="1"/>
    <cellStyle name="Heading 4 2" xfId="105" xr:uid="{00000000-0005-0000-0000-00006A000000}"/>
    <cellStyle name="Heading1" xfId="15" xr:uid="{00000000-0005-0000-0000-00006B000000}"/>
    <cellStyle name="Heading1 2" xfId="155" xr:uid="{00000000-0005-0000-0000-00006C000000}"/>
    <cellStyle name="Heading1 3" xfId="139" xr:uid="{00000000-0005-0000-0000-00006D000000}"/>
    <cellStyle name="Heading1 4" xfId="106" xr:uid="{00000000-0005-0000-0000-00006E000000}"/>
    <cellStyle name="Heading2" xfId="16" xr:uid="{00000000-0005-0000-0000-00006F000000}"/>
    <cellStyle name="Heading2 2" xfId="140" xr:uid="{00000000-0005-0000-0000-000070000000}"/>
    <cellStyle name="Heading2 3" xfId="156" xr:uid="{00000000-0005-0000-0000-000071000000}"/>
    <cellStyle name="Heading2 4" xfId="107" xr:uid="{00000000-0005-0000-0000-000072000000}"/>
    <cellStyle name="Heading3" xfId="17" xr:uid="{00000000-0005-0000-0000-000073000000}"/>
    <cellStyle name="Heading3 2" xfId="141" xr:uid="{00000000-0005-0000-0000-000074000000}"/>
    <cellStyle name="Heading3 3" xfId="157" xr:uid="{00000000-0005-0000-0000-000075000000}"/>
    <cellStyle name="Heading3 4" xfId="108" xr:uid="{00000000-0005-0000-0000-000076000000}"/>
    <cellStyle name="Heading3 wrap" xfId="18" xr:uid="{00000000-0005-0000-0000-000077000000}"/>
    <cellStyle name="Heading3 wrap low" xfId="19" xr:uid="{00000000-0005-0000-0000-000078000000}"/>
    <cellStyle name="Heading3Wraped" xfId="109" xr:uid="{00000000-0005-0000-0000-000079000000}"/>
    <cellStyle name="Heading3WrapLow" xfId="210" xr:uid="{F5E7714D-B307-4894-8FD8-C04BB1DEA087}"/>
    <cellStyle name="Heavy Box" xfId="110" xr:uid="{00000000-0005-0000-0000-00007A000000}"/>
    <cellStyle name="Heavy Box 2" xfId="111" xr:uid="{00000000-0005-0000-0000-00007B000000}"/>
    <cellStyle name="Heavy Box 2 3" xfId="112" xr:uid="{00000000-0005-0000-0000-00007C000000}"/>
    <cellStyle name="Heavy Box 3" xfId="211" xr:uid="{A83D6B18-44BF-409F-9EC3-B2635D562127}"/>
    <cellStyle name="Hyperlink" xfId="20" builtinId="8" hidden="1" customBuiltin="1"/>
    <cellStyle name="Hyperlink" xfId="65" builtinId="8" customBuiltin="1"/>
    <cellStyle name="Hyperlink 2" xfId="168" xr:uid="{00000000-0005-0000-0000-00007F000000}"/>
    <cellStyle name="Hyperlink 3" xfId="113" xr:uid="{00000000-0005-0000-0000-000080000000}"/>
    <cellStyle name="Input" xfId="37" builtinId="20" hidden="1"/>
    <cellStyle name="Italic Wrap" xfId="114" xr:uid="{00000000-0005-0000-0000-000082000000}"/>
    <cellStyle name="Label 1" xfId="212" xr:uid="{E8929073-BD79-4D09-BD27-A11C62616CC3}"/>
    <cellStyle name="Label 2a" xfId="21" xr:uid="{00000000-0005-0000-0000-000083000000}"/>
    <cellStyle name="Label 2a centre" xfId="171" xr:uid="{E30EE97F-313A-4925-8858-501634797CD1}"/>
    <cellStyle name="Label 2a merge" xfId="115" xr:uid="{00000000-0005-0000-0000-000084000000}"/>
    <cellStyle name="Label 2b" xfId="22" xr:uid="{00000000-0005-0000-0000-000085000000}"/>
    <cellStyle name="Label 2b merged" xfId="116" xr:uid="{00000000-0005-0000-0000-000086000000}"/>
    <cellStyle name="Label2a Merge Centred" xfId="117" xr:uid="{00000000-0005-0000-0000-000087000000}"/>
    <cellStyle name="Link" xfId="66" xr:uid="{00000000-0005-0000-0000-000088000000}"/>
    <cellStyle name="Link 2" xfId="169" xr:uid="{00000000-0005-0000-0000-000089000000}"/>
    <cellStyle name="Link 2 2" xfId="187" xr:uid="{00000000-0005-0000-0000-000089000000}"/>
    <cellStyle name="Link 2 3" xfId="189" xr:uid="{00000000-0005-0000-0000-000089000000}"/>
    <cellStyle name="Link 3" xfId="118" xr:uid="{00000000-0005-0000-0000-00008A000000}"/>
    <cellStyle name="Long Date" xfId="7" xr:uid="{00000000-0005-0000-0000-00008C000000}"/>
    <cellStyle name="Major Heading" xfId="119" xr:uid="{00000000-0005-0000-0000-00008D000000}"/>
    <cellStyle name="Neutral" xfId="36" builtinId="28" customBuiltin="1"/>
    <cellStyle name="Normal" xfId="0" builtinId="0" customBuiltin="1"/>
    <cellStyle name="Normal 2" xfId="145" xr:uid="{00000000-0005-0000-0000-000090000000}"/>
    <cellStyle name="Normal 3" xfId="67" xr:uid="{00000000-0005-0000-0000-000091000000}"/>
    <cellStyle name="Normal 3 2" xfId="246" xr:uid="{CCC8A26A-C382-4AC9-8C90-0EF4C8B2AE2F}"/>
    <cellStyle name="Normal 4" xfId="120" xr:uid="{00000000-0005-0000-0000-000092000000}"/>
    <cellStyle name="Normal 5" xfId="192" xr:uid="{0E5D4819-01FA-4F87-A7F7-F32DFF3B80CF}"/>
    <cellStyle name="Normal 6" xfId="213" xr:uid="{1DB25D73-A50F-4687-85C0-B5EFB1FA877A}"/>
    <cellStyle name="Normal_952656_1" xfId="217" xr:uid="{5CF7A35C-909E-4C47-8E2F-74F168ED7F06}"/>
    <cellStyle name="Output" xfId="38" builtinId="21" hidden="1"/>
    <cellStyle name="Output heavy" xfId="64" xr:uid="{00000000-0005-0000-0000-000095000000}"/>
    <cellStyle name="Output heavy 2" xfId="167" xr:uid="{00000000-0005-0000-0000-000096000000}"/>
    <cellStyle name="Output light" xfId="63" xr:uid="{00000000-0005-0000-0000-000097000000}"/>
    <cellStyle name="Output light 2" xfId="166" xr:uid="{00000000-0005-0000-0000-000098000000}"/>
    <cellStyle name="Output light 2 2" xfId="186" xr:uid="{00000000-0005-0000-0000-000098000000}"/>
    <cellStyle name="Output light 2 3" xfId="188" xr:uid="{00000000-0005-0000-0000-000098000000}"/>
    <cellStyle name="Page Number" xfId="214" xr:uid="{C5AEC69D-31B6-4BA8-BF99-A7B998E9AFB7}"/>
    <cellStyle name="Percent" xfId="224" builtinId="5"/>
    <cellStyle name="Percent [0]" xfId="23" xr:uid="{00000000-0005-0000-0000-00009A000000}"/>
    <cellStyle name="Percent [0] 2" xfId="158" xr:uid="{00000000-0005-0000-0000-00009B000000}"/>
    <cellStyle name="Percent [0] 3" xfId="121" xr:uid="{00000000-0005-0000-0000-00009C000000}"/>
    <cellStyle name="Percent [1]" xfId="122" xr:uid="{00000000-0005-0000-0000-00009D000000}"/>
    <cellStyle name="Percent [2]" xfId="24" xr:uid="{00000000-0005-0000-0000-00009E000000}"/>
    <cellStyle name="Percent(0)" xfId="142" xr:uid="{00000000-0005-0000-0000-00009F000000}"/>
    <cellStyle name="plus/less" xfId="25" xr:uid="{00000000-0005-0000-0000-0000A0000000}"/>
    <cellStyle name="plus/less 2" xfId="159" xr:uid="{00000000-0005-0000-0000-0000A1000000}"/>
    <cellStyle name="plus/less 3" xfId="123" xr:uid="{00000000-0005-0000-0000-0000A2000000}"/>
    <cellStyle name="Row Ref" xfId="124" xr:uid="{00000000-0005-0000-0000-0000A3000000}"/>
    <cellStyle name="RowRef" xfId="26" xr:uid="{00000000-0005-0000-0000-0000A4000000}"/>
    <cellStyle name="RowRef 2" xfId="160" xr:uid="{00000000-0005-0000-0000-0000A5000000}"/>
    <cellStyle name="RowRef 3" xfId="143" xr:uid="{00000000-0005-0000-0000-0000A6000000}"/>
    <cellStyle name="Short Date" xfId="27" xr:uid="{00000000-0005-0000-0000-0000A7000000}"/>
    <cellStyle name="Sub Heading" xfId="125" xr:uid="{00000000-0005-0000-0000-0000A8000000}"/>
    <cellStyle name="Sub Heading 2" xfId="126" xr:uid="{00000000-0005-0000-0000-0000A9000000}"/>
    <cellStyle name="Table Heading Centred" xfId="127" xr:uid="{00000000-0005-0000-0000-0000AA000000}"/>
    <cellStyle name="Table Heading Centred 2" xfId="179" xr:uid="{00000000-0005-0000-0000-0000AA000000}"/>
    <cellStyle name="Table Heading Centred 3" xfId="176" xr:uid="{00000000-0005-0000-0000-0000AA000000}"/>
    <cellStyle name="Table2Heading" xfId="128" xr:uid="{00000000-0005-0000-0000-0000AB000000}"/>
    <cellStyle name="Table2Heading 2" xfId="180" xr:uid="{00000000-0005-0000-0000-0000AB000000}"/>
    <cellStyle name="Table2Heading 3" xfId="175" xr:uid="{00000000-0005-0000-0000-0000AB000000}"/>
    <cellStyle name="Table2Heading 4" xfId="232" xr:uid="{22B58657-7EEF-4D7D-93D5-D1068BA123A8}"/>
    <cellStyle name="Table2Heading 4 2" xfId="242" xr:uid="{DF95B998-EF63-41D6-8D0A-EB39B60F1C73}"/>
    <cellStyle name="TableNumber" xfId="233" xr:uid="{270F276D-545E-4FFB-B45F-D0AE98D1DD0D}"/>
    <cellStyle name="TableNumber 2" xfId="243" xr:uid="{D68EE324-8F48-4D03-9DDD-B84C6FA406AC}"/>
    <cellStyle name="TableText" xfId="234" xr:uid="{47973A40-CFE7-4136-82DC-31AD5E4054B2}"/>
    <cellStyle name="TableText 2" xfId="244" xr:uid="{584F5474-1F1E-47E2-BC31-DEBE5B001EF0}"/>
    <cellStyle name="Text" xfId="28" xr:uid="{00000000-0005-0000-0000-0000AC000000}"/>
    <cellStyle name="Text 2" xfId="130" xr:uid="{00000000-0005-0000-0000-0000AD000000}"/>
    <cellStyle name="Text 2 2" xfId="221" xr:uid="{E4C74E98-500A-4DD9-BFE7-E36FC6D8370C}"/>
    <cellStyle name="Text 3" xfId="144" xr:uid="{00000000-0005-0000-0000-0000AE000000}"/>
    <cellStyle name="Text 4" xfId="161" xr:uid="{00000000-0005-0000-0000-0000AF000000}"/>
    <cellStyle name="Text 5" xfId="129" xr:uid="{00000000-0005-0000-0000-0000B0000000}"/>
    <cellStyle name="Text Italic" xfId="131" xr:uid="{00000000-0005-0000-0000-0000B1000000}"/>
    <cellStyle name="Text rjustify" xfId="29" xr:uid="{00000000-0005-0000-0000-0000B2000000}"/>
    <cellStyle name="Text rjustify 2" xfId="162" xr:uid="{00000000-0005-0000-0000-0000B3000000}"/>
    <cellStyle name="Text rjustify 3" xfId="132" xr:uid="{00000000-0005-0000-0000-0000B4000000}"/>
    <cellStyle name="Text Underline" xfId="133" xr:uid="{00000000-0005-0000-0000-0000B5000000}"/>
    <cellStyle name="Title" xfId="31" builtinId="15" customBuiltin="1"/>
    <cellStyle name="Top rows" xfId="134" xr:uid="{00000000-0005-0000-0000-0000B7000000}"/>
    <cellStyle name="Top rows 2" xfId="135" xr:uid="{00000000-0005-0000-0000-0000B8000000}"/>
    <cellStyle name="WinCalendar_BlankCells_39" xfId="215" xr:uid="{CAC37354-3B56-4E1D-9E44-DCBDF149B6F6}"/>
    <cellStyle name="Year0" xfId="216" xr:uid="{C7EEC62F-C56C-4429-89E9-B84EF8BDED1A}"/>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s>
  <tableStyles count="0" defaultTableStyle="TableStyleMedium9" defaultPivotStyle="PivotStyleLight16"/>
  <colors>
    <mruColors>
      <color rgb="FFC7C0AA"/>
      <color rgb="FF639B9F"/>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ustomXml" Target="../customXml/item2.xml" Id="rId26" /><Relationship Type="http://schemas.openxmlformats.org/officeDocument/2006/relationships/worksheet" Target="worksheets/sheet3.xml" Id="rId3" /><Relationship Type="http://schemas.openxmlformats.org/officeDocument/2006/relationships/theme" Target="theme/theme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customXml" Target="../customXml/item1.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calcChain" Target="calcChain.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haredStrings" Target="sharedString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styles" Target="styles.xml" Id="rId22" /><Relationship Type="http://schemas.openxmlformats.org/officeDocument/2006/relationships/customXml" Target="../customXml/item3.xml" Id="rId27" /><Relationship Type="http://schemas.openxmlformats.org/officeDocument/2006/relationships/customXml" Target="/customXML/item4.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752476</xdr:rowOff>
    </xdr:to>
    <xdr:pic>
      <xdr:nvPicPr>
        <xdr:cNvPr id="43072" name="Picture 6" descr="ComComNZ colour.jpg">
          <a:extLst>
            <a:ext uri="{FF2B5EF4-FFF2-40B4-BE49-F238E27FC236}">
              <a16:creationId xmlns:a16="http://schemas.microsoft.com/office/drawing/2014/main" id="{00000000-0008-0000-0000-000040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EF5F90-95EE-4F9C-BEDB-8CF8CA5E17CD}" name="Table1" displayName="Table1" ref="B20:C23" totalsRowShown="0" headerRowDxfId="15" dataDxfId="14" headerRowCellStyle="Normal 3 2" dataCellStyle="Normal 3 2">
  <autoFilter ref="B20:C23" xr:uid="{C8EF5F90-95EE-4F9C-BEDB-8CF8CA5E17CD}"/>
  <tableColumns count="2">
    <tableColumn id="1" xr3:uid="{40812FA1-C8FF-48FE-8832-3EA10146BA8D}" name="Workbook Version and Date" dataDxfId="13" dataCellStyle="Normal 3 2"/>
    <tableColumn id="2" xr3:uid="{D0BDD72C-116C-4D44-BF66-F77DF9195304}" name="Determination" dataDxfId="12" dataCellStyle="Normal 3 2"/>
  </tableColumns>
  <tableStyleInfo name="TableStyleMedium2"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35"/>
  <sheetViews>
    <sheetView showGridLines="0" tabSelected="1" zoomScaleNormal="100" zoomScaleSheetLayoutView="100" workbookViewId="0">
      <selection activeCell="I7" sqref="I7"/>
    </sheetView>
  </sheetViews>
  <sheetFormatPr defaultColWidth="9.1328125" defaultRowHeight="14.25" x14ac:dyDescent="0.45"/>
  <cols>
    <col min="1" max="1" width="26.59765625" style="2" customWidth="1"/>
    <col min="2" max="2" width="43.1328125" style="2" customWidth="1"/>
    <col min="3" max="3" width="45.6640625" style="2" customWidth="1"/>
    <col min="4" max="4" width="32.265625" style="2" customWidth="1"/>
    <col min="5" max="16384" width="9.1328125" style="2"/>
  </cols>
  <sheetData>
    <row r="1" spans="1:4" x14ac:dyDescent="0.45">
      <c r="A1" s="98"/>
      <c r="B1" s="99"/>
      <c r="C1" s="99"/>
      <c r="D1" s="100"/>
    </row>
    <row r="2" spans="1:4" ht="123" customHeight="1" x14ac:dyDescent="0.45">
      <c r="A2" s="101"/>
      <c r="B2" s="102"/>
      <c r="C2" s="102"/>
      <c r="D2" s="103"/>
    </row>
    <row r="3" spans="1:4" ht="23.25" x14ac:dyDescent="0.7">
      <c r="A3" s="104" t="s">
        <v>903</v>
      </c>
      <c r="B3" s="105"/>
      <c r="C3" s="105"/>
      <c r="D3" s="106"/>
    </row>
    <row r="4" spans="1:4" ht="27.75" customHeight="1" x14ac:dyDescent="0.7">
      <c r="A4" s="104" t="s">
        <v>137</v>
      </c>
      <c r="B4" s="105"/>
      <c r="C4" s="105"/>
      <c r="D4" s="106"/>
    </row>
    <row r="5" spans="1:4" ht="27.75" customHeight="1" x14ac:dyDescent="0.7">
      <c r="A5" s="104" t="s">
        <v>0</v>
      </c>
      <c r="B5" s="105"/>
      <c r="C5" s="105"/>
      <c r="D5" s="106"/>
    </row>
    <row r="6" spans="1:4" ht="21" x14ac:dyDescent="0.65">
      <c r="A6" s="107" t="s">
        <v>819</v>
      </c>
      <c r="B6" s="105"/>
      <c r="C6" s="105"/>
      <c r="D6" s="106"/>
    </row>
    <row r="7" spans="1:4" ht="60" customHeight="1" x14ac:dyDescent="0.45">
      <c r="A7" s="108"/>
      <c r="B7" s="105"/>
      <c r="C7" s="105"/>
      <c r="D7" s="106"/>
    </row>
    <row r="8" spans="1:4" ht="15" customHeight="1" x14ac:dyDescent="0.45">
      <c r="A8" s="101"/>
      <c r="B8" s="109" t="s">
        <v>832</v>
      </c>
      <c r="C8" s="92"/>
      <c r="D8" s="115"/>
    </row>
    <row r="9" spans="1:4" ht="3" customHeight="1" x14ac:dyDescent="0.45">
      <c r="A9" s="101"/>
      <c r="B9" s="102"/>
      <c r="C9" s="102"/>
      <c r="D9" s="103"/>
    </row>
    <row r="10" spans="1:4" ht="15" customHeight="1" x14ac:dyDescent="0.45">
      <c r="A10" s="101"/>
      <c r="B10" s="109" t="s">
        <v>8</v>
      </c>
      <c r="C10" s="93"/>
      <c r="D10" s="103"/>
    </row>
    <row r="11" spans="1:4" ht="3" customHeight="1" x14ac:dyDescent="0.45">
      <c r="A11" s="101"/>
      <c r="B11" s="102"/>
      <c r="C11" s="117"/>
      <c r="D11" s="103"/>
    </row>
    <row r="12" spans="1:4" ht="15" customHeight="1" x14ac:dyDescent="0.45">
      <c r="A12" s="101"/>
      <c r="B12" s="109" t="s">
        <v>9</v>
      </c>
      <c r="C12" s="93"/>
      <c r="D12" s="115"/>
    </row>
    <row r="13" spans="1:4" x14ac:dyDescent="0.45">
      <c r="A13" s="101"/>
      <c r="B13" s="110"/>
      <c r="C13" s="110"/>
      <c r="D13" s="103"/>
    </row>
    <row r="14" spans="1:4" ht="15" customHeight="1" x14ac:dyDescent="0.45">
      <c r="A14" s="101"/>
      <c r="B14" s="110"/>
      <c r="C14" s="110"/>
      <c r="D14" s="106"/>
    </row>
    <row r="15" spans="1:4" ht="15" customHeight="1" x14ac:dyDescent="0.45">
      <c r="A15" s="111" t="s">
        <v>820</v>
      </c>
      <c r="B15" s="112"/>
      <c r="C15" s="105"/>
      <c r="D15" s="106"/>
    </row>
    <row r="16" spans="1:4" ht="15" customHeight="1" x14ac:dyDescent="0.45">
      <c r="A16" s="757" t="s">
        <v>984</v>
      </c>
      <c r="B16" s="758"/>
      <c r="C16" s="758"/>
      <c r="D16" s="759"/>
    </row>
    <row r="17" spans="1:4" s="22" customFormat="1" ht="15" customHeight="1" x14ac:dyDescent="0.45">
      <c r="A17" s="757"/>
      <c r="B17" s="758"/>
      <c r="C17" s="758"/>
      <c r="D17" s="759"/>
    </row>
    <row r="18" spans="1:4" s="22" customFormat="1" ht="15" customHeight="1" x14ac:dyDescent="0.45">
      <c r="A18" s="757"/>
      <c r="B18" s="760" t="s">
        <v>977</v>
      </c>
      <c r="C18" s="758"/>
      <c r="D18" s="759"/>
    </row>
    <row r="19" spans="1:4" s="22" customFormat="1" ht="15" customHeight="1" x14ac:dyDescent="0.45">
      <c r="A19" s="757"/>
      <c r="B19" s="758"/>
      <c r="C19" s="758"/>
      <c r="D19" s="759"/>
    </row>
    <row r="20" spans="1:4" s="22" customFormat="1" ht="15" customHeight="1" x14ac:dyDescent="0.45">
      <c r="A20" s="757"/>
      <c r="B20" s="761" t="s">
        <v>978</v>
      </c>
      <c r="C20" s="761" t="s">
        <v>979</v>
      </c>
      <c r="D20" s="759"/>
    </row>
    <row r="21" spans="1:4" s="22" customFormat="1" ht="15" customHeight="1" x14ac:dyDescent="0.45">
      <c r="A21" s="757"/>
      <c r="B21" s="762" t="s">
        <v>980</v>
      </c>
      <c r="C21" s="762" t="s">
        <v>981</v>
      </c>
      <c r="D21" s="759"/>
    </row>
    <row r="22" spans="1:4" s="22" customFormat="1" ht="15" customHeight="1" x14ac:dyDescent="0.45">
      <c r="A22" s="757"/>
      <c r="B22" s="762" t="s">
        <v>983</v>
      </c>
      <c r="C22" s="762" t="s">
        <v>982</v>
      </c>
      <c r="D22" s="759"/>
    </row>
    <row r="23" spans="1:4" s="22" customFormat="1" ht="15" customHeight="1" x14ac:dyDescent="0.45">
      <c r="A23" s="757"/>
      <c r="B23" s="762"/>
      <c r="C23" s="762"/>
      <c r="D23" s="759"/>
    </row>
    <row r="24" spans="1:4" s="22" customFormat="1" ht="15" customHeight="1" x14ac:dyDescent="0.45">
      <c r="A24" s="757"/>
      <c r="B24" s="758"/>
      <c r="C24" s="758"/>
      <c r="D24" s="759"/>
    </row>
    <row r="25" spans="1:4" s="22" customFormat="1" ht="15" customHeight="1" x14ac:dyDescent="0.45">
      <c r="A25" s="142"/>
      <c r="B25" s="105"/>
      <c r="C25" s="105"/>
      <c r="D25" s="106"/>
    </row>
    <row r="26" spans="1:4" s="22" customFormat="1" ht="15" customHeight="1" x14ac:dyDescent="0.45">
      <c r="A26" s="142"/>
      <c r="B26" s="105"/>
      <c r="C26" s="105"/>
      <c r="D26" s="106"/>
    </row>
    <row r="27" spans="1:4" s="22" customFormat="1" ht="15" customHeight="1" x14ac:dyDescent="0.45">
      <c r="A27" s="142"/>
      <c r="B27" s="105"/>
      <c r="C27" s="105"/>
      <c r="D27" s="106"/>
    </row>
    <row r="28" spans="1:4" s="22" customFormat="1" ht="15" customHeight="1" x14ac:dyDescent="0.45">
      <c r="A28" s="142"/>
      <c r="B28" s="105"/>
      <c r="C28" s="105"/>
      <c r="D28" s="106"/>
    </row>
    <row r="29" spans="1:4" s="22" customFormat="1" ht="15" customHeight="1" x14ac:dyDescent="0.45">
      <c r="A29" s="142"/>
      <c r="B29" s="105"/>
      <c r="C29" s="105"/>
      <c r="D29" s="106"/>
    </row>
    <row r="30" spans="1:4" s="22" customFormat="1" ht="15" customHeight="1" x14ac:dyDescent="0.45">
      <c r="A30" s="142"/>
      <c r="B30" s="105"/>
      <c r="C30" s="105"/>
      <c r="D30" s="106"/>
    </row>
    <row r="31" spans="1:4" s="22" customFormat="1" ht="15" customHeight="1" x14ac:dyDescent="0.45">
      <c r="A31" s="142"/>
      <c r="B31" s="105"/>
      <c r="C31" s="105"/>
      <c r="D31" s="106"/>
    </row>
    <row r="32" spans="1:4" s="22" customFormat="1" ht="15" customHeight="1" x14ac:dyDescent="0.45">
      <c r="A32" s="142"/>
      <c r="B32" s="105"/>
      <c r="C32" s="105"/>
      <c r="D32" s="106"/>
    </row>
    <row r="33" spans="1:4" s="22" customFormat="1" ht="15" customHeight="1" x14ac:dyDescent="0.45">
      <c r="A33" s="142"/>
      <c r="B33" s="105"/>
      <c r="C33" s="105"/>
      <c r="D33" s="106"/>
    </row>
    <row r="34" spans="1:4" s="22" customFormat="1" ht="15" customHeight="1" x14ac:dyDescent="0.45">
      <c r="A34" s="142"/>
      <c r="B34" s="105"/>
      <c r="C34" s="105"/>
      <c r="D34" s="106"/>
    </row>
    <row r="35" spans="1:4" ht="39.950000000000003" customHeight="1" x14ac:dyDescent="0.45">
      <c r="A35" s="113"/>
      <c r="B35" s="114"/>
      <c r="C35" s="114"/>
      <c r="D35" s="116"/>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3"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9" footer="0.31496062992125989"/>
  <pageSetup paperSize="9" scale="59" orientation="portrait" r:id="rId2"/>
  <headerFooter alignWithMargins="0">
    <oddHeader>&amp;CCommerce Commission Information Disclosure Template</oddHeader>
    <oddFooter>&amp;L&amp;F&amp;C&amp;P&amp;R&amp;A</oddFooter>
  </headerFooter>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99CCFF"/>
  </sheetPr>
  <dimension ref="A1:N95"/>
  <sheetViews>
    <sheetView showGridLines="0" zoomScaleNormal="100" zoomScaleSheetLayoutView="100" workbookViewId="0">
      <selection activeCell="J35" sqref="J35"/>
    </sheetView>
  </sheetViews>
  <sheetFormatPr defaultColWidth="9.1328125" defaultRowHeight="14.25" x14ac:dyDescent="0.45"/>
  <cols>
    <col min="1" max="1" width="4.73046875" style="10" customWidth="1"/>
    <col min="2" max="2" width="3.1328125" style="10" customWidth="1"/>
    <col min="3" max="3" width="6.1328125" style="10" customWidth="1"/>
    <col min="4" max="4" width="2.265625" style="10" customWidth="1"/>
    <col min="5" max="5" width="2.265625" style="13" customWidth="1"/>
    <col min="6" max="6" width="32.59765625" style="13" customWidth="1"/>
    <col min="7" max="8" width="16.73046875" style="13" customWidth="1"/>
    <col min="9" max="9" width="16.73046875" style="54" customWidth="1"/>
    <col min="10" max="12" width="16.73046875" style="10" customWidth="1"/>
    <col min="13" max="13" width="2.73046875" style="10" customWidth="1"/>
    <col min="14" max="14" width="14.265625" style="10" customWidth="1"/>
    <col min="15" max="16384" width="9.1328125" style="10"/>
  </cols>
  <sheetData>
    <row r="1" spans="1:13" s="5" customFormat="1" ht="15" customHeight="1" x14ac:dyDescent="0.55000000000000004">
      <c r="A1" s="291"/>
      <c r="B1" s="219"/>
      <c r="C1" s="219"/>
      <c r="D1" s="219"/>
      <c r="E1" s="219"/>
      <c r="F1" s="219"/>
      <c r="G1" s="219"/>
      <c r="H1" s="219"/>
      <c r="I1" s="219"/>
      <c r="J1" s="219"/>
      <c r="K1" s="219"/>
      <c r="L1" s="219"/>
      <c r="M1" s="319"/>
    </row>
    <row r="2" spans="1:13" s="5" customFormat="1" ht="18" customHeight="1" x14ac:dyDescent="0.55000000000000004">
      <c r="A2" s="292"/>
      <c r="B2" s="320"/>
      <c r="C2" s="221"/>
      <c r="D2" s="221"/>
      <c r="E2" s="221"/>
      <c r="F2" s="221"/>
      <c r="G2" s="221"/>
      <c r="H2" s="221"/>
      <c r="I2" s="221"/>
      <c r="J2" s="200" t="s">
        <v>832</v>
      </c>
      <c r="K2" s="807" t="str">
        <f>IF(NOT(ISBLANK(CoverSheet!$C$8)),CoverSheet!$C$8,"")</f>
        <v/>
      </c>
      <c r="L2" s="807"/>
      <c r="M2" s="321"/>
    </row>
    <row r="3" spans="1:13" s="5" customFormat="1" ht="18" customHeight="1" x14ac:dyDescent="0.55000000000000004">
      <c r="A3" s="292"/>
      <c r="B3" s="320"/>
      <c r="C3" s="221"/>
      <c r="D3" s="221"/>
      <c r="E3" s="221"/>
      <c r="F3" s="221"/>
      <c r="G3" s="221"/>
      <c r="H3" s="221"/>
      <c r="I3" s="221"/>
      <c r="J3" s="200" t="s">
        <v>834</v>
      </c>
      <c r="K3" s="808" t="str">
        <f>IF(ISNUMBER(CoverSheet!$C$12),CoverSheet!$C$12,"")</f>
        <v/>
      </c>
      <c r="L3" s="808"/>
      <c r="M3" s="321"/>
    </row>
    <row r="4" spans="1:13" s="5" customFormat="1" ht="21" x14ac:dyDescent="0.65">
      <c r="A4" s="199" t="s">
        <v>824</v>
      </c>
      <c r="B4" s="221"/>
      <c r="C4" s="221"/>
      <c r="D4" s="221"/>
      <c r="E4" s="221"/>
      <c r="F4" s="221"/>
      <c r="G4" s="221"/>
      <c r="H4" s="221"/>
      <c r="I4" s="221"/>
      <c r="J4" s="294"/>
      <c r="K4" s="221"/>
      <c r="L4" s="221"/>
      <c r="M4" s="222"/>
    </row>
    <row r="5" spans="1:13" s="15" customFormat="1" ht="69" customHeight="1" x14ac:dyDescent="0.45">
      <c r="A5" s="768" t="s">
        <v>941</v>
      </c>
      <c r="B5" s="776"/>
      <c r="C5" s="776"/>
      <c r="D5" s="776"/>
      <c r="E5" s="776"/>
      <c r="F5" s="776"/>
      <c r="G5" s="776"/>
      <c r="H5" s="776"/>
      <c r="I5" s="776"/>
      <c r="J5" s="776"/>
      <c r="K5" s="776"/>
      <c r="L5" s="776"/>
      <c r="M5" s="224"/>
    </row>
    <row r="6" spans="1:13" s="5" customFormat="1" ht="15" customHeight="1" x14ac:dyDescent="0.45">
      <c r="A6" s="196" t="s">
        <v>131</v>
      </c>
      <c r="B6" s="294"/>
      <c r="C6" s="225"/>
      <c r="D6" s="225"/>
      <c r="E6" s="225"/>
      <c r="F6" s="225"/>
      <c r="G6" s="225"/>
      <c r="H6" s="225"/>
      <c r="I6" s="225"/>
      <c r="J6" s="221"/>
      <c r="K6" s="221"/>
      <c r="L6" s="221"/>
      <c r="M6" s="222"/>
    </row>
    <row r="7" spans="1:13" ht="30" customHeight="1" x14ac:dyDescent="0.55000000000000004">
      <c r="A7" s="168">
        <v>7</v>
      </c>
      <c r="B7" s="233"/>
      <c r="C7" s="226" t="s">
        <v>825</v>
      </c>
      <c r="D7" s="190"/>
      <c r="E7" s="190"/>
      <c r="F7" s="190"/>
      <c r="G7" s="190"/>
      <c r="H7" s="190"/>
      <c r="I7" s="190"/>
      <c r="J7" s="171"/>
      <c r="K7" s="171"/>
      <c r="L7" s="171"/>
      <c r="M7" s="162"/>
    </row>
    <row r="8" spans="1:13" ht="15.75" customHeight="1" x14ac:dyDescent="0.45">
      <c r="A8" s="168">
        <v>8</v>
      </c>
      <c r="B8" s="190"/>
      <c r="C8" s="809"/>
      <c r="D8" s="809"/>
      <c r="E8" s="322"/>
      <c r="F8" s="322"/>
      <c r="G8" s="704" t="s">
        <v>875</v>
      </c>
      <c r="H8" s="322"/>
      <c r="I8" s="677"/>
      <c r="J8" s="386" t="s">
        <v>857</v>
      </c>
      <c r="K8" s="360"/>
      <c r="L8" s="360"/>
      <c r="M8" s="162"/>
    </row>
    <row r="9" spans="1:13" ht="29.25" customHeight="1" x14ac:dyDescent="0.65">
      <c r="A9" s="168">
        <v>9</v>
      </c>
      <c r="B9" s="190"/>
      <c r="C9" s="809"/>
      <c r="D9" s="809"/>
      <c r="E9" s="322"/>
      <c r="F9" s="377"/>
      <c r="G9" s="704"/>
      <c r="H9" s="322"/>
      <c r="I9" s="677"/>
      <c r="J9" s="250" t="s">
        <v>271</v>
      </c>
      <c r="K9" s="250" t="s">
        <v>270</v>
      </c>
      <c r="L9" s="250" t="s">
        <v>876</v>
      </c>
      <c r="M9" s="162"/>
    </row>
    <row r="10" spans="1:13" s="15" customFormat="1" ht="18.75" customHeight="1" x14ac:dyDescent="0.5">
      <c r="A10" s="168">
        <v>10</v>
      </c>
      <c r="B10" s="190"/>
      <c r="C10" s="809"/>
      <c r="D10" s="809"/>
      <c r="E10" s="227" t="str">
        <f>'S5.Actual Expenditure Opex'!H10</f>
        <v>Customer operations</v>
      </c>
      <c r="F10" s="382"/>
      <c r="G10" s="322"/>
      <c r="H10" s="325"/>
      <c r="I10" s="325"/>
      <c r="J10" s="190"/>
      <c r="K10" s="190"/>
      <c r="L10" s="190"/>
      <c r="M10" s="162"/>
    </row>
    <row r="11" spans="1:13" s="15" customFormat="1" ht="15" customHeight="1" x14ac:dyDescent="0.45">
      <c r="A11" s="168">
        <v>11</v>
      </c>
      <c r="B11" s="190"/>
      <c r="C11" s="809"/>
      <c r="D11" s="809"/>
      <c r="E11" s="234"/>
      <c r="F11" s="237" t="s">
        <v>83</v>
      </c>
      <c r="G11" s="322"/>
      <c r="H11" s="234"/>
      <c r="I11" s="234"/>
      <c r="J11" s="1"/>
      <c r="K11" s="190"/>
      <c r="L11" s="190"/>
      <c r="M11" s="162"/>
    </row>
    <row r="12" spans="1:13" s="15" customFormat="1" ht="15" customHeight="1" x14ac:dyDescent="0.45">
      <c r="A12" s="168">
        <v>12</v>
      </c>
      <c r="B12" s="190"/>
      <c r="C12" s="809"/>
      <c r="D12" s="809"/>
      <c r="E12" s="234"/>
      <c r="F12" s="237" t="s">
        <v>84</v>
      </c>
      <c r="G12" s="322"/>
      <c r="H12" s="234"/>
      <c r="I12" s="234"/>
      <c r="J12" s="1"/>
      <c r="K12" s="1"/>
      <c r="L12" s="361">
        <f>J12+K12</f>
        <v>0</v>
      </c>
      <c r="M12" s="162"/>
    </row>
    <row r="13" spans="1:13" s="15" customFormat="1" ht="15" customHeight="1" x14ac:dyDescent="0.45">
      <c r="A13" s="168">
        <v>13</v>
      </c>
      <c r="B13" s="190"/>
      <c r="C13" s="809"/>
      <c r="D13" s="809"/>
      <c r="E13" s="234"/>
      <c r="F13" s="228" t="s">
        <v>85</v>
      </c>
      <c r="G13" s="322"/>
      <c r="H13" s="234"/>
      <c r="I13" s="234"/>
      <c r="J13" s="361">
        <f>SUM(J11:J12)</f>
        <v>0</v>
      </c>
      <c r="K13" s="164"/>
      <c r="L13" s="164"/>
      <c r="M13" s="162"/>
    </row>
    <row r="14" spans="1:13" s="15" customFormat="1" ht="18" customHeight="1" x14ac:dyDescent="0.5">
      <c r="A14" s="168">
        <v>14</v>
      </c>
      <c r="B14" s="190"/>
      <c r="C14" s="809"/>
      <c r="D14" s="809"/>
      <c r="E14" s="227" t="str">
        <f>'S5.Actual Expenditure Opex'!H11</f>
        <v>Product, sales &amp; marketing</v>
      </c>
      <c r="F14" s="325"/>
      <c r="G14" s="322"/>
      <c r="H14" s="325"/>
      <c r="I14" s="325"/>
      <c r="J14" s="164"/>
      <c r="K14" s="164"/>
      <c r="L14" s="164"/>
      <c r="M14" s="162"/>
    </row>
    <row r="15" spans="1:13" s="15" customFormat="1" ht="15" customHeight="1" x14ac:dyDescent="0.45">
      <c r="A15" s="168">
        <v>15</v>
      </c>
      <c r="B15" s="190"/>
      <c r="C15" s="809"/>
      <c r="D15" s="809"/>
      <c r="E15" s="234"/>
      <c r="F15" s="237" t="s">
        <v>83</v>
      </c>
      <c r="G15" s="322"/>
      <c r="H15" s="233"/>
      <c r="I15" s="233"/>
      <c r="J15" s="1"/>
      <c r="K15" s="164"/>
      <c r="L15" s="164"/>
      <c r="M15" s="162"/>
    </row>
    <row r="16" spans="1:13" s="15" customFormat="1" ht="15" customHeight="1" x14ac:dyDescent="0.45">
      <c r="A16" s="168">
        <v>16</v>
      </c>
      <c r="B16" s="190"/>
      <c r="C16" s="809"/>
      <c r="D16" s="809"/>
      <c r="E16" s="234"/>
      <c r="F16" s="237" t="s">
        <v>84</v>
      </c>
      <c r="G16" s="322"/>
      <c r="H16" s="233"/>
      <c r="I16" s="233"/>
      <c r="J16" s="1"/>
      <c r="K16" s="1"/>
      <c r="L16" s="361">
        <f>J16+K16</f>
        <v>0</v>
      </c>
      <c r="M16" s="162"/>
    </row>
    <row r="17" spans="1:13" s="15" customFormat="1" ht="15" customHeight="1" x14ac:dyDescent="0.45">
      <c r="A17" s="168">
        <v>17</v>
      </c>
      <c r="B17" s="190"/>
      <c r="C17" s="809"/>
      <c r="D17" s="809"/>
      <c r="E17" s="234"/>
      <c r="F17" s="228" t="s">
        <v>85</v>
      </c>
      <c r="G17" s="322"/>
      <c r="H17" s="233"/>
      <c r="I17" s="233"/>
      <c r="J17" s="361">
        <f>SUM(J15:J16)</f>
        <v>0</v>
      </c>
      <c r="K17" s="164"/>
      <c r="L17" s="164"/>
      <c r="M17" s="162"/>
    </row>
    <row r="18" spans="1:13" s="54" customFormat="1" ht="15" customHeight="1" x14ac:dyDescent="0.5">
      <c r="A18" s="168">
        <v>18</v>
      </c>
      <c r="B18" s="190"/>
      <c r="C18" s="227" t="str">
        <f>'S5.Actual Expenditure Opex'!F10</f>
        <v>Customer opex</v>
      </c>
      <c r="D18" s="234"/>
      <c r="E18" s="227"/>
      <c r="F18" s="325"/>
      <c r="G18" s="250" t="s">
        <v>271</v>
      </c>
      <c r="H18" s="250" t="s">
        <v>270</v>
      </c>
      <c r="I18" s="250"/>
      <c r="J18" s="376"/>
      <c r="K18" s="164"/>
      <c r="L18" s="164"/>
      <c r="M18" s="162"/>
    </row>
    <row r="19" spans="1:13" s="54" customFormat="1" ht="15" customHeight="1" x14ac:dyDescent="0.45">
      <c r="A19" s="168">
        <v>19</v>
      </c>
      <c r="B19" s="190"/>
      <c r="C19" s="677"/>
      <c r="D19" s="677"/>
      <c r="E19" s="234"/>
      <c r="F19" s="237" t="s">
        <v>83</v>
      </c>
      <c r="G19" s="60"/>
      <c r="H19" s="190"/>
      <c r="I19" s="190"/>
      <c r="J19" s="703">
        <f>IF(G19=0,J11+J15,0)</f>
        <v>0</v>
      </c>
      <c r="K19" s="164"/>
      <c r="L19" s="164"/>
      <c r="M19" s="162"/>
    </row>
    <row r="20" spans="1:13" s="54" customFormat="1" ht="15" customHeight="1" x14ac:dyDescent="0.45">
      <c r="A20" s="168">
        <v>20</v>
      </c>
      <c r="B20" s="190"/>
      <c r="C20" s="677"/>
      <c r="D20" s="677"/>
      <c r="E20" s="234"/>
      <c r="F20" s="237" t="s">
        <v>84</v>
      </c>
      <c r="G20" s="60"/>
      <c r="H20" s="60"/>
      <c r="I20" s="361">
        <f>G20+H20</f>
        <v>0</v>
      </c>
      <c r="J20" s="703">
        <f>IF(G20=0,J12+J16,0)</f>
        <v>0</v>
      </c>
      <c r="K20" s="703">
        <f>IF(H20=0,K12+K16,0)</f>
        <v>0</v>
      </c>
      <c r="L20" s="361">
        <f>J20+K20</f>
        <v>0</v>
      </c>
      <c r="M20" s="162"/>
    </row>
    <row r="21" spans="1:13" s="54" customFormat="1" ht="15" customHeight="1" x14ac:dyDescent="0.45">
      <c r="A21" s="168">
        <v>21</v>
      </c>
      <c r="B21" s="190"/>
      <c r="C21" s="677"/>
      <c r="D21" s="677"/>
      <c r="E21" s="234"/>
      <c r="F21" s="228" t="s">
        <v>85</v>
      </c>
      <c r="G21" s="361">
        <f>SUM(G19:G20)</f>
        <v>0</v>
      </c>
      <c r="H21" s="164"/>
      <c r="I21" s="164"/>
      <c r="J21" s="703">
        <f>IF(G21=0,J13+J17,0)</f>
        <v>0</v>
      </c>
      <c r="K21" s="164"/>
      <c r="L21" s="164"/>
      <c r="M21" s="162"/>
    </row>
    <row r="22" spans="1:13" s="15" customFormat="1" ht="18" customHeight="1" x14ac:dyDescent="0.5">
      <c r="A22" s="168">
        <v>22</v>
      </c>
      <c r="B22" s="190"/>
      <c r="C22" s="809"/>
      <c r="D22" s="809"/>
      <c r="E22" s="227" t="str">
        <f>'S5.Actual Expenditure Opex'!H13</f>
        <v>Maintenance</v>
      </c>
      <c r="F22" s="325"/>
      <c r="G22" s="322"/>
      <c r="H22" s="325"/>
      <c r="I22" s="325"/>
      <c r="J22" s="164"/>
      <c r="K22" s="164"/>
      <c r="L22" s="164"/>
      <c r="M22" s="162"/>
    </row>
    <row r="23" spans="1:13" s="15" customFormat="1" ht="15" customHeight="1" x14ac:dyDescent="0.45">
      <c r="A23" s="168">
        <v>23</v>
      </c>
      <c r="B23" s="190"/>
      <c r="C23" s="809"/>
      <c r="D23" s="809"/>
      <c r="E23" s="234"/>
      <c r="F23" s="237" t="s">
        <v>83</v>
      </c>
      <c r="G23" s="322"/>
      <c r="H23" s="233"/>
      <c r="I23" s="233"/>
      <c r="J23" s="1"/>
      <c r="K23" s="164"/>
      <c r="L23" s="164"/>
      <c r="M23" s="162"/>
    </row>
    <row r="24" spans="1:13" s="15" customFormat="1" ht="15" customHeight="1" x14ac:dyDescent="0.45">
      <c r="A24" s="168">
        <v>24</v>
      </c>
      <c r="B24" s="190"/>
      <c r="C24" s="809"/>
      <c r="D24" s="809"/>
      <c r="E24" s="234"/>
      <c r="F24" s="237" t="s">
        <v>84</v>
      </c>
      <c r="G24" s="322"/>
      <c r="H24" s="233"/>
      <c r="I24" s="233"/>
      <c r="J24" s="1"/>
      <c r="K24" s="1"/>
      <c r="L24" s="361">
        <f>J24+K24</f>
        <v>0</v>
      </c>
      <c r="M24" s="162"/>
    </row>
    <row r="25" spans="1:13" s="15" customFormat="1" ht="15" customHeight="1" x14ac:dyDescent="0.45">
      <c r="A25" s="168">
        <v>25</v>
      </c>
      <c r="B25" s="190"/>
      <c r="C25" s="809"/>
      <c r="D25" s="809"/>
      <c r="E25" s="234"/>
      <c r="F25" s="228" t="s">
        <v>85</v>
      </c>
      <c r="G25" s="322"/>
      <c r="H25" s="233"/>
      <c r="I25" s="233"/>
      <c r="J25" s="361">
        <f>SUM(J23:J24)</f>
        <v>0</v>
      </c>
      <c r="K25" s="164"/>
      <c r="L25" s="164"/>
      <c r="M25" s="162"/>
    </row>
    <row r="26" spans="1:13" s="15" customFormat="1" ht="18" customHeight="1" x14ac:dyDescent="0.5">
      <c r="A26" s="168">
        <v>26</v>
      </c>
      <c r="B26" s="190"/>
      <c r="C26" s="809"/>
      <c r="D26" s="809"/>
      <c r="E26" s="227" t="str">
        <f>'S5.Actual Expenditure Opex'!H14</f>
        <v>Network operations</v>
      </c>
      <c r="F26" s="325"/>
      <c r="G26" s="322"/>
      <c r="H26" s="325"/>
      <c r="I26" s="325"/>
      <c r="J26" s="164"/>
      <c r="K26" s="164"/>
      <c r="L26" s="164"/>
      <c r="M26" s="162"/>
    </row>
    <row r="27" spans="1:13" s="15" customFormat="1" ht="15" customHeight="1" x14ac:dyDescent="0.45">
      <c r="A27" s="168">
        <v>27</v>
      </c>
      <c r="B27" s="190"/>
      <c r="C27" s="809"/>
      <c r="D27" s="809"/>
      <c r="E27" s="234"/>
      <c r="F27" s="237" t="s">
        <v>83</v>
      </c>
      <c r="G27" s="322"/>
      <c r="H27" s="233"/>
      <c r="I27" s="233"/>
      <c r="J27" s="1"/>
      <c r="K27" s="164"/>
      <c r="L27" s="164"/>
      <c r="M27" s="162"/>
    </row>
    <row r="28" spans="1:13" s="15" customFormat="1" ht="15" customHeight="1" x14ac:dyDescent="0.45">
      <c r="A28" s="168">
        <v>28</v>
      </c>
      <c r="B28" s="190"/>
      <c r="C28" s="809"/>
      <c r="D28" s="809"/>
      <c r="E28" s="234"/>
      <c r="F28" s="237" t="s">
        <v>84</v>
      </c>
      <c r="G28" s="322"/>
      <c r="H28" s="233"/>
      <c r="I28" s="233"/>
      <c r="J28" s="1"/>
      <c r="K28" s="1"/>
      <c r="L28" s="361">
        <f>J28+K28</f>
        <v>0</v>
      </c>
      <c r="M28" s="162"/>
    </row>
    <row r="29" spans="1:13" s="15" customFormat="1" ht="15" customHeight="1" x14ac:dyDescent="0.45">
      <c r="A29" s="168">
        <v>29</v>
      </c>
      <c r="B29" s="190"/>
      <c r="C29" s="809"/>
      <c r="D29" s="809"/>
      <c r="E29" s="234"/>
      <c r="F29" s="228" t="s">
        <v>85</v>
      </c>
      <c r="G29" s="322"/>
      <c r="H29" s="233"/>
      <c r="I29" s="233"/>
      <c r="J29" s="361">
        <f>SUM(J27:J28)</f>
        <v>0</v>
      </c>
      <c r="K29" s="164"/>
      <c r="L29" s="164"/>
      <c r="M29" s="162"/>
    </row>
    <row r="30" spans="1:13" s="15" customFormat="1" ht="18" customHeight="1" x14ac:dyDescent="0.5">
      <c r="A30" s="168">
        <v>30</v>
      </c>
      <c r="B30" s="190"/>
      <c r="C30" s="809"/>
      <c r="D30" s="809"/>
      <c r="E30" s="227" t="str">
        <f>'S5.Actual Expenditure Opex'!H15</f>
        <v>Network operating costs</v>
      </c>
      <c r="F30" s="325"/>
      <c r="G30" s="322"/>
      <c r="H30" s="325"/>
      <c r="I30" s="325"/>
      <c r="J30" s="164"/>
      <c r="K30" s="164"/>
      <c r="L30" s="164"/>
      <c r="M30" s="162"/>
    </row>
    <row r="31" spans="1:13" s="15" customFormat="1" ht="15" customHeight="1" x14ac:dyDescent="0.45">
      <c r="A31" s="168">
        <v>31</v>
      </c>
      <c r="B31" s="190"/>
      <c r="C31" s="809"/>
      <c r="D31" s="809"/>
      <c r="E31" s="234"/>
      <c r="F31" s="237" t="s">
        <v>83</v>
      </c>
      <c r="G31" s="322"/>
      <c r="H31" s="233"/>
      <c r="I31" s="233"/>
      <c r="J31" s="1"/>
      <c r="K31" s="164"/>
      <c r="L31" s="164"/>
      <c r="M31" s="162"/>
    </row>
    <row r="32" spans="1:13" s="15" customFormat="1" ht="15" customHeight="1" x14ac:dyDescent="0.45">
      <c r="A32" s="168">
        <v>32</v>
      </c>
      <c r="B32" s="190"/>
      <c r="C32" s="809"/>
      <c r="D32" s="809"/>
      <c r="E32" s="234"/>
      <c r="F32" s="237" t="s">
        <v>84</v>
      </c>
      <c r="G32" s="322"/>
      <c r="H32" s="233"/>
      <c r="I32" s="233"/>
      <c r="J32" s="1"/>
      <c r="K32" s="1"/>
      <c r="L32" s="361">
        <f>J32+K32</f>
        <v>0</v>
      </c>
      <c r="M32" s="162"/>
    </row>
    <row r="33" spans="1:13" s="15" customFormat="1" ht="18" customHeight="1" x14ac:dyDescent="0.45">
      <c r="A33" s="168">
        <v>33</v>
      </c>
      <c r="B33" s="190"/>
      <c r="C33" s="809"/>
      <c r="D33" s="809"/>
      <c r="E33" s="234"/>
      <c r="F33" s="228" t="s">
        <v>85</v>
      </c>
      <c r="G33" s="322"/>
      <c r="H33" s="233"/>
      <c r="I33" s="233"/>
      <c r="J33" s="361">
        <f>SUM(J31:J32)</f>
        <v>0</v>
      </c>
      <c r="K33" s="164"/>
      <c r="L33" s="164"/>
      <c r="M33" s="162"/>
    </row>
    <row r="34" spans="1:13" s="54" customFormat="1" ht="18" customHeight="1" x14ac:dyDescent="0.5">
      <c r="A34" s="168">
        <v>34</v>
      </c>
      <c r="B34" s="190"/>
      <c r="C34" s="227" t="str">
        <f>'S5.Actual Expenditure Opex'!F13</f>
        <v>Network opex</v>
      </c>
      <c r="D34" s="234"/>
      <c r="E34" s="227"/>
      <c r="F34" s="325"/>
      <c r="G34" s="250" t="s">
        <v>271</v>
      </c>
      <c r="H34" s="250" t="s">
        <v>270</v>
      </c>
      <c r="I34" s="250"/>
      <c r="J34" s="376"/>
      <c r="K34" s="164"/>
      <c r="L34" s="164"/>
      <c r="M34" s="162"/>
    </row>
    <row r="35" spans="1:13" s="54" customFormat="1" ht="18" customHeight="1" x14ac:dyDescent="0.45">
      <c r="A35" s="168">
        <v>35</v>
      </c>
      <c r="B35" s="190"/>
      <c r="C35" s="677"/>
      <c r="D35" s="677"/>
      <c r="E35" s="234"/>
      <c r="F35" s="237" t="s">
        <v>83</v>
      </c>
      <c r="G35" s="60"/>
      <c r="H35" s="190"/>
      <c r="I35" s="190"/>
      <c r="J35" s="703">
        <f>IF(G35=0,J27+J31+J23,0)</f>
        <v>0</v>
      </c>
      <c r="K35" s="164"/>
      <c r="L35" s="164"/>
      <c r="M35" s="162"/>
    </row>
    <row r="36" spans="1:13" s="54" customFormat="1" ht="18" customHeight="1" x14ac:dyDescent="0.45">
      <c r="A36" s="168">
        <v>36</v>
      </c>
      <c r="B36" s="190"/>
      <c r="C36" s="677"/>
      <c r="D36" s="677"/>
      <c r="E36" s="234"/>
      <c r="F36" s="237" t="s">
        <v>84</v>
      </c>
      <c r="G36" s="60"/>
      <c r="H36" s="60"/>
      <c r="I36" s="361">
        <f>G36+H36</f>
        <v>0</v>
      </c>
      <c r="J36" s="703">
        <f>IF(G36=0,J28+J32+J23,0)</f>
        <v>0</v>
      </c>
      <c r="K36" s="703">
        <f>IF(H36=0,K28+K32+K24,0)</f>
        <v>0</v>
      </c>
      <c r="L36" s="361">
        <f>J36+K36</f>
        <v>0</v>
      </c>
      <c r="M36" s="162"/>
    </row>
    <row r="37" spans="1:13" s="54" customFormat="1" ht="18" customHeight="1" x14ac:dyDescent="0.45">
      <c r="A37" s="168">
        <v>37</v>
      </c>
      <c r="B37" s="190"/>
      <c r="C37" s="677"/>
      <c r="D37" s="677"/>
      <c r="E37" s="234"/>
      <c r="F37" s="228" t="s">
        <v>85</v>
      </c>
      <c r="G37" s="361">
        <f>SUM(G35:G36)</f>
        <v>0</v>
      </c>
      <c r="H37" s="164"/>
      <c r="I37" s="164"/>
      <c r="J37" s="703">
        <f>IF(G37=0,J29+J33+J25,0)</f>
        <v>0</v>
      </c>
      <c r="K37" s="164"/>
      <c r="L37" s="164"/>
      <c r="M37" s="162"/>
    </row>
    <row r="38" spans="1:13" s="15" customFormat="1" ht="15" customHeight="1" x14ac:dyDescent="0.5">
      <c r="A38" s="168">
        <v>38</v>
      </c>
      <c r="B38" s="190"/>
      <c r="C38" s="809"/>
      <c r="D38" s="809"/>
      <c r="E38" s="227" t="str">
        <f>'S5.Actual Expenditure Opex'!H17</f>
        <v>Asset management</v>
      </c>
      <c r="F38" s="325"/>
      <c r="G38" s="322"/>
      <c r="H38" s="325"/>
      <c r="I38" s="325"/>
      <c r="J38" s="164"/>
      <c r="K38" s="164"/>
      <c r="L38" s="164"/>
      <c r="M38" s="162"/>
    </row>
    <row r="39" spans="1:13" s="15" customFormat="1" ht="15" customHeight="1" x14ac:dyDescent="0.45">
      <c r="A39" s="168">
        <v>39</v>
      </c>
      <c r="B39" s="190"/>
      <c r="C39" s="809"/>
      <c r="D39" s="809"/>
      <c r="E39" s="234"/>
      <c r="F39" s="237" t="s">
        <v>83</v>
      </c>
      <c r="G39" s="322"/>
      <c r="H39" s="233"/>
      <c r="I39" s="233"/>
      <c r="J39" s="1"/>
      <c r="K39" s="164"/>
      <c r="L39" s="164"/>
      <c r="M39" s="162"/>
    </row>
    <row r="40" spans="1:13" s="15" customFormat="1" ht="15" customHeight="1" x14ac:dyDescent="0.45">
      <c r="A40" s="168">
        <v>40</v>
      </c>
      <c r="B40" s="190"/>
      <c r="C40" s="809"/>
      <c r="D40" s="809"/>
      <c r="E40" s="234"/>
      <c r="F40" s="237" t="s">
        <v>84</v>
      </c>
      <c r="G40" s="322"/>
      <c r="H40" s="233"/>
      <c r="I40" s="233"/>
      <c r="J40" s="1"/>
      <c r="K40" s="1"/>
      <c r="L40" s="361">
        <f>J40+K40</f>
        <v>0</v>
      </c>
      <c r="M40" s="162"/>
    </row>
    <row r="41" spans="1:13" s="15" customFormat="1" ht="15" customHeight="1" x14ac:dyDescent="0.45">
      <c r="A41" s="168">
        <v>41</v>
      </c>
      <c r="B41" s="190"/>
      <c r="C41" s="809"/>
      <c r="D41" s="809"/>
      <c r="E41" s="234"/>
      <c r="F41" s="228" t="s">
        <v>85</v>
      </c>
      <c r="G41" s="322"/>
      <c r="H41" s="233"/>
      <c r="I41" s="233"/>
      <c r="J41" s="361">
        <f>SUM(J39:J40)</f>
        <v>0</v>
      </c>
      <c r="K41" s="164"/>
      <c r="L41" s="164"/>
      <c r="M41" s="162"/>
    </row>
    <row r="42" spans="1:13" s="54" customFormat="1" ht="15" customHeight="1" x14ac:dyDescent="0.5">
      <c r="A42" s="168">
        <v>42</v>
      </c>
      <c r="B42" s="190"/>
      <c r="C42" s="809"/>
      <c r="D42" s="809"/>
      <c r="E42" s="227" t="str">
        <f>'S5.Actual Expenditure Opex'!H18</f>
        <v>Corporate opex</v>
      </c>
      <c r="F42" s="325"/>
      <c r="G42" s="322"/>
      <c r="H42" s="325"/>
      <c r="I42" s="325"/>
      <c r="J42" s="164"/>
      <c r="K42" s="164"/>
      <c r="L42" s="164"/>
      <c r="M42" s="162"/>
    </row>
    <row r="43" spans="1:13" s="54" customFormat="1" ht="15" customHeight="1" x14ac:dyDescent="0.45">
      <c r="A43" s="168">
        <v>43</v>
      </c>
      <c r="B43" s="190"/>
      <c r="C43" s="809"/>
      <c r="D43" s="809"/>
      <c r="E43" s="234"/>
      <c r="F43" s="237" t="s">
        <v>83</v>
      </c>
      <c r="G43" s="322"/>
      <c r="H43" s="233"/>
      <c r="I43" s="233"/>
      <c r="J43" s="1"/>
      <c r="K43" s="164"/>
      <c r="L43" s="164"/>
      <c r="M43" s="162"/>
    </row>
    <row r="44" spans="1:13" s="54" customFormat="1" ht="15" customHeight="1" x14ac:dyDescent="0.45">
      <c r="A44" s="168">
        <v>44</v>
      </c>
      <c r="B44" s="190"/>
      <c r="C44" s="809"/>
      <c r="D44" s="809"/>
      <c r="E44" s="234"/>
      <c r="F44" s="237" t="s">
        <v>84</v>
      </c>
      <c r="G44" s="322"/>
      <c r="H44" s="233"/>
      <c r="I44" s="233"/>
      <c r="J44" s="1"/>
      <c r="K44" s="1"/>
      <c r="L44" s="361">
        <f>J44+K44</f>
        <v>0</v>
      </c>
      <c r="M44" s="162"/>
    </row>
    <row r="45" spans="1:13" s="54" customFormat="1" ht="15" customHeight="1" x14ac:dyDescent="0.45">
      <c r="A45" s="168">
        <v>45</v>
      </c>
      <c r="B45" s="190"/>
      <c r="C45" s="809"/>
      <c r="D45" s="809"/>
      <c r="E45" s="234"/>
      <c r="F45" s="228" t="s">
        <v>85</v>
      </c>
      <c r="G45" s="322"/>
      <c r="H45" s="233"/>
      <c r="I45" s="233"/>
      <c r="J45" s="361">
        <f>SUM(J43:J44)</f>
        <v>0</v>
      </c>
      <c r="K45" s="164"/>
      <c r="L45" s="164"/>
      <c r="M45" s="162"/>
    </row>
    <row r="46" spans="1:13" s="54" customFormat="1" ht="15" customHeight="1" x14ac:dyDescent="0.5">
      <c r="A46" s="168">
        <v>46</v>
      </c>
      <c r="B46" s="190"/>
      <c r="C46" s="809"/>
      <c r="D46" s="809"/>
      <c r="E46" s="227" t="str">
        <f>'S5.Actual Expenditure Opex'!H19</f>
        <v>Technology</v>
      </c>
      <c r="F46" s="325"/>
      <c r="G46" s="322"/>
      <c r="H46" s="325"/>
      <c r="I46" s="325"/>
      <c r="J46" s="164"/>
      <c r="K46" s="164"/>
      <c r="L46" s="164"/>
      <c r="M46" s="162"/>
    </row>
    <row r="47" spans="1:13" s="54" customFormat="1" ht="15" customHeight="1" x14ac:dyDescent="0.45">
      <c r="A47" s="168">
        <v>47</v>
      </c>
      <c r="B47" s="190"/>
      <c r="C47" s="809"/>
      <c r="D47" s="809"/>
      <c r="E47" s="234"/>
      <c r="F47" s="237" t="s">
        <v>83</v>
      </c>
      <c r="G47" s="322"/>
      <c r="H47" s="233"/>
      <c r="I47" s="233"/>
      <c r="J47" s="1"/>
      <c r="K47" s="164"/>
      <c r="L47" s="164"/>
      <c r="M47" s="162"/>
    </row>
    <row r="48" spans="1:13" s="54" customFormat="1" ht="15" customHeight="1" x14ac:dyDescent="0.45">
      <c r="A48" s="168">
        <v>48</v>
      </c>
      <c r="B48" s="190"/>
      <c r="C48" s="809"/>
      <c r="D48" s="809"/>
      <c r="E48" s="234"/>
      <c r="F48" s="237" t="s">
        <v>84</v>
      </c>
      <c r="G48" s="322"/>
      <c r="H48" s="233"/>
      <c r="I48" s="233"/>
      <c r="J48" s="1"/>
      <c r="K48" s="1"/>
      <c r="L48" s="361">
        <f>J48+K48</f>
        <v>0</v>
      </c>
      <c r="M48" s="162"/>
    </row>
    <row r="49" spans="1:13" s="54" customFormat="1" ht="15" customHeight="1" x14ac:dyDescent="0.45">
      <c r="A49" s="168">
        <v>49</v>
      </c>
      <c r="B49" s="190"/>
      <c r="C49" s="809"/>
      <c r="D49" s="809"/>
      <c r="E49" s="234"/>
      <c r="F49" s="228" t="s">
        <v>85</v>
      </c>
      <c r="G49" s="322"/>
      <c r="H49" s="233"/>
      <c r="I49" s="233"/>
      <c r="J49" s="361">
        <f>SUM(J47:J48)</f>
        <v>0</v>
      </c>
      <c r="K49" s="164"/>
      <c r="L49" s="164"/>
      <c r="M49" s="162"/>
    </row>
    <row r="50" spans="1:13" s="54" customFormat="1" ht="15" customHeight="1" x14ac:dyDescent="0.5">
      <c r="A50" s="168">
        <v>50</v>
      </c>
      <c r="B50" s="190"/>
      <c r="C50" s="227" t="str">
        <f>'S5.Actual Expenditure Opex'!F17</f>
        <v>Support opex</v>
      </c>
      <c r="D50" s="234"/>
      <c r="E50" s="227"/>
      <c r="F50" s="325"/>
      <c r="G50" s="250" t="s">
        <v>271</v>
      </c>
      <c r="H50" s="250" t="s">
        <v>270</v>
      </c>
      <c r="I50" s="250"/>
      <c r="J50" s="376"/>
      <c r="K50" s="164"/>
      <c r="L50" s="164"/>
      <c r="M50" s="162"/>
    </row>
    <row r="51" spans="1:13" s="54" customFormat="1" ht="15" customHeight="1" x14ac:dyDescent="0.45">
      <c r="A51" s="168">
        <v>51</v>
      </c>
      <c r="B51" s="190"/>
      <c r="C51" s="677"/>
      <c r="D51" s="677"/>
      <c r="E51" s="234"/>
      <c r="F51" s="237" t="s">
        <v>83</v>
      </c>
      <c r="G51" s="60"/>
      <c r="H51" s="190"/>
      <c r="I51" s="190"/>
      <c r="J51" s="703">
        <f>IF(G51=0,J39+J43+J47,0)</f>
        <v>0</v>
      </c>
      <c r="K51" s="164"/>
      <c r="L51" s="164"/>
      <c r="M51" s="162"/>
    </row>
    <row r="52" spans="1:13" s="54" customFormat="1" ht="15" customHeight="1" x14ac:dyDescent="0.45">
      <c r="A52" s="168">
        <v>52</v>
      </c>
      <c r="B52" s="190"/>
      <c r="C52" s="677"/>
      <c r="D52" s="677"/>
      <c r="E52" s="234"/>
      <c r="F52" s="237" t="s">
        <v>84</v>
      </c>
      <c r="G52" s="60"/>
      <c r="H52" s="60"/>
      <c r="I52" s="361">
        <f>G52+H52</f>
        <v>0</v>
      </c>
      <c r="J52" s="703">
        <f>IF(G52=0,J40+J44+J48,0)</f>
        <v>0</v>
      </c>
      <c r="K52" s="703">
        <f>IF(H52=0,K40+K44+K48,0)</f>
        <v>0</v>
      </c>
      <c r="L52" s="361">
        <f>J52+K52</f>
        <v>0</v>
      </c>
      <c r="M52" s="162"/>
    </row>
    <row r="53" spans="1:13" s="54" customFormat="1" ht="15" customHeight="1" x14ac:dyDescent="0.45">
      <c r="A53" s="168">
        <v>53</v>
      </c>
      <c r="B53" s="190"/>
      <c r="C53" s="677"/>
      <c r="D53" s="677"/>
      <c r="E53" s="234"/>
      <c r="F53" s="228" t="s">
        <v>85</v>
      </c>
      <c r="G53" s="361">
        <f>SUM(G51:G52)</f>
        <v>0</v>
      </c>
      <c r="H53" s="164"/>
      <c r="I53" s="164"/>
      <c r="J53" s="703">
        <f>IF(G53=0,J41+J45+J49,0)</f>
        <v>0</v>
      </c>
      <c r="K53" s="164"/>
      <c r="L53" s="164"/>
      <c r="M53" s="162"/>
    </row>
    <row r="54" spans="1:13" ht="16.149999999999999" thickBot="1" x14ac:dyDescent="0.55000000000000004">
      <c r="A54" s="168">
        <v>54</v>
      </c>
      <c r="B54" s="190"/>
      <c r="C54" s="227"/>
      <c r="D54" s="227"/>
      <c r="E54" s="322"/>
      <c r="F54" s="190"/>
      <c r="G54" s="237"/>
      <c r="H54" s="190"/>
      <c r="I54" s="190"/>
      <c r="J54" s="164"/>
      <c r="K54" s="164"/>
      <c r="L54" s="164"/>
      <c r="M54" s="162"/>
    </row>
    <row r="55" spans="1:13" s="15" customFormat="1" ht="15" customHeight="1" thickBot="1" x14ac:dyDescent="0.55000000000000004">
      <c r="A55" s="168">
        <v>55</v>
      </c>
      <c r="B55" s="190"/>
      <c r="C55" s="227" t="s">
        <v>99</v>
      </c>
      <c r="D55" s="227"/>
      <c r="E55" s="322"/>
      <c r="F55" s="227"/>
      <c r="G55" s="362">
        <f>G19+G35+G51</f>
        <v>0</v>
      </c>
      <c r="H55" s="164"/>
      <c r="I55" s="164"/>
      <c r="J55" s="362">
        <f>IF(G55=0,SUM(J11,J15,J23,J27,J31,J39,J43,J47),0)</f>
        <v>0</v>
      </c>
      <c r="K55" s="164"/>
      <c r="L55" s="164"/>
      <c r="M55" s="162"/>
    </row>
    <row r="56" spans="1:13" s="15" customFormat="1" ht="15" customHeight="1" thickBot="1" x14ac:dyDescent="0.55000000000000004">
      <c r="A56" s="168">
        <v>56</v>
      </c>
      <c r="B56" s="190"/>
      <c r="C56" s="227" t="s">
        <v>100</v>
      </c>
      <c r="D56" s="705"/>
      <c r="E56" s="322"/>
      <c r="F56" s="227"/>
      <c r="G56" s="362">
        <f>G20+G36+G52</f>
        <v>0</v>
      </c>
      <c r="H56" s="362">
        <f>H20+H36+H52</f>
        <v>0</v>
      </c>
      <c r="I56" s="362">
        <f>G56+H56</f>
        <v>0</v>
      </c>
      <c r="J56" s="362">
        <f>IF(G56=0,SUM(J12,J16,J24,J28,J32,J40,J44,J48),0)</f>
        <v>0</v>
      </c>
      <c r="K56" s="535">
        <f>IF(H56=0,K20+K36+K52,0)</f>
        <v>0</v>
      </c>
      <c r="L56" s="707">
        <f>J56+K56</f>
        <v>0</v>
      </c>
      <c r="M56" s="162"/>
    </row>
    <row r="57" spans="1:13" s="15" customFormat="1" ht="15" customHeight="1" thickBot="1" x14ac:dyDescent="0.55000000000000004">
      <c r="A57" s="168">
        <v>57</v>
      </c>
      <c r="B57" s="190"/>
      <c r="C57" s="227" t="s">
        <v>778</v>
      </c>
      <c r="D57" s="705"/>
      <c r="E57" s="322"/>
      <c r="F57" s="227"/>
      <c r="G57" s="362">
        <f>G55+G56</f>
        <v>0</v>
      </c>
      <c r="H57" s="164"/>
      <c r="I57" s="164"/>
      <c r="J57" s="362">
        <f>IF(G57=0,SUM(J13,J17,J25,J29,J33,J41,J45,J49),0)</f>
        <v>0</v>
      </c>
      <c r="K57" s="164"/>
      <c r="L57" s="164"/>
      <c r="M57" s="162"/>
    </row>
    <row r="58" spans="1:13" s="27" customFormat="1" ht="15" customHeight="1" x14ac:dyDescent="0.5">
      <c r="A58" s="168">
        <v>58</v>
      </c>
      <c r="B58" s="190"/>
      <c r="C58" s="190"/>
      <c r="D58" s="227"/>
      <c r="E58" s="227"/>
      <c r="F58" s="190"/>
      <c r="G58" s="190"/>
      <c r="H58" s="190"/>
      <c r="I58" s="190"/>
      <c r="J58" s="190"/>
      <c r="K58" s="190"/>
      <c r="L58" s="190"/>
      <c r="M58" s="162"/>
    </row>
    <row r="59" spans="1:13" s="15" customFormat="1" ht="30" customHeight="1" x14ac:dyDescent="0.55000000000000004">
      <c r="A59" s="168">
        <v>59</v>
      </c>
      <c r="B59" s="233"/>
      <c r="C59" s="226" t="s">
        <v>826</v>
      </c>
      <c r="D59" s="190"/>
      <c r="E59" s="190"/>
      <c r="F59" s="190"/>
      <c r="G59" s="190"/>
      <c r="H59" s="190"/>
      <c r="I59" s="190"/>
      <c r="J59" s="190"/>
      <c r="K59" s="190"/>
      <c r="L59" s="190"/>
      <c r="M59" s="162"/>
    </row>
    <row r="60" spans="1:13" s="15" customFormat="1" ht="30" customHeight="1" x14ac:dyDescent="0.55000000000000004">
      <c r="A60" s="168">
        <v>60</v>
      </c>
      <c r="B60" s="233"/>
      <c r="C60" s="226"/>
      <c r="D60" s="227"/>
      <c r="E60" s="190"/>
      <c r="F60" s="190"/>
      <c r="G60" s="190"/>
      <c r="H60" s="190"/>
      <c r="I60" s="190"/>
      <c r="J60" s="363" t="s">
        <v>17</v>
      </c>
      <c r="K60" s="190"/>
      <c r="L60" s="190"/>
      <c r="M60" s="162"/>
    </row>
    <row r="61" spans="1:13" s="15" customFormat="1" ht="18" customHeight="1" x14ac:dyDescent="0.5">
      <c r="A61" s="168">
        <v>61</v>
      </c>
      <c r="B61" s="190"/>
      <c r="C61" s="325"/>
      <c r="D61" s="227" t="s">
        <v>106</v>
      </c>
      <c r="E61" s="228"/>
      <c r="F61" s="325"/>
      <c r="G61" s="325"/>
      <c r="H61" s="325"/>
      <c r="I61" s="325"/>
      <c r="J61" s="190"/>
      <c r="K61" s="190"/>
      <c r="L61" s="190"/>
      <c r="M61" s="162"/>
    </row>
    <row r="62" spans="1:13" s="15" customFormat="1" ht="15" customHeight="1" x14ac:dyDescent="0.5">
      <c r="A62" s="168">
        <v>62</v>
      </c>
      <c r="B62" s="190"/>
      <c r="C62" s="233"/>
      <c r="D62" s="227"/>
      <c r="E62" s="228"/>
      <c r="F62" s="237" t="s">
        <v>83</v>
      </c>
      <c r="G62" s="233"/>
      <c r="H62" s="233"/>
      <c r="I62" s="233"/>
      <c r="J62" s="1"/>
      <c r="K62" s="190"/>
      <c r="L62" s="190"/>
      <c r="M62" s="162"/>
    </row>
    <row r="63" spans="1:13" s="15" customFormat="1" ht="15" customHeight="1" x14ac:dyDescent="0.5">
      <c r="A63" s="168">
        <v>63</v>
      </c>
      <c r="B63" s="190"/>
      <c r="C63" s="233"/>
      <c r="D63" s="227"/>
      <c r="E63" s="228"/>
      <c r="F63" s="237" t="s">
        <v>84</v>
      </c>
      <c r="G63" s="233"/>
      <c r="H63" s="233"/>
      <c r="I63" s="233"/>
      <c r="J63" s="1"/>
      <c r="K63" s="190"/>
      <c r="L63" s="190"/>
      <c r="M63" s="162"/>
    </row>
    <row r="64" spans="1:13" s="15" customFormat="1" ht="15" customHeight="1" x14ac:dyDescent="0.5">
      <c r="A64" s="168">
        <v>64</v>
      </c>
      <c r="B64" s="190"/>
      <c r="C64" s="233"/>
      <c r="D64" s="227"/>
      <c r="E64" s="228" t="s">
        <v>85</v>
      </c>
      <c r="F64" s="228"/>
      <c r="G64" s="233"/>
      <c r="H64" s="233"/>
      <c r="I64" s="233"/>
      <c r="J64" s="361">
        <f>SUM(J62:J63)</f>
        <v>0</v>
      </c>
      <c r="K64" s="190"/>
      <c r="L64" s="190"/>
      <c r="M64" s="162"/>
    </row>
    <row r="65" spans="1:13" s="15" customFormat="1" ht="30" customHeight="1" x14ac:dyDescent="0.55000000000000004">
      <c r="A65" s="168">
        <v>65</v>
      </c>
      <c r="B65" s="233"/>
      <c r="C65" s="226" t="s">
        <v>827</v>
      </c>
      <c r="D65" s="190"/>
      <c r="E65" s="190"/>
      <c r="F65" s="190"/>
      <c r="G65" s="190"/>
      <c r="H65" s="190"/>
      <c r="I65" s="190"/>
      <c r="J65" s="190"/>
      <c r="K65" s="190"/>
      <c r="L65" s="190"/>
      <c r="M65" s="162"/>
    </row>
    <row r="66" spans="1:13" s="15" customFormat="1" ht="15" customHeight="1" x14ac:dyDescent="0.45">
      <c r="A66" s="168">
        <v>66</v>
      </c>
      <c r="B66" s="190"/>
      <c r="C66" s="164"/>
      <c r="D66" s="164"/>
      <c r="E66" s="228"/>
      <c r="F66" s="164"/>
      <c r="G66" s="164"/>
      <c r="H66" s="164"/>
      <c r="I66" s="164"/>
      <c r="J66" s="324"/>
      <c r="K66" s="827" t="s">
        <v>17</v>
      </c>
      <c r="L66" s="827"/>
      <c r="M66" s="162"/>
    </row>
    <row r="67" spans="1:13" s="15" customFormat="1" ht="15" customHeight="1" x14ac:dyDescent="0.45">
      <c r="A67" s="168">
        <v>67</v>
      </c>
      <c r="B67" s="190"/>
      <c r="C67" s="326"/>
      <c r="D67" s="326"/>
      <c r="E67" s="228" t="s">
        <v>101</v>
      </c>
      <c r="F67" s="326"/>
      <c r="G67" s="326"/>
      <c r="H67" s="326"/>
      <c r="I67" s="326"/>
      <c r="J67" s="324"/>
      <c r="K67" s="250" t="s">
        <v>14</v>
      </c>
      <c r="L67" s="250" t="s">
        <v>88</v>
      </c>
      <c r="M67" s="162"/>
    </row>
    <row r="68" spans="1:13" s="15" customFormat="1" ht="15" customHeight="1" x14ac:dyDescent="0.45">
      <c r="A68" s="168">
        <v>68</v>
      </c>
      <c r="B68" s="190"/>
      <c r="C68" s="326"/>
      <c r="D68" s="326"/>
      <c r="E68" s="228"/>
      <c r="F68" s="237" t="s">
        <v>102</v>
      </c>
      <c r="G68" s="326"/>
      <c r="H68" s="828"/>
      <c r="I68" s="829"/>
      <c r="J68" s="164" t="s">
        <v>90</v>
      </c>
      <c r="K68" s="1"/>
      <c r="L68" s="1"/>
      <c r="M68" s="162"/>
    </row>
    <row r="69" spans="1:13" s="15" customFormat="1" ht="15" customHeight="1" thickBot="1" x14ac:dyDescent="0.5">
      <c r="A69" s="168">
        <v>69</v>
      </c>
      <c r="B69" s="190"/>
      <c r="C69" s="326"/>
      <c r="D69" s="326"/>
      <c r="E69" s="228"/>
      <c r="F69" s="237" t="s">
        <v>91</v>
      </c>
      <c r="G69" s="326"/>
      <c r="H69" s="828"/>
      <c r="I69" s="829"/>
      <c r="J69" s="164" t="s">
        <v>92</v>
      </c>
      <c r="K69" s="1"/>
      <c r="L69" s="1"/>
      <c r="M69" s="162"/>
    </row>
    <row r="70" spans="1:13" s="15" customFormat="1" ht="15" customHeight="1" thickBot="1" x14ac:dyDescent="0.5">
      <c r="A70" s="168">
        <v>70</v>
      </c>
      <c r="B70" s="190"/>
      <c r="C70" s="326"/>
      <c r="D70" s="326"/>
      <c r="E70" s="228"/>
      <c r="F70" s="237" t="s">
        <v>93</v>
      </c>
      <c r="G70" s="326"/>
      <c r="H70" s="828"/>
      <c r="I70" s="829"/>
      <c r="J70" s="164" t="s">
        <v>94</v>
      </c>
      <c r="K70" s="364">
        <f>K68-K69</f>
        <v>0</v>
      </c>
      <c r="L70" s="364">
        <f>L68-L69</f>
        <v>0</v>
      </c>
      <c r="M70" s="162"/>
    </row>
    <row r="71" spans="1:13" s="15" customFormat="1" ht="15" customHeight="1" x14ac:dyDescent="0.45">
      <c r="A71" s="168">
        <v>71</v>
      </c>
      <c r="B71" s="190"/>
      <c r="C71" s="326"/>
      <c r="D71" s="326"/>
      <c r="E71" s="228"/>
      <c r="F71" s="237"/>
      <c r="G71" s="326"/>
      <c r="H71" s="326"/>
      <c r="I71" s="326"/>
      <c r="J71" s="233"/>
      <c r="K71" s="190"/>
      <c r="L71" s="190"/>
      <c r="M71" s="162"/>
    </row>
    <row r="72" spans="1:13" s="15" customFormat="1" ht="15" customHeight="1" x14ac:dyDescent="0.45">
      <c r="A72" s="168">
        <v>72</v>
      </c>
      <c r="B72" s="190"/>
      <c r="C72" s="326"/>
      <c r="D72" s="326"/>
      <c r="E72" s="228"/>
      <c r="F72" s="237" t="s">
        <v>95</v>
      </c>
      <c r="G72" s="326"/>
      <c r="H72" s="811"/>
      <c r="I72" s="812"/>
      <c r="J72" s="813"/>
      <c r="K72" s="813"/>
      <c r="L72" s="814"/>
      <c r="M72" s="162"/>
    </row>
    <row r="73" spans="1:13" ht="15" customHeight="1" x14ac:dyDescent="0.45">
      <c r="A73" s="168">
        <v>73</v>
      </c>
      <c r="B73" s="190"/>
      <c r="C73" s="237"/>
      <c r="D73" s="164"/>
      <c r="E73" s="164"/>
      <c r="F73" s="237"/>
      <c r="G73" s="164"/>
      <c r="H73" s="815"/>
      <c r="I73" s="816"/>
      <c r="J73" s="817"/>
      <c r="K73" s="817"/>
      <c r="L73" s="818"/>
      <c r="M73" s="162"/>
    </row>
    <row r="74" spans="1:13" s="54" customFormat="1" ht="15" customHeight="1" x14ac:dyDescent="0.45">
      <c r="A74" s="168">
        <v>74</v>
      </c>
      <c r="B74" s="190"/>
      <c r="C74" s="237"/>
      <c r="D74" s="164"/>
      <c r="E74" s="164"/>
      <c r="F74" s="237"/>
      <c r="G74" s="164"/>
      <c r="H74" s="164"/>
      <c r="I74" s="164"/>
      <c r="J74" s="237"/>
      <c r="K74" s="237"/>
      <c r="L74" s="237"/>
      <c r="M74" s="162"/>
    </row>
    <row r="75" spans="1:13" s="24" customFormat="1" ht="15" customHeight="1" x14ac:dyDescent="0.45">
      <c r="A75" s="168">
        <v>75</v>
      </c>
      <c r="B75" s="190"/>
      <c r="C75" s="237"/>
      <c r="D75" s="164"/>
      <c r="E75" s="164"/>
      <c r="F75" s="237"/>
      <c r="G75" s="164"/>
      <c r="H75" s="164"/>
      <c r="I75" s="164"/>
      <c r="J75" s="237"/>
      <c r="K75" s="827" t="s">
        <v>17</v>
      </c>
      <c r="L75" s="827"/>
      <c r="M75" s="162"/>
    </row>
    <row r="76" spans="1:13" s="15" customFormat="1" ht="15" customHeight="1" x14ac:dyDescent="0.45">
      <c r="A76" s="168">
        <v>76</v>
      </c>
      <c r="B76" s="190"/>
      <c r="C76" s="326"/>
      <c r="D76" s="326"/>
      <c r="E76" s="228" t="s">
        <v>103</v>
      </c>
      <c r="F76" s="326"/>
      <c r="G76" s="326"/>
      <c r="H76" s="326"/>
      <c r="I76" s="326"/>
      <c r="J76" s="324"/>
      <c r="K76" s="250" t="s">
        <v>14</v>
      </c>
      <c r="L76" s="250" t="s">
        <v>88</v>
      </c>
      <c r="M76" s="162"/>
    </row>
    <row r="77" spans="1:13" s="15" customFormat="1" ht="15" customHeight="1" x14ac:dyDescent="0.45">
      <c r="A77" s="168">
        <v>77</v>
      </c>
      <c r="B77" s="190"/>
      <c r="C77" s="326"/>
      <c r="D77" s="326"/>
      <c r="E77" s="228"/>
      <c r="F77" s="237" t="s">
        <v>102</v>
      </c>
      <c r="G77" s="326"/>
      <c r="H77" s="828"/>
      <c r="I77" s="829"/>
      <c r="J77" s="164" t="s">
        <v>90</v>
      </c>
      <c r="K77" s="1"/>
      <c r="L77" s="1"/>
      <c r="M77" s="162"/>
    </row>
    <row r="78" spans="1:13" s="15" customFormat="1" ht="15" customHeight="1" thickBot="1" x14ac:dyDescent="0.5">
      <c r="A78" s="168">
        <v>78</v>
      </c>
      <c r="B78" s="190"/>
      <c r="C78" s="326"/>
      <c r="D78" s="326"/>
      <c r="E78" s="228"/>
      <c r="F78" s="237" t="s">
        <v>91</v>
      </c>
      <c r="G78" s="326"/>
      <c r="H78" s="828"/>
      <c r="I78" s="829"/>
      <c r="J78" s="164" t="s">
        <v>92</v>
      </c>
      <c r="K78" s="1"/>
      <c r="L78" s="1"/>
      <c r="M78" s="162"/>
    </row>
    <row r="79" spans="1:13" s="15" customFormat="1" ht="15" customHeight="1" thickBot="1" x14ac:dyDescent="0.5">
      <c r="A79" s="168">
        <v>79</v>
      </c>
      <c r="B79" s="190"/>
      <c r="C79" s="326"/>
      <c r="D79" s="326"/>
      <c r="E79" s="228"/>
      <c r="F79" s="237" t="s">
        <v>93</v>
      </c>
      <c r="G79" s="326"/>
      <c r="H79" s="828"/>
      <c r="I79" s="829"/>
      <c r="J79" s="164" t="s">
        <v>94</v>
      </c>
      <c r="K79" s="364">
        <f>K77-K78</f>
        <v>0</v>
      </c>
      <c r="L79" s="364">
        <f>L77-L78</f>
        <v>0</v>
      </c>
      <c r="M79" s="162"/>
    </row>
    <row r="80" spans="1:13" s="15" customFormat="1" ht="15" customHeight="1" x14ac:dyDescent="0.45">
      <c r="A80" s="168">
        <v>80</v>
      </c>
      <c r="B80" s="190"/>
      <c r="C80" s="326"/>
      <c r="D80" s="326"/>
      <c r="E80" s="228"/>
      <c r="F80" s="237"/>
      <c r="G80" s="326"/>
      <c r="H80" s="326"/>
      <c r="I80" s="326"/>
      <c r="J80" s="233"/>
      <c r="K80" s="190"/>
      <c r="L80" s="190"/>
      <c r="M80" s="162"/>
    </row>
    <row r="81" spans="1:14" s="15" customFormat="1" ht="15" customHeight="1" x14ac:dyDescent="0.45">
      <c r="A81" s="168">
        <v>81</v>
      </c>
      <c r="B81" s="190"/>
      <c r="C81" s="326"/>
      <c r="D81" s="326"/>
      <c r="E81" s="228"/>
      <c r="F81" s="237" t="s">
        <v>95</v>
      </c>
      <c r="G81" s="326"/>
      <c r="H81" s="811"/>
      <c r="I81" s="812"/>
      <c r="J81" s="813"/>
      <c r="K81" s="813"/>
      <c r="L81" s="814"/>
      <c r="M81" s="162"/>
    </row>
    <row r="82" spans="1:14" ht="15" customHeight="1" x14ac:dyDescent="0.45">
      <c r="A82" s="168">
        <v>82</v>
      </c>
      <c r="B82" s="190"/>
      <c r="C82" s="237"/>
      <c r="D82" s="164"/>
      <c r="E82" s="164"/>
      <c r="F82" s="237"/>
      <c r="G82" s="164"/>
      <c r="H82" s="815"/>
      <c r="I82" s="816"/>
      <c r="J82" s="817"/>
      <c r="K82" s="817"/>
      <c r="L82" s="818"/>
      <c r="M82" s="162"/>
    </row>
    <row r="83" spans="1:14" s="40" customFormat="1" ht="15" customHeight="1" x14ac:dyDescent="0.45">
      <c r="A83" s="168">
        <v>83</v>
      </c>
      <c r="B83" s="365"/>
      <c r="C83" s="366"/>
      <c r="D83" s="365"/>
      <c r="E83" s="365"/>
      <c r="F83" s="366"/>
      <c r="G83" s="365"/>
      <c r="H83" s="365"/>
      <c r="I83" s="365"/>
      <c r="J83" s="330"/>
      <c r="K83" s="330"/>
      <c r="L83" s="330"/>
      <c r="M83" s="332"/>
    </row>
    <row r="84" spans="1:14" s="54" customFormat="1" ht="15" customHeight="1" x14ac:dyDescent="0.45">
      <c r="A84" s="168">
        <v>84</v>
      </c>
      <c r="B84" s="190"/>
      <c r="C84" s="237"/>
      <c r="D84" s="164"/>
      <c r="E84" s="164"/>
      <c r="F84" s="237"/>
      <c r="G84" s="164"/>
      <c r="H84" s="164"/>
      <c r="I84" s="164"/>
      <c r="J84" s="237"/>
      <c r="K84" s="334" t="s">
        <v>17</v>
      </c>
      <c r="L84" s="334"/>
      <c r="M84" s="162"/>
    </row>
    <row r="85" spans="1:14" s="46" customFormat="1" ht="15" customHeight="1" x14ac:dyDescent="0.45">
      <c r="A85" s="168">
        <v>85</v>
      </c>
      <c r="B85" s="330"/>
      <c r="C85" s="367"/>
      <c r="D85" s="367"/>
      <c r="E85" s="368" t="s">
        <v>104</v>
      </c>
      <c r="F85" s="367"/>
      <c r="G85" s="367"/>
      <c r="H85" s="367"/>
      <c r="I85" s="367"/>
      <c r="J85" s="369"/>
      <c r="K85" s="370" t="s">
        <v>14</v>
      </c>
      <c r="L85" s="370" t="s">
        <v>88</v>
      </c>
      <c r="M85" s="332"/>
    </row>
    <row r="86" spans="1:14" s="46" customFormat="1" ht="15" customHeight="1" x14ac:dyDescent="0.45">
      <c r="A86" s="168">
        <v>86</v>
      </c>
      <c r="B86" s="330"/>
      <c r="C86" s="367"/>
      <c r="D86" s="367"/>
      <c r="E86" s="368"/>
      <c r="F86" s="366" t="s">
        <v>102</v>
      </c>
      <c r="G86" s="367"/>
      <c r="H86" s="828"/>
      <c r="I86" s="829"/>
      <c r="J86" s="369" t="s">
        <v>90</v>
      </c>
      <c r="K86" s="60"/>
      <c r="L86" s="60"/>
      <c r="M86" s="332"/>
    </row>
    <row r="87" spans="1:14" s="46" customFormat="1" ht="15" customHeight="1" thickBot="1" x14ac:dyDescent="0.5">
      <c r="A87" s="168">
        <v>87</v>
      </c>
      <c r="B87" s="330"/>
      <c r="C87" s="367"/>
      <c r="D87" s="367"/>
      <c r="E87" s="368"/>
      <c r="F87" s="366" t="s">
        <v>91</v>
      </c>
      <c r="G87" s="367"/>
      <c r="H87" s="828"/>
      <c r="I87" s="829"/>
      <c r="J87" s="369" t="s">
        <v>92</v>
      </c>
      <c r="K87" s="60"/>
      <c r="L87" s="60"/>
      <c r="M87" s="332"/>
    </row>
    <row r="88" spans="1:14" s="46" customFormat="1" ht="15" customHeight="1" thickBot="1" x14ac:dyDescent="0.5">
      <c r="A88" s="168">
        <v>88</v>
      </c>
      <c r="B88" s="330"/>
      <c r="C88" s="367"/>
      <c r="D88" s="367"/>
      <c r="E88" s="368"/>
      <c r="F88" s="366" t="s">
        <v>93</v>
      </c>
      <c r="G88" s="367"/>
      <c r="H88" s="828"/>
      <c r="I88" s="829"/>
      <c r="J88" s="369" t="s">
        <v>94</v>
      </c>
      <c r="K88" s="364">
        <f>K86-K87</f>
        <v>0</v>
      </c>
      <c r="L88" s="364">
        <f>L86-L87</f>
        <v>0</v>
      </c>
      <c r="M88" s="332"/>
    </row>
    <row r="89" spans="1:14" s="46" customFormat="1" ht="15" customHeight="1" x14ac:dyDescent="0.45">
      <c r="A89" s="168">
        <v>89</v>
      </c>
      <c r="B89" s="330"/>
      <c r="C89" s="367"/>
      <c r="D89" s="367"/>
      <c r="E89" s="368"/>
      <c r="F89" s="366"/>
      <c r="G89" s="367"/>
      <c r="H89" s="367"/>
      <c r="I89" s="367"/>
      <c r="J89" s="365"/>
      <c r="K89" s="330"/>
      <c r="L89" s="330"/>
      <c r="M89" s="332"/>
    </row>
    <row r="90" spans="1:14" s="46" customFormat="1" ht="15" customHeight="1" x14ac:dyDescent="0.45">
      <c r="A90" s="168">
        <v>90</v>
      </c>
      <c r="B90" s="330"/>
      <c r="C90" s="367"/>
      <c r="D90" s="367"/>
      <c r="E90" s="368"/>
      <c r="F90" s="366" t="s">
        <v>95</v>
      </c>
      <c r="G90" s="367"/>
      <c r="H90" s="819"/>
      <c r="I90" s="820"/>
      <c r="J90" s="821"/>
      <c r="K90" s="821"/>
      <c r="L90" s="822"/>
      <c r="M90" s="332"/>
    </row>
    <row r="91" spans="1:14" s="46" customFormat="1" ht="15" customHeight="1" x14ac:dyDescent="0.45">
      <c r="A91" s="168">
        <v>91</v>
      </c>
      <c r="B91" s="330"/>
      <c r="C91" s="367"/>
      <c r="D91" s="369"/>
      <c r="E91" s="369"/>
      <c r="F91" s="369"/>
      <c r="G91" s="369"/>
      <c r="H91" s="823"/>
      <c r="I91" s="824"/>
      <c r="J91" s="825"/>
      <c r="K91" s="825"/>
      <c r="L91" s="826"/>
      <c r="M91" s="332"/>
    </row>
    <row r="92" spans="1:14" s="41" customFormat="1" ht="15" customHeight="1" x14ac:dyDescent="0.45">
      <c r="A92" s="168">
        <v>92</v>
      </c>
      <c r="B92" s="336"/>
      <c r="C92" s="337"/>
      <c r="D92" s="371"/>
      <c r="E92" s="371"/>
      <c r="F92" s="371"/>
      <c r="G92" s="371"/>
      <c r="H92" s="371"/>
      <c r="I92" s="371"/>
      <c r="J92" s="371"/>
      <c r="K92" s="371"/>
      <c r="L92" s="371"/>
      <c r="M92" s="333"/>
      <c r="N92" s="138" t="s">
        <v>198</v>
      </c>
    </row>
    <row r="93" spans="1:14" ht="15" customHeight="1" x14ac:dyDescent="0.5">
      <c r="A93" s="168">
        <v>93</v>
      </c>
      <c r="B93" s="372"/>
      <c r="C93" s="810" t="s">
        <v>110</v>
      </c>
      <c r="D93" s="810"/>
      <c r="E93" s="810"/>
      <c r="F93" s="810"/>
      <c r="G93" s="810"/>
      <c r="H93" s="810"/>
      <c r="I93" s="810"/>
      <c r="J93" s="810"/>
      <c r="K93" s="810"/>
      <c r="L93" s="810"/>
      <c r="M93" s="162"/>
    </row>
    <row r="94" spans="1:14" s="47" customFormat="1" ht="15" customHeight="1" x14ac:dyDescent="0.5">
      <c r="A94" s="168">
        <v>94</v>
      </c>
      <c r="B94" s="373"/>
      <c r="C94" s="301" t="s">
        <v>152</v>
      </c>
      <c r="D94" s="301"/>
      <c r="E94" s="301"/>
      <c r="F94" s="301"/>
      <c r="G94" s="301"/>
      <c r="H94" s="301"/>
      <c r="I94" s="678"/>
      <c r="J94" s="301"/>
      <c r="K94" s="301"/>
      <c r="L94" s="301"/>
      <c r="M94" s="162"/>
    </row>
    <row r="95" spans="1:14" ht="12.75" customHeight="1" x14ac:dyDescent="0.45">
      <c r="A95" s="168">
        <v>95</v>
      </c>
      <c r="B95" s="159"/>
      <c r="C95" s="160"/>
      <c r="D95" s="160"/>
      <c r="E95" s="160"/>
      <c r="F95" s="160"/>
      <c r="G95" s="160"/>
      <c r="H95" s="160"/>
      <c r="I95" s="706"/>
      <c r="J95" s="160"/>
      <c r="K95" s="159"/>
      <c r="L95" s="160"/>
      <c r="M95" s="158"/>
    </row>
  </sheetData>
  <sheetProtection formatRows="0" insertRows="0"/>
  <customSheetViews>
    <customSheetView guid="{21F2E024-704F-4E93-AC63-213755ECFFE0}" scale="70" showPageBreaks="1" showGridLines="0" fitToPage="1" printArea="1" view="pageBreakPreview">
      <pane ySplit="7" topLeftCell="A8" activePane="bottomLeft" state="frozen"/>
      <selection pane="bottomLeft"/>
      <pageMargins left="0.70866141732283472" right="0.70866141732283472" top="0.74803149606299213" bottom="0.74803149606299213" header="0.31496062992125989" footer="0.31496062992125989"/>
      <pageSetup paperSize="9" scale="50"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35">
    <mergeCell ref="H79:I79"/>
    <mergeCell ref="H86:I86"/>
    <mergeCell ref="H87:I87"/>
    <mergeCell ref="H88:I88"/>
    <mergeCell ref="H68:I68"/>
    <mergeCell ref="H69:I69"/>
    <mergeCell ref="H70:I70"/>
    <mergeCell ref="H77:I77"/>
    <mergeCell ref="H78:I78"/>
    <mergeCell ref="C40:D41"/>
    <mergeCell ref="C42:D43"/>
    <mergeCell ref="C44:D45"/>
    <mergeCell ref="C46:D47"/>
    <mergeCell ref="C48:D49"/>
    <mergeCell ref="C26:D27"/>
    <mergeCell ref="C28:D29"/>
    <mergeCell ref="C30:D31"/>
    <mergeCell ref="C32:D33"/>
    <mergeCell ref="C38:D39"/>
    <mergeCell ref="K2:L2"/>
    <mergeCell ref="K3:L3"/>
    <mergeCell ref="C8:D9"/>
    <mergeCell ref="A5:L5"/>
    <mergeCell ref="C93:L93"/>
    <mergeCell ref="H81:L82"/>
    <mergeCell ref="H90:L91"/>
    <mergeCell ref="H72:L73"/>
    <mergeCell ref="K66:L66"/>
    <mergeCell ref="K75:L75"/>
    <mergeCell ref="C10:D11"/>
    <mergeCell ref="C12:D13"/>
    <mergeCell ref="C14:D15"/>
    <mergeCell ref="C16:D17"/>
    <mergeCell ref="C22:D23"/>
    <mergeCell ref="C24:D25"/>
  </mergeCells>
  <dataValidations disablePrompts="1" count="1">
    <dataValidation allowBlank="1" showInputMessage="1" showErrorMessage="1" prompt="Please enter text" sqref="H90:L91 H86:H88 H77:H79 H72:L73 H81:L82 H68:H70" xr:uid="{00000000-0002-0000-0A00-000000000000}"/>
  </dataValidations>
  <pageMargins left="0.70866141732283472" right="0.70866141732283472" top="0.74803149606299213" bottom="0.74803149606299213" header="0.31496062992125984" footer="0.31496062992125984"/>
  <pageSetup paperSize="9" scale="58" fitToHeight="2" orientation="landscape" r:id="rId2"/>
  <headerFooter alignWithMargins="0">
    <oddHeader>&amp;CCommerce Commission Information Disclosure Template</oddHeader>
    <oddFooter>&amp;L&amp;F&amp;C&amp;P&amp;R&amp;A</oddFooter>
  </headerFooter>
  <rowBreaks count="1" manualBreakCount="1">
    <brk id="58"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U53"/>
  <sheetViews>
    <sheetView showGridLines="0" zoomScaleNormal="100" zoomScaleSheetLayoutView="100" workbookViewId="0">
      <selection activeCell="U26" sqref="U26"/>
    </sheetView>
  </sheetViews>
  <sheetFormatPr defaultColWidth="9.1328125" defaultRowHeight="14.25" x14ac:dyDescent="0.45"/>
  <cols>
    <col min="1" max="1" width="4.59765625" style="2" customWidth="1"/>
    <col min="2" max="2" width="3.1328125" style="2" customWidth="1"/>
    <col min="3" max="3" width="5.59765625" style="2" customWidth="1"/>
    <col min="4" max="4" width="0.86328125" style="22" customWidth="1"/>
    <col min="5" max="5" width="1.59765625" style="2" customWidth="1"/>
    <col min="6" max="6" width="2.73046875" style="2" customWidth="1"/>
    <col min="7" max="7" width="18.86328125" style="2" customWidth="1"/>
    <col min="8" max="8" width="2.3984375" style="22" customWidth="1"/>
    <col min="9" max="9" width="22.73046875" style="2" customWidth="1"/>
    <col min="10" max="10" width="3" style="2" customWidth="1"/>
    <col min="11" max="12" width="16.1328125" style="2" customWidth="1"/>
    <col min="13" max="13" width="2.73046875" style="2" customWidth="1"/>
    <col min="14" max="14" width="15.73046875" style="34" customWidth="1"/>
    <col min="15" max="16384" width="9.1328125" style="2"/>
  </cols>
  <sheetData>
    <row r="1" spans="1:14" s="5" customFormat="1" ht="15" customHeight="1" x14ac:dyDescent="0.45">
      <c r="A1" s="291"/>
      <c r="B1" s="219"/>
      <c r="C1" s="219"/>
      <c r="D1" s="219"/>
      <c r="E1" s="219"/>
      <c r="F1" s="390"/>
      <c r="G1" s="390"/>
      <c r="H1" s="390"/>
      <c r="I1" s="390"/>
      <c r="J1" s="390"/>
      <c r="K1" s="219"/>
      <c r="L1" s="219"/>
      <c r="M1" s="391"/>
      <c r="N1" s="31"/>
    </row>
    <row r="2" spans="1:14" s="5" customFormat="1" ht="18" customHeight="1" x14ac:dyDescent="0.5">
      <c r="A2" s="292"/>
      <c r="B2" s="221"/>
      <c r="C2" s="221"/>
      <c r="D2" s="221"/>
      <c r="E2" s="221"/>
      <c r="F2" s="392"/>
      <c r="G2" s="392"/>
      <c r="H2" s="392"/>
      <c r="I2" s="200" t="s">
        <v>832</v>
      </c>
      <c r="J2" s="807" t="str">
        <f>IF(NOT(ISBLANK(CoverSheet!$C$8)),CoverSheet!$C$8,"")</f>
        <v/>
      </c>
      <c r="K2" s="807"/>
      <c r="L2" s="807"/>
      <c r="M2" s="393"/>
      <c r="N2" s="31"/>
    </row>
    <row r="3" spans="1:14" s="5" customFormat="1" ht="26.25" customHeight="1" x14ac:dyDescent="0.5">
      <c r="A3" s="292"/>
      <c r="B3" s="221"/>
      <c r="C3" s="221"/>
      <c r="D3" s="221"/>
      <c r="E3" s="221"/>
      <c r="F3" s="392"/>
      <c r="G3" s="392"/>
      <c r="H3" s="392"/>
      <c r="I3" s="200" t="s">
        <v>834</v>
      </c>
      <c r="J3" s="808" t="str">
        <f>IF(ISNUMBER(CoverSheet!$C$12),CoverSheet!$C$12,"")</f>
        <v/>
      </c>
      <c r="K3" s="808"/>
      <c r="L3" s="808"/>
      <c r="M3" s="393"/>
      <c r="N3" s="31"/>
    </row>
    <row r="4" spans="1:14" s="5" customFormat="1" ht="41.25" customHeight="1" x14ac:dyDescent="0.65">
      <c r="A4" s="199" t="s">
        <v>286</v>
      </c>
      <c r="B4" s="293"/>
      <c r="C4" s="221"/>
      <c r="D4" s="221"/>
      <c r="E4" s="221"/>
      <c r="F4" s="392"/>
      <c r="G4" s="392"/>
      <c r="H4" s="392"/>
      <c r="I4" s="392"/>
      <c r="J4" s="392"/>
      <c r="K4" s="221"/>
      <c r="L4" s="221"/>
      <c r="M4" s="393"/>
      <c r="N4" s="31"/>
    </row>
    <row r="5" spans="1:14" s="28" customFormat="1" ht="90.95" customHeight="1" x14ac:dyDescent="0.45">
      <c r="A5" s="768" t="s">
        <v>942</v>
      </c>
      <c r="B5" s="776"/>
      <c r="C5" s="776"/>
      <c r="D5" s="776"/>
      <c r="E5" s="776"/>
      <c r="F5" s="776"/>
      <c r="G5" s="776"/>
      <c r="H5" s="776"/>
      <c r="I5" s="776"/>
      <c r="J5" s="776"/>
      <c r="K5" s="776"/>
      <c r="L5" s="776"/>
      <c r="M5" s="224"/>
      <c r="N5" s="30"/>
    </row>
    <row r="6" spans="1:14" s="5" customFormat="1" ht="15" customHeight="1" x14ac:dyDescent="0.45">
      <c r="A6" s="196" t="s">
        <v>131</v>
      </c>
      <c r="B6" s="294"/>
      <c r="C6" s="225"/>
      <c r="D6" s="225"/>
      <c r="E6" s="221"/>
      <c r="F6" s="392"/>
      <c r="G6" s="392"/>
      <c r="H6" s="392"/>
      <c r="I6" s="392"/>
      <c r="J6" s="392"/>
      <c r="K6" s="221"/>
      <c r="L6" s="221"/>
      <c r="M6" s="393"/>
      <c r="N6" s="31"/>
    </row>
    <row r="7" spans="1:14" s="5" customFormat="1" ht="30" customHeight="1" x14ac:dyDescent="0.55000000000000004">
      <c r="A7" s="168">
        <v>7</v>
      </c>
      <c r="B7" s="171"/>
      <c r="C7" s="173" t="s">
        <v>287</v>
      </c>
      <c r="D7" s="385"/>
      <c r="E7" s="176"/>
      <c r="F7" s="165"/>
      <c r="G7" s="165"/>
      <c r="H7" s="165"/>
      <c r="I7" s="165"/>
      <c r="J7" s="165"/>
      <c r="K7" s="169" t="s">
        <v>17</v>
      </c>
      <c r="L7" s="169" t="s">
        <v>17</v>
      </c>
      <c r="M7" s="162"/>
      <c r="N7" s="32"/>
    </row>
    <row r="8" spans="1:14" s="141" customFormat="1" ht="30" customHeight="1" x14ac:dyDescent="0.55000000000000004">
      <c r="A8" s="168">
        <v>8</v>
      </c>
      <c r="B8" s="171"/>
      <c r="C8" s="173"/>
      <c r="D8" s="680"/>
      <c r="E8" s="176"/>
      <c r="F8" s="386" t="s">
        <v>856</v>
      </c>
      <c r="G8" s="165"/>
      <c r="H8" s="165"/>
      <c r="I8" s="386" t="s">
        <v>857</v>
      </c>
      <c r="J8" s="165"/>
      <c r="K8" s="169"/>
      <c r="L8" s="169"/>
      <c r="M8" s="162"/>
      <c r="N8" s="32"/>
    </row>
    <row r="9" spans="1:14" s="5" customFormat="1" ht="15" customHeight="1" x14ac:dyDescent="0.45">
      <c r="A9" s="168">
        <v>9</v>
      </c>
      <c r="B9" s="171"/>
      <c r="C9" s="165"/>
      <c r="D9" s="165"/>
      <c r="E9" s="170"/>
      <c r="F9" s="166" t="s">
        <v>323</v>
      </c>
      <c r="G9" s="451"/>
      <c r="H9" s="451"/>
      <c r="I9" s="443" t="s">
        <v>310</v>
      </c>
      <c r="J9" s="170"/>
      <c r="K9" s="452"/>
      <c r="L9" s="449"/>
      <c r="M9" s="162"/>
      <c r="N9" s="31"/>
    </row>
    <row r="10" spans="1:14" s="5" customFormat="1" ht="15" customHeight="1" x14ac:dyDescent="0.45">
      <c r="A10" s="168">
        <v>10</v>
      </c>
      <c r="B10" s="171"/>
      <c r="C10" s="165"/>
      <c r="D10" s="165"/>
      <c r="E10" s="170"/>
      <c r="F10" s="446"/>
      <c r="G10" s="234"/>
      <c r="H10" s="234"/>
      <c r="I10" s="349" t="s">
        <v>311</v>
      </c>
      <c r="J10" s="170"/>
      <c r="K10" s="452"/>
      <c r="L10" s="449"/>
      <c r="M10" s="162"/>
      <c r="N10" s="31"/>
    </row>
    <row r="11" spans="1:14" s="5" customFormat="1" ht="15" customHeight="1" thickBot="1" x14ac:dyDescent="0.5">
      <c r="A11" s="168">
        <v>11</v>
      </c>
      <c r="B11" s="171"/>
      <c r="C11" s="165"/>
      <c r="D11" s="165"/>
      <c r="E11" s="170"/>
      <c r="F11" s="446"/>
      <c r="G11" s="234"/>
      <c r="H11" s="234"/>
      <c r="I11" s="349" t="s">
        <v>288</v>
      </c>
      <c r="J11" s="170"/>
      <c r="K11" s="452"/>
      <c r="L11" s="449"/>
      <c r="M11" s="162"/>
      <c r="N11" s="31"/>
    </row>
    <row r="12" spans="1:14" s="141" customFormat="1" ht="15" customHeight="1" thickBot="1" x14ac:dyDescent="0.5">
      <c r="A12" s="168">
        <v>12</v>
      </c>
      <c r="B12" s="171"/>
      <c r="C12" s="165"/>
      <c r="D12" s="165"/>
      <c r="E12" s="170"/>
      <c r="F12" s="234"/>
      <c r="G12" s="722"/>
      <c r="H12" s="234"/>
      <c r="I12" s="399"/>
      <c r="J12" s="170"/>
      <c r="K12" s="170"/>
      <c r="L12" s="397">
        <f>SUM(K9:K11)</f>
        <v>0</v>
      </c>
      <c r="M12" s="162"/>
      <c r="N12" s="31"/>
    </row>
    <row r="13" spans="1:14" s="141" customFormat="1" ht="15" customHeight="1" x14ac:dyDescent="0.45">
      <c r="A13" s="168">
        <v>13</v>
      </c>
      <c r="B13" s="171"/>
      <c r="C13" s="165"/>
      <c r="D13" s="165"/>
      <c r="E13" s="170"/>
      <c r="F13" s="166" t="s">
        <v>324</v>
      </c>
      <c r="G13" s="234"/>
      <c r="H13" s="234"/>
      <c r="I13" s="399" t="s">
        <v>312</v>
      </c>
      <c r="J13" s="170"/>
      <c r="K13" s="452"/>
      <c r="L13" s="449"/>
      <c r="M13" s="162"/>
      <c r="N13" s="31"/>
    </row>
    <row r="14" spans="1:14" s="5" customFormat="1" ht="15" customHeight="1" thickBot="1" x14ac:dyDescent="0.5">
      <c r="A14" s="168">
        <v>14</v>
      </c>
      <c r="B14" s="171"/>
      <c r="C14" s="165"/>
      <c r="D14" s="165"/>
      <c r="E14" s="170"/>
      <c r="F14" s="446"/>
      <c r="G14" s="234"/>
      <c r="H14" s="234"/>
      <c r="I14" s="399" t="s">
        <v>313</v>
      </c>
      <c r="J14" s="170"/>
      <c r="K14" s="452"/>
      <c r="L14" s="449"/>
      <c r="M14" s="162"/>
      <c r="N14" s="31"/>
    </row>
    <row r="15" spans="1:14" s="12" customFormat="1" ht="15" customHeight="1" thickBot="1" x14ac:dyDescent="0.5">
      <c r="A15" s="168">
        <v>15</v>
      </c>
      <c r="B15" s="171"/>
      <c r="C15" s="165"/>
      <c r="D15" s="165"/>
      <c r="E15" s="170"/>
      <c r="F15" s="234"/>
      <c r="G15" s="722"/>
      <c r="H15" s="234"/>
      <c r="I15" s="444"/>
      <c r="J15" s="170"/>
      <c r="K15" s="453"/>
      <c r="L15" s="397">
        <f>SUM(K13:K14)</f>
        <v>0</v>
      </c>
      <c r="M15" s="162"/>
      <c r="N15" s="31"/>
    </row>
    <row r="16" spans="1:14" s="141" customFormat="1" ht="15" customHeight="1" x14ac:dyDescent="0.45">
      <c r="A16" s="168">
        <v>16</v>
      </c>
      <c r="B16" s="171"/>
      <c r="C16" s="165"/>
      <c r="D16" s="165"/>
      <c r="E16" s="170"/>
      <c r="F16" s="166" t="s">
        <v>325</v>
      </c>
      <c r="G16" s="234"/>
      <c r="H16" s="234"/>
      <c r="I16" s="170" t="s">
        <v>316</v>
      </c>
      <c r="J16" s="170"/>
      <c r="K16" s="454"/>
      <c r="L16" s="449"/>
      <c r="M16" s="162"/>
      <c r="N16" s="31"/>
    </row>
    <row r="17" spans="1:21" s="141" customFormat="1" ht="15" customHeight="1" x14ac:dyDescent="0.45">
      <c r="A17" s="168">
        <v>17</v>
      </c>
      <c r="B17" s="171"/>
      <c r="C17" s="165"/>
      <c r="D17" s="165"/>
      <c r="E17" s="170"/>
      <c r="F17" s="446"/>
      <c r="G17" s="234"/>
      <c r="H17" s="234"/>
      <c r="I17" s="170" t="s">
        <v>317</v>
      </c>
      <c r="J17" s="170"/>
      <c r="K17" s="454"/>
      <c r="L17" s="449"/>
      <c r="M17" s="162"/>
      <c r="N17" s="31"/>
    </row>
    <row r="18" spans="1:21" s="141" customFormat="1" ht="15" customHeight="1" thickBot="1" x14ac:dyDescent="0.5">
      <c r="A18" s="168">
        <v>18</v>
      </c>
      <c r="B18" s="171"/>
      <c r="C18" s="165"/>
      <c r="D18" s="165"/>
      <c r="E18" s="170"/>
      <c r="F18" s="446"/>
      <c r="G18" s="234"/>
      <c r="H18" s="234"/>
      <c r="I18" s="170" t="s">
        <v>318</v>
      </c>
      <c r="J18" s="170"/>
      <c r="K18" s="454"/>
      <c r="L18" s="449"/>
      <c r="M18" s="162"/>
      <c r="N18" s="31"/>
    </row>
    <row r="19" spans="1:21" s="141" customFormat="1" ht="15" customHeight="1" thickBot="1" x14ac:dyDescent="0.5">
      <c r="A19" s="168">
        <v>19</v>
      </c>
      <c r="B19" s="171"/>
      <c r="C19" s="165"/>
      <c r="D19" s="165"/>
      <c r="E19" s="170"/>
      <c r="F19" s="234"/>
      <c r="G19" s="722"/>
      <c r="H19" s="234"/>
      <c r="I19" s="444"/>
      <c r="J19" s="170"/>
      <c r="K19" s="453"/>
      <c r="L19" s="397">
        <f>SUM(K16:K18)</f>
        <v>0</v>
      </c>
      <c r="M19" s="162"/>
      <c r="N19" s="31"/>
    </row>
    <row r="20" spans="1:21" s="5" customFormat="1" ht="15" customHeight="1" x14ac:dyDescent="0.45">
      <c r="A20" s="168">
        <v>20</v>
      </c>
      <c r="B20" s="171"/>
      <c r="C20" s="165"/>
      <c r="D20" s="165"/>
      <c r="E20" s="170"/>
      <c r="F20" s="166" t="s">
        <v>326</v>
      </c>
      <c r="G20" s="234"/>
      <c r="H20" s="234"/>
      <c r="I20" s="170" t="s">
        <v>319</v>
      </c>
      <c r="J20" s="170"/>
      <c r="K20" s="452"/>
      <c r="L20" s="449"/>
      <c r="M20" s="162"/>
      <c r="N20" s="31"/>
    </row>
    <row r="21" spans="1:21" s="141" customFormat="1" ht="15" customHeight="1" x14ac:dyDescent="0.45">
      <c r="A21" s="168">
        <v>21</v>
      </c>
      <c r="B21" s="171"/>
      <c r="C21" s="165"/>
      <c r="D21" s="165"/>
      <c r="E21" s="170"/>
      <c r="F21" s="447"/>
      <c r="G21" s="234"/>
      <c r="H21" s="234"/>
      <c r="I21" s="170" t="s">
        <v>320</v>
      </c>
      <c r="J21" s="170"/>
      <c r="K21" s="454"/>
      <c r="L21" s="449"/>
      <c r="M21" s="162"/>
      <c r="N21" s="31"/>
    </row>
    <row r="22" spans="1:21" s="141" customFormat="1" ht="15" customHeight="1" x14ac:dyDescent="0.45">
      <c r="A22" s="168">
        <v>22</v>
      </c>
      <c r="B22" s="171"/>
      <c r="C22" s="165"/>
      <c r="D22" s="165"/>
      <c r="E22" s="170"/>
      <c r="F22" s="447"/>
      <c r="G22" s="234"/>
      <c r="H22" s="234"/>
      <c r="I22" s="170" t="s">
        <v>321</v>
      </c>
      <c r="J22" s="170"/>
      <c r="K22" s="454"/>
      <c r="L22" s="449"/>
      <c r="M22" s="162"/>
      <c r="N22" s="31"/>
    </row>
    <row r="23" spans="1:21" s="141" customFormat="1" ht="15" customHeight="1" thickBot="1" x14ac:dyDescent="0.5">
      <c r="A23" s="168">
        <v>23</v>
      </c>
      <c r="B23" s="171"/>
      <c r="C23" s="165"/>
      <c r="D23" s="165"/>
      <c r="E23" s="170"/>
      <c r="F23" s="234"/>
      <c r="G23" s="234"/>
      <c r="H23" s="234"/>
      <c r="I23" s="170" t="s">
        <v>322</v>
      </c>
      <c r="J23" s="170"/>
      <c r="K23" s="454"/>
      <c r="L23" s="449"/>
      <c r="M23" s="162"/>
      <c r="N23" s="31"/>
      <c r="R23" s="763"/>
      <c r="S23" s="20"/>
      <c r="T23" s="20"/>
    </row>
    <row r="24" spans="1:21" s="141" customFormat="1" ht="15" customHeight="1" thickBot="1" x14ac:dyDescent="0.5">
      <c r="A24" s="168">
        <v>24</v>
      </c>
      <c r="B24" s="171"/>
      <c r="C24" s="165"/>
      <c r="D24" s="165"/>
      <c r="E24" s="170"/>
      <c r="F24" s="234"/>
      <c r="G24" s="722"/>
      <c r="H24" s="234"/>
      <c r="I24" s="170"/>
      <c r="J24" s="170"/>
      <c r="K24" s="453"/>
      <c r="L24" s="397">
        <f>SUM(K20:K23)</f>
        <v>0</v>
      </c>
      <c r="M24" s="162"/>
      <c r="N24" s="31"/>
      <c r="R24" s="764"/>
      <c r="S24" s="20"/>
      <c r="T24" s="20"/>
    </row>
    <row r="25" spans="1:21" s="141" customFormat="1" ht="15" customHeight="1" x14ac:dyDescent="0.45">
      <c r="A25" s="168">
        <v>25</v>
      </c>
      <c r="B25" s="171"/>
      <c r="C25" s="165"/>
      <c r="D25" s="165"/>
      <c r="E25" s="170"/>
      <c r="F25" s="234"/>
      <c r="G25" s="234"/>
      <c r="H25" s="234"/>
      <c r="I25" s="170"/>
      <c r="J25" s="170"/>
      <c r="K25" s="453"/>
      <c r="L25" s="170"/>
      <c r="M25" s="162"/>
      <c r="N25" s="31"/>
      <c r="R25" s="764"/>
      <c r="S25" s="20"/>
      <c r="T25" s="20"/>
    </row>
    <row r="26" spans="1:21" s="5" customFormat="1" ht="15" customHeight="1" x14ac:dyDescent="0.45">
      <c r="A26" s="168">
        <v>26</v>
      </c>
      <c r="B26" s="171"/>
      <c r="C26" s="165"/>
      <c r="D26" s="165"/>
      <c r="E26" s="170"/>
      <c r="F26" s="166" t="s">
        <v>805</v>
      </c>
      <c r="G26" s="234"/>
      <c r="H26" s="234"/>
      <c r="I26" s="399" t="s">
        <v>315</v>
      </c>
      <c r="J26" s="170"/>
      <c r="K26" s="454"/>
      <c r="L26" s="170"/>
      <c r="M26" s="162"/>
      <c r="N26" s="31"/>
      <c r="R26" s="22"/>
      <c r="S26" s="20"/>
      <c r="T26" s="20"/>
      <c r="U26" s="141"/>
    </row>
    <row r="27" spans="1:21" s="141" customFormat="1" ht="15" customHeight="1" x14ac:dyDescent="0.45">
      <c r="A27" s="168">
        <v>27</v>
      </c>
      <c r="B27" s="171"/>
      <c r="C27" s="165"/>
      <c r="D27" s="165"/>
      <c r="E27" s="170"/>
      <c r="F27" s="166"/>
      <c r="G27" s="722"/>
      <c r="H27" s="234"/>
      <c r="I27" s="399"/>
      <c r="J27" s="399"/>
      <c r="K27" s="399"/>
      <c r="L27" s="170"/>
      <c r="M27" s="162"/>
      <c r="N27" s="31"/>
      <c r="R27" s="22"/>
      <c r="S27" s="20"/>
      <c r="T27" s="20"/>
    </row>
    <row r="28" spans="1:21" s="141" customFormat="1" ht="15" customHeight="1" thickBot="1" x14ac:dyDescent="0.5">
      <c r="A28" s="168">
        <v>28</v>
      </c>
      <c r="B28" s="171"/>
      <c r="C28" s="165"/>
      <c r="D28" s="165"/>
      <c r="E28" s="170"/>
      <c r="F28" s="166"/>
      <c r="G28" s="234"/>
      <c r="H28" s="234"/>
      <c r="I28" s="399"/>
      <c r="J28" s="170"/>
      <c r="K28" s="399"/>
      <c r="L28" s="170"/>
      <c r="M28" s="162"/>
      <c r="N28" s="31"/>
      <c r="R28" s="22"/>
      <c r="S28" s="20"/>
      <c r="T28" s="20"/>
    </row>
    <row r="29" spans="1:21" s="12" customFormat="1" ht="15" customHeight="1" thickBot="1" x14ac:dyDescent="0.5">
      <c r="A29" s="168">
        <v>29</v>
      </c>
      <c r="B29" s="171"/>
      <c r="C29" s="165"/>
      <c r="D29" s="165"/>
      <c r="E29" s="180"/>
      <c r="F29" s="180" t="s">
        <v>124</v>
      </c>
      <c r="G29" s="234"/>
      <c r="H29" s="234"/>
      <c r="I29" s="190"/>
      <c r="J29" s="170"/>
      <c r="K29" s="453"/>
      <c r="L29" s="397">
        <f>IF(G12+G15+G19+G24+G27=0,L12+L15+L19+L24+K26,G12+G15+G19+G24+G27)</f>
        <v>0</v>
      </c>
      <c r="M29" s="162"/>
      <c r="N29" s="31"/>
      <c r="R29" s="763"/>
      <c r="S29" s="20"/>
      <c r="T29" s="20"/>
      <c r="U29" s="141"/>
    </row>
    <row r="30" spans="1:21" s="141" customFormat="1" ht="15" customHeight="1" x14ac:dyDescent="0.45">
      <c r="A30" s="168">
        <v>30</v>
      </c>
      <c r="B30" s="171"/>
      <c r="C30" s="165"/>
      <c r="D30" s="165"/>
      <c r="E30" s="180"/>
      <c r="F30" s="234"/>
      <c r="G30" s="234"/>
      <c r="H30" s="234"/>
      <c r="I30" s="190"/>
      <c r="J30" s="170"/>
      <c r="K30" s="371"/>
      <c r="L30" s="164"/>
      <c r="M30" s="162"/>
      <c r="N30" s="31"/>
      <c r="R30" s="764"/>
      <c r="S30" s="20"/>
      <c r="T30" s="20"/>
    </row>
    <row r="31" spans="1:21" s="141" customFormat="1" ht="15" customHeight="1" x14ac:dyDescent="0.45">
      <c r="A31" s="168">
        <v>31</v>
      </c>
      <c r="B31" s="171"/>
      <c r="C31" s="165"/>
      <c r="D31" s="165"/>
      <c r="E31" s="180"/>
      <c r="F31" s="166" t="s">
        <v>806</v>
      </c>
      <c r="G31" s="234"/>
      <c r="H31" s="234"/>
      <c r="I31" s="399" t="s">
        <v>314</v>
      </c>
      <c r="J31" s="170"/>
      <c r="K31" s="454"/>
      <c r="L31" s="164"/>
      <c r="M31" s="162"/>
      <c r="N31" s="31"/>
      <c r="R31" s="22"/>
      <c r="S31" s="20"/>
      <c r="T31" s="20"/>
    </row>
    <row r="32" spans="1:21" s="12" customFormat="1" ht="15" customHeight="1" thickBot="1" x14ac:dyDescent="0.5">
      <c r="A32" s="168">
        <v>32</v>
      </c>
      <c r="B32" s="171"/>
      <c r="C32" s="165"/>
      <c r="D32" s="165"/>
      <c r="E32" s="180"/>
      <c r="F32" s="234"/>
      <c r="G32" s="722"/>
      <c r="H32" s="234"/>
      <c r="I32" s="399" t="s">
        <v>801</v>
      </c>
      <c r="J32" s="170"/>
      <c r="K32" s="454"/>
      <c r="L32" s="164"/>
      <c r="M32" s="162"/>
      <c r="N32" s="31"/>
      <c r="R32" s="763"/>
      <c r="S32" s="22"/>
      <c r="T32" s="765"/>
    </row>
    <row r="33" spans="1:20" s="12" customFormat="1" ht="15" customHeight="1" thickBot="1" x14ac:dyDescent="0.5">
      <c r="A33" s="168">
        <v>33</v>
      </c>
      <c r="B33" s="171"/>
      <c r="C33" s="165"/>
      <c r="D33" s="165"/>
      <c r="E33" s="170"/>
      <c r="F33" s="316" t="s">
        <v>167</v>
      </c>
      <c r="G33" s="234"/>
      <c r="H33" s="234"/>
      <c r="I33" s="190"/>
      <c r="J33" s="170"/>
      <c r="K33" s="164"/>
      <c r="L33" s="397">
        <f>IF(G32=0,SUM(K31:K32),G32)</f>
        <v>0</v>
      </c>
      <c r="M33" s="162"/>
      <c r="N33" s="31"/>
      <c r="R33" s="764"/>
      <c r="S33" s="22"/>
      <c r="T33" s="765"/>
    </row>
    <row r="34" spans="1:20" s="5" customFormat="1" ht="15" customHeight="1" thickBot="1" x14ac:dyDescent="0.5">
      <c r="A34" s="168">
        <v>34</v>
      </c>
      <c r="B34" s="171"/>
      <c r="C34" s="165"/>
      <c r="D34" s="165"/>
      <c r="E34" s="183"/>
      <c r="F34" s="316" t="s">
        <v>121</v>
      </c>
      <c r="G34" s="234"/>
      <c r="H34" s="234"/>
      <c r="I34" s="190"/>
      <c r="J34" s="170"/>
      <c r="K34" s="164"/>
      <c r="L34" s="397">
        <f>L29+L33</f>
        <v>0</v>
      </c>
      <c r="M34" s="162"/>
      <c r="N34" s="31"/>
      <c r="R34" s="764"/>
      <c r="S34" s="22"/>
      <c r="T34" s="765"/>
    </row>
    <row r="35" spans="1:20" s="12" customFormat="1" ht="15" customHeight="1" x14ac:dyDescent="0.45">
      <c r="A35" s="168">
        <v>35</v>
      </c>
      <c r="B35" s="171"/>
      <c r="C35" s="165"/>
      <c r="D35" s="185" t="s">
        <v>6</v>
      </c>
      <c r="E35" s="183"/>
      <c r="F35" s="236" t="s">
        <v>122</v>
      </c>
      <c r="G35" s="170"/>
      <c r="H35" s="170"/>
      <c r="I35" s="170"/>
      <c r="J35" s="170"/>
      <c r="K35" s="164"/>
      <c r="L35" s="97"/>
      <c r="M35" s="162"/>
      <c r="N35" s="31"/>
      <c r="R35" s="22"/>
      <c r="S35" s="22"/>
      <c r="T35" s="766"/>
    </row>
    <row r="36" spans="1:20" s="5" customFormat="1" ht="15" customHeight="1" thickBot="1" x14ac:dyDescent="0.5">
      <c r="A36" s="168">
        <v>36</v>
      </c>
      <c r="B36" s="171"/>
      <c r="C36" s="165"/>
      <c r="D36" s="185" t="s">
        <v>5</v>
      </c>
      <c r="E36" s="185"/>
      <c r="F36" s="170" t="s">
        <v>125</v>
      </c>
      <c r="G36" s="170"/>
      <c r="H36" s="170"/>
      <c r="I36" s="170"/>
      <c r="J36" s="170"/>
      <c r="K36" s="164"/>
      <c r="L36" s="244">
        <f>K46</f>
        <v>0</v>
      </c>
      <c r="M36" s="162"/>
      <c r="N36" s="31"/>
      <c r="R36" s="763"/>
      <c r="S36" s="22"/>
      <c r="T36" s="765"/>
    </row>
    <row r="37" spans="1:20" s="18" customFormat="1" ht="15" customHeight="1" thickBot="1" x14ac:dyDescent="0.5">
      <c r="A37" s="168">
        <v>37</v>
      </c>
      <c r="B37" s="171"/>
      <c r="C37" s="165"/>
      <c r="D37" s="165"/>
      <c r="E37" s="183"/>
      <c r="F37" s="183" t="s">
        <v>75</v>
      </c>
      <c r="G37" s="170"/>
      <c r="H37" s="170"/>
      <c r="I37" s="170"/>
      <c r="J37" s="170"/>
      <c r="K37" s="164"/>
      <c r="L37" s="397">
        <f>L34+L35-L36</f>
        <v>0</v>
      </c>
      <c r="M37" s="162"/>
      <c r="N37" s="31" t="s">
        <v>130</v>
      </c>
      <c r="R37" s="767"/>
      <c r="S37" s="22"/>
      <c r="T37" s="765"/>
    </row>
    <row r="38" spans="1:20" s="11" customFormat="1" ht="15" customHeight="1" x14ac:dyDescent="0.55000000000000004">
      <c r="A38" s="168">
        <v>38</v>
      </c>
      <c r="B38" s="176"/>
      <c r="C38" s="173"/>
      <c r="D38" s="635"/>
      <c r="E38" s="176"/>
      <c r="F38" s="173"/>
      <c r="G38" s="638"/>
      <c r="H38" s="638"/>
      <c r="I38" s="638"/>
      <c r="J38" s="165"/>
      <c r="K38" s="169"/>
      <c r="L38" s="169"/>
      <c r="M38" s="162"/>
      <c r="N38" s="31"/>
    </row>
    <row r="39" spans="1:20" s="11" customFormat="1" ht="15" customHeight="1" x14ac:dyDescent="0.55000000000000004">
      <c r="A39" s="168">
        <v>39</v>
      </c>
      <c r="B39" s="176"/>
      <c r="C39" s="173" t="s">
        <v>327</v>
      </c>
      <c r="D39" s="680"/>
      <c r="E39" s="450" t="s">
        <v>873</v>
      </c>
      <c r="F39" s="165"/>
      <c r="G39" s="449"/>
      <c r="H39" s="449"/>
      <c r="I39" s="165"/>
      <c r="J39" s="165"/>
      <c r="K39" s="169" t="s">
        <v>17</v>
      </c>
      <c r="L39" s="169"/>
      <c r="M39" s="162"/>
      <c r="N39" s="31"/>
    </row>
    <row r="40" spans="1:20" s="15" customFormat="1" ht="15" customHeight="1" x14ac:dyDescent="0.45">
      <c r="A40" s="168">
        <v>40</v>
      </c>
      <c r="B40" s="176"/>
      <c r="C40" s="165"/>
      <c r="D40" s="165"/>
      <c r="E40" s="699"/>
      <c r="F40" s="451"/>
      <c r="G40" s="394"/>
      <c r="H40" s="394"/>
      <c r="I40" s="170"/>
      <c r="J40" s="170"/>
      <c r="K40" s="169"/>
      <c r="L40" s="164"/>
      <c r="M40" s="162"/>
      <c r="N40" s="31"/>
    </row>
    <row r="41" spans="1:20" ht="15" customHeight="1" x14ac:dyDescent="0.45">
      <c r="A41" s="168">
        <v>41</v>
      </c>
      <c r="B41" s="176"/>
      <c r="C41" s="165"/>
      <c r="D41" s="165"/>
      <c r="E41" s="446"/>
      <c r="F41" s="234"/>
      <c r="G41" s="699" t="s">
        <v>323</v>
      </c>
      <c r="H41" s="699"/>
      <c r="I41" s="699"/>
      <c r="J41" s="170"/>
      <c r="K41" s="701"/>
      <c r="L41" s="164"/>
      <c r="M41" s="162"/>
    </row>
    <row r="42" spans="1:20" ht="15" customHeight="1" x14ac:dyDescent="0.45">
      <c r="A42" s="168">
        <v>42</v>
      </c>
      <c r="B42" s="176"/>
      <c r="C42" s="176"/>
      <c r="D42" s="176"/>
      <c r="E42" s="446"/>
      <c r="F42" s="234"/>
      <c r="G42" s="699" t="s">
        <v>324</v>
      </c>
      <c r="H42" s="699"/>
      <c r="I42" s="699"/>
      <c r="J42" s="395"/>
      <c r="K42" s="701"/>
      <c r="L42" s="398"/>
      <c r="M42" s="162"/>
    </row>
    <row r="43" spans="1:20" ht="15" customHeight="1" x14ac:dyDescent="0.45">
      <c r="A43" s="168">
        <v>43</v>
      </c>
      <c r="B43" s="176"/>
      <c r="C43" s="176"/>
      <c r="D43" s="176"/>
      <c r="E43" s="446"/>
      <c r="F43" s="234"/>
      <c r="G43" s="699" t="s">
        <v>325</v>
      </c>
      <c r="H43" s="699"/>
      <c r="I43" s="699"/>
      <c r="J43" s="170"/>
      <c r="K43" s="701"/>
      <c r="L43" s="164"/>
      <c r="M43" s="162"/>
    </row>
    <row r="44" spans="1:20" ht="15" customHeight="1" x14ac:dyDescent="0.45">
      <c r="A44" s="168">
        <v>44</v>
      </c>
      <c r="B44" s="176"/>
      <c r="C44" s="679"/>
      <c r="D44" s="679"/>
      <c r="E44" s="447"/>
      <c r="F44" s="234"/>
      <c r="G44" s="699" t="s">
        <v>326</v>
      </c>
      <c r="H44" s="699"/>
      <c r="I44" s="699"/>
      <c r="J44" s="165"/>
      <c r="K44" s="701"/>
      <c r="L44" s="164"/>
      <c r="M44" s="162"/>
    </row>
    <row r="45" spans="1:20" ht="14.65" thickBot="1" x14ac:dyDescent="0.5">
      <c r="A45" s="168">
        <v>45</v>
      </c>
      <c r="B45" s="176"/>
      <c r="C45" s="176"/>
      <c r="D45" s="176"/>
      <c r="E45" s="679"/>
      <c r="F45" s="165"/>
      <c r="G45" s="699" t="s">
        <v>805</v>
      </c>
      <c r="H45" s="699"/>
      <c r="I45" s="699"/>
      <c r="J45" s="165"/>
      <c r="K45" s="702"/>
      <c r="L45" s="164"/>
      <c r="M45" s="162"/>
    </row>
    <row r="46" spans="1:20" ht="14.65" thickBot="1" x14ac:dyDescent="0.5">
      <c r="A46" s="168">
        <v>46</v>
      </c>
      <c r="B46" s="176"/>
      <c r="C46" s="176"/>
      <c r="D46" s="176"/>
      <c r="E46" s="830"/>
      <c r="F46" s="830"/>
      <c r="G46" s="700" t="s">
        <v>3</v>
      </c>
      <c r="H46" s="700"/>
      <c r="I46" s="180"/>
      <c r="J46" s="165"/>
      <c r="K46" s="306">
        <f>SUM(K41:K45)</f>
        <v>0</v>
      </c>
      <c r="L46" s="164"/>
      <c r="M46" s="162"/>
    </row>
    <row r="47" spans="1:20" x14ac:dyDescent="0.45">
      <c r="A47" s="168">
        <v>47</v>
      </c>
      <c r="B47" s="176"/>
      <c r="C47" s="176"/>
      <c r="D47" s="176"/>
      <c r="E47" s="636"/>
      <c r="F47" s="180"/>
      <c r="G47" s="386"/>
      <c r="H47" s="386"/>
      <c r="I47" s="386"/>
      <c r="J47" s="165"/>
      <c r="K47" s="637"/>
      <c r="L47" s="164"/>
      <c r="M47" s="162"/>
    </row>
    <row r="48" spans="1:20" x14ac:dyDescent="0.45">
      <c r="A48" s="168">
        <v>48</v>
      </c>
      <c r="B48" s="176"/>
      <c r="C48" s="176"/>
      <c r="D48" s="176"/>
      <c r="E48" s="636"/>
      <c r="F48" s="180"/>
      <c r="G48" s="165"/>
      <c r="H48" s="165"/>
      <c r="I48" s="165"/>
      <c r="J48" s="165"/>
      <c r="K48" s="637"/>
      <c r="L48" s="637"/>
      <c r="M48" s="162"/>
    </row>
    <row r="49" spans="1:13" ht="18" x14ac:dyDescent="0.55000000000000004">
      <c r="A49" s="168">
        <v>49</v>
      </c>
      <c r="B49" s="176"/>
      <c r="C49" s="226" t="s">
        <v>874</v>
      </c>
      <c r="D49" s="176"/>
      <c r="E49" s="636"/>
      <c r="F49" s="636"/>
      <c r="G49" s="636"/>
      <c r="H49" s="708"/>
      <c r="I49" s="636"/>
      <c r="J49" s="165"/>
      <c r="K49" s="165"/>
      <c r="L49" s="165"/>
      <c r="M49" s="165"/>
    </row>
    <row r="50" spans="1:13" ht="18" x14ac:dyDescent="0.55000000000000004">
      <c r="A50" s="168">
        <v>50</v>
      </c>
      <c r="B50" s="176"/>
      <c r="C50" s="226"/>
      <c r="D50" s="176"/>
      <c r="E50" s="636"/>
      <c r="F50" s="636"/>
      <c r="G50" s="636"/>
      <c r="H50" s="708"/>
      <c r="I50" s="636"/>
      <c r="J50" s="165"/>
      <c r="K50" s="169"/>
      <c r="L50" s="169"/>
      <c r="M50" s="169"/>
    </row>
    <row r="51" spans="1:13" x14ac:dyDescent="0.45">
      <c r="A51" s="168">
        <v>51</v>
      </c>
      <c r="B51" s="176"/>
      <c r="C51" s="176"/>
      <c r="D51" s="176"/>
      <c r="E51" s="636"/>
      <c r="F51" s="636"/>
      <c r="G51" s="636"/>
      <c r="H51" s="708"/>
      <c r="I51" s="636"/>
      <c r="J51" s="165"/>
      <c r="K51" s="169" t="s">
        <v>17</v>
      </c>
      <c r="L51" s="169"/>
      <c r="M51" s="169"/>
    </row>
    <row r="52" spans="1:13" x14ac:dyDescent="0.45">
      <c r="A52" s="168">
        <v>52</v>
      </c>
      <c r="B52" s="176"/>
      <c r="C52" s="176"/>
      <c r="D52" s="176"/>
      <c r="E52" s="636"/>
      <c r="F52" s="236" t="s">
        <v>352</v>
      </c>
      <c r="G52" s="636"/>
      <c r="H52" s="708"/>
      <c r="I52" s="636"/>
      <c r="J52" s="165"/>
      <c r="K52" s="589"/>
      <c r="L52" s="169"/>
      <c r="M52" s="169"/>
    </row>
    <row r="53" spans="1:13" x14ac:dyDescent="0.45">
      <c r="A53" s="168">
        <v>53</v>
      </c>
      <c r="B53" s="176"/>
      <c r="C53" s="165"/>
      <c r="D53" s="165"/>
      <c r="E53" s="636"/>
      <c r="F53" s="234"/>
      <c r="G53" s="234"/>
      <c r="H53" s="234"/>
      <c r="I53" s="234"/>
      <c r="J53" s="234"/>
      <c r="K53" s="234"/>
      <c r="L53" s="169"/>
      <c r="M53" s="169"/>
    </row>
  </sheetData>
  <sheetProtection formatRows="0" insertRows="0"/>
  <customSheetViews>
    <customSheetView guid="{21F2E024-704F-4E93-AC63-213755ECFFE0}" scale="40" showPageBreaks="1" showGridLines="0" printArea="1" view="pageBreakPreview" topLeftCell="B1">
      <pane ySplit="7" topLeftCell="A29" activePane="bottomLeft" state="frozen"/>
      <selection pane="bottomLeft" activeCell="R46" sqref="R46:R47"/>
      <rowBreaks count="1" manualBreakCount="1">
        <brk id="70" max="19" man="1"/>
      </rowBreaks>
      <pageMargins left="0.70866141732283472" right="0.70866141732283472" top="0.74803149606299213" bottom="0.74803149606299213" header="0.31496062992125989" footer="0.31496062992125989"/>
      <pageSetup paperSize="9" scale="5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E46:F46"/>
    <mergeCell ref="J2:L2"/>
    <mergeCell ref="J3:L3"/>
    <mergeCell ref="A5:L5"/>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K52" xr:uid="{00000000-0002-0000-0C00-000000000000}">
      <formula1>OR(AND(ISNUMBER(K52),K52&gt;=0),AND(ISTEXT(K52),K52="N/A"))</formula1>
    </dataValidation>
  </dataValidations>
  <pageMargins left="0.70866141732283472" right="0.70866141732283472" top="0.74803149606299213" bottom="0.74803149606299213" header="0.31496062992125984" footer="0.31496062992125984"/>
  <pageSetup paperSize="9" scale="60" fitToHeight="0" orientation="portrait" r:id="rId2"/>
  <headerFooter alignWithMargins="0">
    <oddHeader>&amp;CCommerce Commission Information Disclosure Template</oddHeader>
    <oddFooter>&amp;L&amp;F&amp;C&amp;P&amp;R&amp;A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1AD9-9113-43A2-8054-6DF30CFA9F80}">
  <sheetPr codeName="Sheet6">
    <tabColor rgb="FF003870"/>
    <pageSetUpPr fitToPage="1"/>
  </sheetPr>
  <dimension ref="A1:R62"/>
  <sheetViews>
    <sheetView showGridLines="0" zoomScaleNormal="100" zoomScaleSheetLayoutView="100" workbookViewId="0">
      <selection activeCell="A5" sqref="A5:J5"/>
    </sheetView>
  </sheetViews>
  <sheetFormatPr defaultColWidth="9.1328125" defaultRowHeight="14.25" customHeight="1" x14ac:dyDescent="0.45"/>
  <cols>
    <col min="1" max="3" width="3.73046875" style="54" customWidth="1"/>
    <col min="4" max="4" width="2.3984375" style="54" customWidth="1"/>
    <col min="5" max="5" width="5.59765625" style="54" customWidth="1"/>
    <col min="6" max="6" width="25.86328125" style="54" customWidth="1"/>
    <col min="7" max="7" width="29.1328125" style="54" customWidth="1"/>
    <col min="8" max="10" width="15.73046875" style="54" customWidth="1"/>
    <col min="11" max="11" width="2.73046875" style="54" customWidth="1"/>
    <col min="12" max="12" width="11.86328125" style="31" customWidth="1"/>
    <col min="13" max="16384" width="9.1328125" style="22"/>
  </cols>
  <sheetData>
    <row r="1" spans="1:12" s="20" customFormat="1" ht="14.25" customHeight="1" x14ac:dyDescent="0.45">
      <c r="A1" s="205"/>
      <c r="B1" s="203"/>
      <c r="C1" s="203"/>
      <c r="D1" s="203"/>
      <c r="E1" s="203"/>
      <c r="F1" s="203"/>
      <c r="G1" s="203"/>
      <c r="H1" s="203"/>
      <c r="I1" s="203"/>
      <c r="J1" s="203"/>
      <c r="K1" s="307"/>
      <c r="L1" s="31"/>
    </row>
    <row r="2" spans="1:12" s="20" customFormat="1" ht="18" customHeight="1" x14ac:dyDescent="0.5">
      <c r="A2" s="201"/>
      <c r="B2" s="192"/>
      <c r="C2" s="192"/>
      <c r="D2" s="192"/>
      <c r="E2" s="192"/>
      <c r="F2" s="192"/>
      <c r="G2" s="200" t="s">
        <v>832</v>
      </c>
      <c r="H2" s="831" t="str">
        <f>IF(NOT(ISBLANK(CoverSheet!$C$8)),CoverSheet!$C$8,"")</f>
        <v/>
      </c>
      <c r="I2" s="832"/>
      <c r="J2" s="833"/>
      <c r="K2" s="308"/>
      <c r="L2" s="31"/>
    </row>
    <row r="3" spans="1:12" s="20" customFormat="1" ht="18" customHeight="1" x14ac:dyDescent="0.5">
      <c r="A3" s="201"/>
      <c r="B3" s="192"/>
      <c r="C3" s="192"/>
      <c r="D3" s="192"/>
      <c r="E3" s="192"/>
      <c r="F3" s="192"/>
      <c r="G3" s="200" t="s">
        <v>834</v>
      </c>
      <c r="H3" s="773" t="str">
        <f>IF(ISNUMBER(CoverSheet!$C$12),CoverSheet!$C$12,"")</f>
        <v/>
      </c>
      <c r="I3" s="774"/>
      <c r="J3" s="775"/>
      <c r="K3" s="308"/>
      <c r="L3" s="31"/>
    </row>
    <row r="4" spans="1:12" s="20" customFormat="1" ht="30" customHeight="1" x14ac:dyDescent="0.65">
      <c r="A4" s="199" t="s">
        <v>119</v>
      </c>
      <c r="B4" s="192"/>
      <c r="C4" s="192"/>
      <c r="D4" s="192"/>
      <c r="E4" s="192"/>
      <c r="F4" s="192"/>
      <c r="G4" s="195"/>
      <c r="H4" s="192"/>
      <c r="I4" s="192"/>
      <c r="J4" s="192"/>
      <c r="K4" s="308"/>
      <c r="L4" s="31"/>
    </row>
    <row r="5" spans="1:12" ht="120.95" customHeight="1" x14ac:dyDescent="0.45">
      <c r="A5" s="768" t="s">
        <v>968</v>
      </c>
      <c r="B5" s="834"/>
      <c r="C5" s="834"/>
      <c r="D5" s="834"/>
      <c r="E5" s="834"/>
      <c r="F5" s="834"/>
      <c r="G5" s="834"/>
      <c r="H5" s="834"/>
      <c r="I5" s="834"/>
      <c r="J5" s="834"/>
      <c r="K5" s="224"/>
    </row>
    <row r="6" spans="1:12" s="20" customFormat="1" ht="25.5" customHeight="1" x14ac:dyDescent="0.45">
      <c r="A6" s="196" t="s">
        <v>131</v>
      </c>
      <c r="B6" s="195"/>
      <c r="C6" s="194"/>
      <c r="D6" s="192"/>
      <c r="E6" s="192"/>
      <c r="F6" s="192"/>
      <c r="G6" s="192"/>
      <c r="H6" s="192"/>
      <c r="I6" s="192"/>
      <c r="J6" s="192"/>
      <c r="K6" s="308"/>
      <c r="L6" s="31"/>
    </row>
    <row r="7" spans="1:12" ht="46.5" customHeight="1" x14ac:dyDescent="0.55000000000000004">
      <c r="A7" s="168">
        <v>7</v>
      </c>
      <c r="B7" s="233"/>
      <c r="C7" s="226" t="s">
        <v>120</v>
      </c>
      <c r="D7" s="227"/>
      <c r="E7" s="400"/>
      <c r="F7" s="400"/>
      <c r="G7" s="190"/>
      <c r="H7" s="250" t="s">
        <v>792</v>
      </c>
      <c r="I7" s="250" t="s">
        <v>113</v>
      </c>
      <c r="J7" s="250" t="s">
        <v>79</v>
      </c>
      <c r="K7" s="239"/>
    </row>
    <row r="8" spans="1:12" ht="15" customHeight="1" x14ac:dyDescent="0.55000000000000004">
      <c r="A8" s="168">
        <v>8</v>
      </c>
      <c r="B8" s="233"/>
      <c r="C8" s="226"/>
      <c r="D8" s="400"/>
      <c r="E8" s="237" t="s">
        <v>214</v>
      </c>
      <c r="F8" s="401"/>
      <c r="G8" s="190"/>
      <c r="H8" s="190"/>
      <c r="I8" s="190"/>
      <c r="J8" s="190"/>
      <c r="K8" s="239"/>
    </row>
    <row r="9" spans="1:12" ht="15" customHeight="1" x14ac:dyDescent="0.55000000000000004">
      <c r="A9" s="168">
        <v>9</v>
      </c>
      <c r="B9" s="233"/>
      <c r="C9" s="226"/>
      <c r="D9" s="400"/>
      <c r="E9" s="237"/>
      <c r="F9" s="528" t="s">
        <v>357</v>
      </c>
      <c r="G9" s="190"/>
      <c r="H9" s="154"/>
      <c r="I9" s="529"/>
      <c r="J9" s="530"/>
      <c r="K9" s="239"/>
      <c r="L9" s="31" t="s">
        <v>358</v>
      </c>
    </row>
    <row r="10" spans="1:12" ht="15" customHeight="1" x14ac:dyDescent="0.55000000000000004">
      <c r="A10" s="168">
        <v>10</v>
      </c>
      <c r="B10" s="233"/>
      <c r="C10" s="226"/>
      <c r="D10" s="400"/>
      <c r="E10" s="237"/>
      <c r="F10" s="528" t="s">
        <v>359</v>
      </c>
      <c r="G10" s="190"/>
      <c r="H10" s="154"/>
      <c r="I10" s="529"/>
      <c r="J10" s="530"/>
      <c r="K10" s="239"/>
      <c r="L10" s="31" t="s">
        <v>358</v>
      </c>
    </row>
    <row r="11" spans="1:12" ht="15" customHeight="1" thickBot="1" x14ac:dyDescent="0.6">
      <c r="A11" s="168">
        <v>11</v>
      </c>
      <c r="B11" s="233"/>
      <c r="C11" s="226"/>
      <c r="D11" s="400"/>
      <c r="E11" s="237"/>
      <c r="F11" s="528" t="s">
        <v>360</v>
      </c>
      <c r="G11" s="190"/>
      <c r="H11" s="531"/>
      <c r="I11" s="532"/>
      <c r="J11" s="533"/>
      <c r="K11" s="239"/>
      <c r="L11" s="31" t="s">
        <v>358</v>
      </c>
    </row>
    <row r="12" spans="1:12" ht="15" customHeight="1" thickBot="1" x14ac:dyDescent="0.6">
      <c r="A12" s="168">
        <v>12</v>
      </c>
      <c r="B12" s="233"/>
      <c r="C12" s="226"/>
      <c r="D12" s="400"/>
      <c r="E12" s="237"/>
      <c r="F12" s="534" t="s">
        <v>361</v>
      </c>
      <c r="G12" s="190"/>
      <c r="H12" s="535">
        <f>SUM(H9:H11)</f>
        <v>0</v>
      </c>
      <c r="I12" s="535">
        <f>SUM(I9:I11)</f>
        <v>0</v>
      </c>
      <c r="J12" s="536">
        <f>IF(H12=0,0,(I12-H12)/H12)</f>
        <v>0</v>
      </c>
      <c r="K12" s="239"/>
      <c r="L12" s="31" t="s">
        <v>362</v>
      </c>
    </row>
    <row r="13" spans="1:12" ht="15" customHeight="1" x14ac:dyDescent="0.55000000000000004">
      <c r="A13" s="168">
        <v>13</v>
      </c>
      <c r="B13" s="233"/>
      <c r="C13" s="226"/>
      <c r="D13" s="400"/>
      <c r="E13" s="237"/>
      <c r="F13" s="534"/>
      <c r="G13" s="190"/>
      <c r="H13" s="374"/>
      <c r="I13" s="343"/>
      <c r="J13" s="537"/>
      <c r="K13" s="239"/>
    </row>
    <row r="14" spans="1:12" ht="15" customHeight="1" x14ac:dyDescent="0.55000000000000004">
      <c r="A14" s="168">
        <v>14</v>
      </c>
      <c r="B14" s="233"/>
      <c r="C14" s="226"/>
      <c r="D14" s="400"/>
      <c r="E14" s="237"/>
      <c r="F14" s="538" t="s">
        <v>363</v>
      </c>
      <c r="G14" s="190"/>
      <c r="H14" s="190"/>
      <c r="I14" s="190"/>
      <c r="J14" s="537"/>
      <c r="K14" s="239"/>
    </row>
    <row r="15" spans="1:12" ht="15" customHeight="1" x14ac:dyDescent="0.55000000000000004">
      <c r="A15" s="168">
        <v>15</v>
      </c>
      <c r="B15" s="233"/>
      <c r="C15" s="226"/>
      <c r="D15" s="400"/>
      <c r="E15" s="237"/>
      <c r="F15" s="539" t="s">
        <v>364</v>
      </c>
      <c r="G15" s="190"/>
      <c r="H15" s="540"/>
      <c r="I15" s="540"/>
      <c r="J15" s="540"/>
      <c r="K15" s="239"/>
      <c r="L15" s="31" t="s">
        <v>365</v>
      </c>
    </row>
    <row r="16" spans="1:12" ht="15" customHeight="1" x14ac:dyDescent="0.55000000000000004">
      <c r="A16" s="168">
        <v>16</v>
      </c>
      <c r="B16" s="233"/>
      <c r="C16" s="226"/>
      <c r="D16" s="400"/>
      <c r="E16" s="237"/>
      <c r="F16" s="539" t="s">
        <v>366</v>
      </c>
      <c r="G16" s="190"/>
      <c r="H16" s="540"/>
      <c r="I16" s="540"/>
      <c r="J16" s="540"/>
      <c r="K16" s="239"/>
      <c r="L16" s="31" t="s">
        <v>367</v>
      </c>
    </row>
    <row r="17" spans="1:18" ht="41.25" customHeight="1" x14ac:dyDescent="0.55000000000000004">
      <c r="A17" s="168">
        <v>17</v>
      </c>
      <c r="B17" s="164"/>
      <c r="C17" s="226" t="s">
        <v>123</v>
      </c>
      <c r="D17" s="227"/>
      <c r="E17" s="402"/>
      <c r="F17" s="234"/>
      <c r="G17" s="324"/>
      <c r="H17" s="469" t="s">
        <v>114</v>
      </c>
      <c r="I17" s="250" t="s">
        <v>113</v>
      </c>
      <c r="J17" s="250" t="s">
        <v>79</v>
      </c>
      <c r="K17" s="239"/>
    </row>
    <row r="18" spans="1:18" ht="12.75" customHeight="1" x14ac:dyDescent="0.55000000000000004">
      <c r="A18" s="168">
        <v>18</v>
      </c>
      <c r="B18" s="164"/>
      <c r="C18" s="226"/>
      <c r="D18" s="227"/>
      <c r="E18" s="699" t="s">
        <v>856</v>
      </c>
      <c r="F18" s="165"/>
      <c r="G18" s="386" t="s">
        <v>857</v>
      </c>
      <c r="H18" s="469"/>
      <c r="I18" s="250"/>
      <c r="J18" s="250"/>
      <c r="K18" s="239"/>
    </row>
    <row r="19" spans="1:18" ht="15" customHeight="1" x14ac:dyDescent="0.45">
      <c r="A19" s="168">
        <v>19</v>
      </c>
      <c r="B19" s="164"/>
      <c r="C19" s="234"/>
      <c r="D19" s="444"/>
      <c r="E19" s="166" t="s">
        <v>323</v>
      </c>
      <c r="F19" s="451"/>
      <c r="G19" s="443" t="s">
        <v>310</v>
      </c>
      <c r="H19" s="179"/>
      <c r="I19" s="188">
        <f>'S6.Actual Expenditure Capex'!K9</f>
        <v>0</v>
      </c>
      <c r="J19" s="541">
        <f>IF(H19=0,0,(I19-H19)/H19)</f>
        <v>0</v>
      </c>
      <c r="K19" s="162"/>
    </row>
    <row r="20" spans="1:18" ht="15" customHeight="1" x14ac:dyDescent="0.45">
      <c r="A20" s="168">
        <v>20</v>
      </c>
      <c r="B20" s="164"/>
      <c r="C20" s="190"/>
      <c r="D20" s="228"/>
      <c r="E20" s="446"/>
      <c r="F20" s="234"/>
      <c r="G20" s="349" t="s">
        <v>311</v>
      </c>
      <c r="H20" s="179"/>
      <c r="I20" s="188">
        <f>'S6.Actual Expenditure Capex'!K10</f>
        <v>0</v>
      </c>
      <c r="J20" s="541">
        <f t="shared" ref="J20:J39" si="0">IF(H20=0,0,(I20-H20)/H20)</f>
        <v>0</v>
      </c>
      <c r="K20" s="162"/>
    </row>
    <row r="21" spans="1:18" ht="15" customHeight="1" thickBot="1" x14ac:dyDescent="0.5">
      <c r="A21" s="168">
        <v>21</v>
      </c>
      <c r="B21" s="164"/>
      <c r="C21" s="190"/>
      <c r="D21" s="228"/>
      <c r="E21" s="446"/>
      <c r="F21" s="234"/>
      <c r="G21" s="349" t="s">
        <v>288</v>
      </c>
      <c r="H21" s="179"/>
      <c r="I21" s="188">
        <f>'S6.Actual Expenditure Capex'!K11</f>
        <v>0</v>
      </c>
      <c r="J21" s="541">
        <f t="shared" si="0"/>
        <v>0</v>
      </c>
      <c r="K21" s="162"/>
    </row>
    <row r="22" spans="1:18" ht="15" customHeight="1" thickBot="1" x14ac:dyDescent="0.5">
      <c r="A22" s="168">
        <v>22</v>
      </c>
      <c r="B22" s="164"/>
      <c r="C22" s="190"/>
      <c r="D22" s="228"/>
      <c r="E22" s="234"/>
      <c r="F22" s="234"/>
      <c r="G22" s="399"/>
      <c r="H22" s="178">
        <f>SUM(H19:H21)</f>
        <v>0</v>
      </c>
      <c r="I22" s="178">
        <f>MAX('S6.Actual Expenditure Capex'!G12, SUM(I19:I21))</f>
        <v>0</v>
      </c>
      <c r="J22" s="178">
        <f>IF(H22=0,0,(I22-H22)/H22)</f>
        <v>0</v>
      </c>
      <c r="K22" s="162"/>
    </row>
    <row r="23" spans="1:18" ht="15" customHeight="1" x14ac:dyDescent="0.45">
      <c r="A23" s="168">
        <v>23</v>
      </c>
      <c r="B23" s="164"/>
      <c r="C23" s="234"/>
      <c r="D23" s="228"/>
      <c r="E23" s="166" t="s">
        <v>324</v>
      </c>
      <c r="F23" s="234"/>
      <c r="G23" s="399" t="s">
        <v>312</v>
      </c>
      <c r="H23" s="179"/>
      <c r="I23" s="188">
        <f>'S6.Actual Expenditure Capex'!K13</f>
        <v>0</v>
      </c>
      <c r="J23" s="541">
        <f t="shared" si="0"/>
        <v>0</v>
      </c>
      <c r="K23" s="162"/>
    </row>
    <row r="24" spans="1:18" ht="15" customHeight="1" thickBot="1" x14ac:dyDescent="0.5">
      <c r="A24" s="168">
        <v>24</v>
      </c>
      <c r="B24" s="164"/>
      <c r="C24" s="190"/>
      <c r="D24" s="228"/>
      <c r="E24" s="446"/>
      <c r="F24" s="234"/>
      <c r="G24" s="399" t="s">
        <v>313</v>
      </c>
      <c r="H24" s="179"/>
      <c r="I24" s="188">
        <f>'S6.Actual Expenditure Capex'!K14</f>
        <v>0</v>
      </c>
      <c r="J24" s="541">
        <f t="shared" si="0"/>
        <v>0</v>
      </c>
      <c r="K24" s="162"/>
    </row>
    <row r="25" spans="1:18" ht="15" customHeight="1" thickBot="1" x14ac:dyDescent="0.5">
      <c r="A25" s="168">
        <v>25</v>
      </c>
      <c r="B25" s="164"/>
      <c r="C25" s="190"/>
      <c r="D25" s="228"/>
      <c r="E25" s="234"/>
      <c r="F25" s="234"/>
      <c r="G25" s="444"/>
      <c r="H25" s="178">
        <f>SUM(H23:H24)</f>
        <v>0</v>
      </c>
      <c r="I25" s="178">
        <f>MAX('S6.Actual Expenditure Capex'!G15, SUM(I23:I24))</f>
        <v>0</v>
      </c>
      <c r="J25" s="178">
        <f>IF(H25=0,0,(I25-H25)/H25)</f>
        <v>0</v>
      </c>
      <c r="K25" s="190"/>
    </row>
    <row r="26" spans="1:18" ht="15" customHeight="1" x14ac:dyDescent="0.45">
      <c r="A26" s="168">
        <v>26</v>
      </c>
      <c r="B26" s="164"/>
      <c r="C26" s="234"/>
      <c r="D26" s="234"/>
      <c r="E26" s="166" t="s">
        <v>325</v>
      </c>
      <c r="F26" s="234"/>
      <c r="G26" s="170" t="s">
        <v>316</v>
      </c>
      <c r="H26" s="179"/>
      <c r="I26" s="448">
        <f>'S6.Actual Expenditure Capex'!K16</f>
        <v>0</v>
      </c>
      <c r="J26" s="541">
        <f t="shared" ref="J26" si="1">IF(H26=0,0,(I26-H26)/H26)</f>
        <v>0</v>
      </c>
      <c r="K26" s="170"/>
      <c r="R26" s="170"/>
    </row>
    <row r="27" spans="1:18" ht="15" customHeight="1" x14ac:dyDescent="0.45">
      <c r="A27" s="168">
        <v>27</v>
      </c>
      <c r="B27" s="164"/>
      <c r="C27" s="190"/>
      <c r="D27" s="228"/>
      <c r="E27" s="446"/>
      <c r="F27" s="234"/>
      <c r="G27" s="170" t="s">
        <v>317</v>
      </c>
      <c r="H27" s="179"/>
      <c r="I27" s="448">
        <f>'S6.Actual Expenditure Capex'!K17</f>
        <v>0</v>
      </c>
      <c r="J27" s="541">
        <f t="shared" si="0"/>
        <v>0</v>
      </c>
      <c r="K27" s="162"/>
      <c r="R27" s="170"/>
    </row>
    <row r="28" spans="1:18" ht="15" customHeight="1" thickBot="1" x14ac:dyDescent="0.5">
      <c r="A28" s="168">
        <v>28</v>
      </c>
      <c r="B28" s="164"/>
      <c r="C28" s="190"/>
      <c r="D28" s="228"/>
      <c r="E28" s="446"/>
      <c r="F28" s="234"/>
      <c r="G28" s="170" t="s">
        <v>318</v>
      </c>
      <c r="H28" s="179"/>
      <c r="I28" s="448">
        <f>'S6.Actual Expenditure Capex'!K18</f>
        <v>0</v>
      </c>
      <c r="J28" s="541">
        <f t="shared" si="0"/>
        <v>0</v>
      </c>
      <c r="K28" s="162"/>
      <c r="R28" s="170"/>
    </row>
    <row r="29" spans="1:18" ht="15" customHeight="1" thickBot="1" x14ac:dyDescent="0.5">
      <c r="A29" s="168">
        <v>29</v>
      </c>
      <c r="B29" s="164"/>
      <c r="C29" s="190"/>
      <c r="D29" s="228"/>
      <c r="E29" s="234"/>
      <c r="F29" s="234"/>
      <c r="G29" s="444"/>
      <c r="H29" s="178">
        <f>SUM(H26:H28)</f>
        <v>0</v>
      </c>
      <c r="I29" s="178">
        <f>MAX('S6.Actual Expenditure Capex'!G19, SUM(I26:I28))</f>
        <v>0</v>
      </c>
      <c r="J29" s="178">
        <f>IF(H29=0,0,(I29-H29)/H29)</f>
        <v>0</v>
      </c>
      <c r="K29" s="162"/>
      <c r="R29" s="170"/>
    </row>
    <row r="30" spans="1:18" ht="15" customHeight="1" x14ac:dyDescent="0.45">
      <c r="A30" s="168">
        <v>30</v>
      </c>
      <c r="B30" s="164"/>
      <c r="C30" s="234"/>
      <c r="D30" s="234"/>
      <c r="E30" s="166" t="s">
        <v>326</v>
      </c>
      <c r="F30" s="234"/>
      <c r="G30" s="170" t="s">
        <v>319</v>
      </c>
      <c r="H30" s="179"/>
      <c r="I30" s="448">
        <f>'S6.Actual Expenditure Capex'!K20</f>
        <v>0</v>
      </c>
      <c r="J30" s="542">
        <f t="shared" si="0"/>
        <v>0</v>
      </c>
      <c r="K30" s="162"/>
      <c r="R30" s="170"/>
    </row>
    <row r="31" spans="1:18" ht="15" customHeight="1" x14ac:dyDescent="0.45">
      <c r="A31" s="168">
        <v>31</v>
      </c>
      <c r="B31" s="164"/>
      <c r="C31" s="190"/>
      <c r="D31" s="228"/>
      <c r="E31" s="447"/>
      <c r="F31" s="234"/>
      <c r="G31" s="170" t="s">
        <v>320</v>
      </c>
      <c r="H31" s="179"/>
      <c r="I31" s="448">
        <f>'S6.Actual Expenditure Capex'!K21</f>
        <v>0</v>
      </c>
      <c r="J31" s="542">
        <f t="shared" si="0"/>
        <v>0</v>
      </c>
      <c r="K31" s="162"/>
      <c r="R31" s="170"/>
    </row>
    <row r="32" spans="1:18" ht="15" customHeight="1" x14ac:dyDescent="0.45">
      <c r="A32" s="168">
        <v>32</v>
      </c>
      <c r="B32" s="164"/>
      <c r="C32" s="190"/>
      <c r="D32" s="180"/>
      <c r="E32" s="447"/>
      <c r="F32" s="234"/>
      <c r="G32" s="170" t="s">
        <v>321</v>
      </c>
      <c r="H32" s="179"/>
      <c r="I32" s="448">
        <f>'S6.Actual Expenditure Capex'!K22</f>
        <v>0</v>
      </c>
      <c r="J32" s="542">
        <f t="shared" si="0"/>
        <v>0</v>
      </c>
      <c r="K32" s="162"/>
      <c r="R32" s="170"/>
    </row>
    <row r="33" spans="1:18" ht="15" customHeight="1" thickBot="1" x14ac:dyDescent="0.5">
      <c r="A33" s="168">
        <v>33</v>
      </c>
      <c r="B33" s="164"/>
      <c r="C33" s="190"/>
      <c r="D33" s="180"/>
      <c r="E33" s="234"/>
      <c r="F33" s="234"/>
      <c r="G33" s="170" t="s">
        <v>322</v>
      </c>
      <c r="H33" s="179"/>
      <c r="I33" s="448">
        <f>'S6.Actual Expenditure Capex'!K23</f>
        <v>0</v>
      </c>
      <c r="J33" s="542">
        <f t="shared" si="0"/>
        <v>0</v>
      </c>
      <c r="K33" s="162"/>
      <c r="R33" s="170"/>
    </row>
    <row r="34" spans="1:18" ht="15" customHeight="1" thickBot="1" x14ac:dyDescent="0.5">
      <c r="A34" s="168">
        <v>34</v>
      </c>
      <c r="B34" s="164"/>
      <c r="C34" s="190"/>
      <c r="D34" s="180"/>
      <c r="E34" s="234"/>
      <c r="F34" s="234"/>
      <c r="G34" s="170"/>
      <c r="H34" s="178">
        <f>SUM(H30:H33)</f>
        <v>0</v>
      </c>
      <c r="I34" s="178">
        <f>MAX('S6.Actual Expenditure Capex'!G24, SUM(I30:I33))</f>
        <v>0</v>
      </c>
      <c r="J34" s="178">
        <f>IF(H34=0,0,(I34-H34)/H34)</f>
        <v>0</v>
      </c>
      <c r="K34" s="162"/>
      <c r="R34" s="170"/>
    </row>
    <row r="35" spans="1:18" ht="15" customHeight="1" thickBot="1" x14ac:dyDescent="0.5">
      <c r="A35" s="168">
        <v>35</v>
      </c>
      <c r="B35" s="164"/>
      <c r="C35" s="190"/>
      <c r="D35" s="180"/>
      <c r="E35" s="166" t="s">
        <v>805</v>
      </c>
      <c r="F35" s="234"/>
      <c r="G35" s="399" t="s">
        <v>315</v>
      </c>
      <c r="H35" s="179"/>
      <c r="I35" s="448">
        <f>MAX('S6.Actual Expenditure Capex'!G27, 'S6.Actual Expenditure Capex'!K26)</f>
        <v>0</v>
      </c>
      <c r="J35" s="542">
        <f t="shared" si="0"/>
        <v>0</v>
      </c>
      <c r="K35" s="162"/>
      <c r="R35" s="170"/>
    </row>
    <row r="36" spans="1:18" ht="15" customHeight="1" thickBot="1" x14ac:dyDescent="0.5">
      <c r="A36" s="168">
        <v>36</v>
      </c>
      <c r="B36" s="164"/>
      <c r="C36" s="190"/>
      <c r="D36" s="234"/>
      <c r="E36" s="180" t="s">
        <v>124</v>
      </c>
      <c r="F36" s="234"/>
      <c r="G36" s="234"/>
      <c r="H36" s="178">
        <f>H22+H25+H29+H34+H35</f>
        <v>0</v>
      </c>
      <c r="I36" s="178">
        <f>I22+I25+I29+I34+I35</f>
        <v>0</v>
      </c>
      <c r="J36" s="178">
        <f>IF(H36=0,0,(I36-H36)/H36)</f>
        <v>0</v>
      </c>
      <c r="K36" s="162"/>
      <c r="Q36" s="399"/>
      <c r="R36" s="170"/>
    </row>
    <row r="37" spans="1:18" ht="15" customHeight="1" x14ac:dyDescent="0.45">
      <c r="A37" s="168">
        <v>37</v>
      </c>
      <c r="B37" s="164"/>
      <c r="C37" s="190"/>
      <c r="D37" s="180"/>
      <c r="E37" s="180"/>
      <c r="F37" s="234"/>
      <c r="G37" s="190"/>
      <c r="H37" s="343"/>
      <c r="I37" s="343"/>
      <c r="J37" s="543"/>
      <c r="K37" s="162"/>
      <c r="Q37" s="399"/>
      <c r="R37" s="170"/>
    </row>
    <row r="38" spans="1:18" ht="15" customHeight="1" x14ac:dyDescent="0.45">
      <c r="A38" s="168">
        <v>38</v>
      </c>
      <c r="B38" s="164"/>
      <c r="C38" s="234"/>
      <c r="D38" s="180"/>
      <c r="E38" s="166" t="s">
        <v>806</v>
      </c>
      <c r="F38" s="234"/>
      <c r="G38" s="399" t="s">
        <v>314</v>
      </c>
      <c r="H38" s="179"/>
      <c r="I38" s="448">
        <f>'S6.Actual Expenditure Capex'!K31</f>
        <v>0</v>
      </c>
      <c r="J38" s="542">
        <f t="shared" si="0"/>
        <v>0</v>
      </c>
      <c r="K38" s="162"/>
      <c r="Q38" s="399"/>
      <c r="R38" s="170"/>
    </row>
    <row r="39" spans="1:18" ht="15" customHeight="1" thickBot="1" x14ac:dyDescent="0.5">
      <c r="A39" s="168">
        <v>39</v>
      </c>
      <c r="B39" s="164"/>
      <c r="C39" s="190"/>
      <c r="D39" s="180"/>
      <c r="E39" s="234"/>
      <c r="F39" s="234"/>
      <c r="G39" s="399" t="s">
        <v>801</v>
      </c>
      <c r="H39" s="179"/>
      <c r="I39" s="448">
        <f>'S6.Actual Expenditure Capex'!K32</f>
        <v>0</v>
      </c>
      <c r="J39" s="542">
        <f t="shared" si="0"/>
        <v>0</v>
      </c>
      <c r="K39" s="162"/>
      <c r="Q39" s="399"/>
      <c r="R39" s="170"/>
    </row>
    <row r="40" spans="1:18" ht="15" customHeight="1" thickBot="1" x14ac:dyDescent="0.5">
      <c r="A40" s="168">
        <v>40</v>
      </c>
      <c r="B40" s="164"/>
      <c r="C40" s="190"/>
      <c r="D40" s="234"/>
      <c r="E40" s="316" t="s">
        <v>167</v>
      </c>
      <c r="F40" s="234"/>
      <c r="G40" s="190"/>
      <c r="H40" s="178">
        <f>SUM(H38:H39)</f>
        <v>0</v>
      </c>
      <c r="I40" s="178">
        <f>MAX('S6.Actual Expenditure Capex'!G32, SUM(I38:I39))</f>
        <v>0</v>
      </c>
      <c r="J40" s="178">
        <f>IF(H40=0,0,(I40-H40)/H40)</f>
        <v>0</v>
      </c>
      <c r="K40" s="162"/>
      <c r="Q40" s="170"/>
      <c r="R40" s="170"/>
    </row>
    <row r="41" spans="1:18" ht="15" customHeight="1" thickBot="1" x14ac:dyDescent="0.5">
      <c r="A41" s="168">
        <v>41</v>
      </c>
      <c r="B41" s="164"/>
      <c r="C41" s="190"/>
      <c r="D41" s="234"/>
      <c r="E41" s="234"/>
      <c r="F41" s="234"/>
      <c r="G41" s="234"/>
      <c r="H41" s="178">
        <f>H36+H40</f>
        <v>0</v>
      </c>
      <c r="I41" s="178">
        <f>I36+I40</f>
        <v>0</v>
      </c>
      <c r="J41" s="178">
        <f>IF(H41=0,0,(I41-H41)/H41)</f>
        <v>0</v>
      </c>
      <c r="K41" s="162"/>
      <c r="Q41" s="170"/>
      <c r="R41" s="170"/>
    </row>
    <row r="42" spans="1:18" ht="29.25" customHeight="1" x14ac:dyDescent="0.55000000000000004">
      <c r="A42" s="168">
        <v>42</v>
      </c>
      <c r="B42" s="164"/>
      <c r="C42" s="226" t="s">
        <v>784</v>
      </c>
      <c r="D42" s="227"/>
      <c r="E42" s="316"/>
      <c r="F42" s="234"/>
      <c r="G42" s="190"/>
      <c r="H42" s="469" t="s">
        <v>114</v>
      </c>
      <c r="I42" s="250" t="s">
        <v>113</v>
      </c>
      <c r="J42" s="250" t="s">
        <v>79</v>
      </c>
      <c r="K42" s="162"/>
      <c r="Q42" s="170"/>
      <c r="R42" s="170"/>
    </row>
    <row r="43" spans="1:18" ht="16.5" customHeight="1" x14ac:dyDescent="0.55000000000000004">
      <c r="A43" s="168">
        <v>43</v>
      </c>
      <c r="B43" s="164"/>
      <c r="C43" s="173"/>
      <c r="D43" s="441"/>
      <c r="E43" s="442"/>
      <c r="F43" s="386" t="s">
        <v>856</v>
      </c>
      <c r="G43" s="386" t="s">
        <v>857</v>
      </c>
      <c r="H43" s="165"/>
      <c r="I43" s="190"/>
      <c r="J43" s="190"/>
      <c r="K43" s="162"/>
      <c r="Q43" s="170"/>
      <c r="R43" s="170"/>
    </row>
    <row r="44" spans="1:18" ht="15" customHeight="1" x14ac:dyDescent="0.45">
      <c r="A44" s="168">
        <v>44</v>
      </c>
      <c r="B44" s="164"/>
      <c r="C44" s="234"/>
      <c r="D44" s="228"/>
      <c r="E44" s="166"/>
      <c r="F44" s="386" t="s">
        <v>858</v>
      </c>
      <c r="G44" s="190" t="s">
        <v>305</v>
      </c>
      <c r="H44" s="179"/>
      <c r="I44" s="188">
        <f>'S5.Actual Expenditure Opex'!Q10</f>
        <v>0</v>
      </c>
      <c r="J44" s="544">
        <f t="shared" ref="J44:J53" si="2">IF(H44=0,0,(I44-H44)/H44)</f>
        <v>0</v>
      </c>
      <c r="K44" s="162"/>
      <c r="Q44" s="170"/>
      <c r="R44" s="170"/>
    </row>
    <row r="45" spans="1:18" ht="15" customHeight="1" thickBot="1" x14ac:dyDescent="0.5">
      <c r="A45" s="168">
        <v>45</v>
      </c>
      <c r="B45" s="164"/>
      <c r="C45" s="190"/>
      <c r="D45" s="228"/>
      <c r="E45" s="446"/>
      <c r="F45" s="190"/>
      <c r="G45" s="190" t="s">
        <v>306</v>
      </c>
      <c r="H45" s="179"/>
      <c r="I45" s="188">
        <f>'S5.Actual Expenditure Opex'!Q11</f>
        <v>0</v>
      </c>
      <c r="J45" s="544">
        <f t="shared" si="2"/>
        <v>0</v>
      </c>
      <c r="K45" s="162"/>
      <c r="Q45" s="170"/>
      <c r="R45" s="170"/>
    </row>
    <row r="46" spans="1:18" ht="15" customHeight="1" thickBot="1" x14ac:dyDescent="0.5">
      <c r="A46" s="168">
        <v>46</v>
      </c>
      <c r="B46" s="164"/>
      <c r="C46" s="234"/>
      <c r="D46" s="228"/>
      <c r="E46" s="166"/>
      <c r="F46" s="234"/>
      <c r="G46" s="386" t="s">
        <v>859</v>
      </c>
      <c r="H46" s="362">
        <f>H44+H45</f>
        <v>0</v>
      </c>
      <c r="I46" s="362">
        <f>MAX('S5.Actual Expenditure Opex'!F12, I44+I45)</f>
        <v>0</v>
      </c>
      <c r="J46" s="178">
        <f>IF(H46=0,0,(I46-H46)/H46)</f>
        <v>0</v>
      </c>
      <c r="K46" s="162"/>
      <c r="Q46" s="170"/>
      <c r="R46" s="170"/>
    </row>
    <row r="47" spans="1:18" ht="15" customHeight="1" x14ac:dyDescent="0.45">
      <c r="A47" s="168">
        <v>47</v>
      </c>
      <c r="B47" s="164"/>
      <c r="C47" s="190"/>
      <c r="D47" s="228"/>
      <c r="E47" s="445"/>
      <c r="F47" s="386" t="s">
        <v>112</v>
      </c>
      <c r="G47" s="190" t="s">
        <v>307</v>
      </c>
      <c r="H47" s="179"/>
      <c r="I47" s="188">
        <f>'S5.Actual Expenditure Opex'!Q13</f>
        <v>0</v>
      </c>
      <c r="J47" s="544">
        <f t="shared" si="2"/>
        <v>0</v>
      </c>
      <c r="K47" s="162"/>
      <c r="Q47" s="170"/>
      <c r="R47" s="170"/>
    </row>
    <row r="48" spans="1:18" ht="15" customHeight="1" x14ac:dyDescent="0.45">
      <c r="A48" s="168">
        <v>48</v>
      </c>
      <c r="B48" s="164"/>
      <c r="C48" s="190"/>
      <c r="D48" s="228"/>
      <c r="E48" s="445"/>
      <c r="F48" s="386"/>
      <c r="G48" s="190" t="s">
        <v>308</v>
      </c>
      <c r="H48" s="60"/>
      <c r="I48" s="188">
        <f>'S5.Actual Expenditure Opex'!Q14</f>
        <v>0</v>
      </c>
      <c r="J48" s="544">
        <f t="shared" si="2"/>
        <v>0</v>
      </c>
      <c r="K48" s="162"/>
      <c r="Q48" s="180"/>
      <c r="R48" s="170"/>
    </row>
    <row r="49" spans="1:18" ht="15" customHeight="1" thickBot="1" x14ac:dyDescent="0.5">
      <c r="A49" s="168">
        <v>49</v>
      </c>
      <c r="B49" s="164"/>
      <c r="C49" s="190"/>
      <c r="D49" s="228"/>
      <c r="E49" s="234"/>
      <c r="F49" s="190"/>
      <c r="G49" s="190" t="s">
        <v>772</v>
      </c>
      <c r="H49" s="60"/>
      <c r="I49" s="188">
        <f>'S5.Actual Expenditure Opex'!Q15</f>
        <v>0</v>
      </c>
      <c r="J49" s="544">
        <f t="shared" si="2"/>
        <v>0</v>
      </c>
      <c r="K49" s="162"/>
    </row>
    <row r="50" spans="1:18" ht="15" customHeight="1" thickBot="1" x14ac:dyDescent="0.5">
      <c r="A50" s="168">
        <v>50</v>
      </c>
      <c r="B50" s="164"/>
      <c r="C50" s="234"/>
      <c r="D50" s="386"/>
      <c r="E50" s="386"/>
      <c r="F50" s="190"/>
      <c r="G50" s="386" t="s">
        <v>309</v>
      </c>
      <c r="H50" s="362">
        <f>H47+H48+H49</f>
        <v>0</v>
      </c>
      <c r="I50" s="362">
        <f>MAX('S5.Actual Expenditure Opex'!F16, I47+I48+I49)</f>
        <v>0</v>
      </c>
      <c r="J50" s="178">
        <f>IF(H50=0,0,(I50-H50)/H50)</f>
        <v>0</v>
      </c>
      <c r="K50" s="162"/>
    </row>
    <row r="51" spans="1:18" ht="15" customHeight="1" x14ac:dyDescent="0.45">
      <c r="A51" s="168">
        <v>51</v>
      </c>
      <c r="B51" s="164"/>
      <c r="C51" s="234"/>
      <c r="D51" s="228"/>
      <c r="E51" s="166"/>
      <c r="F51" s="386" t="s">
        <v>860</v>
      </c>
      <c r="G51" s="190" t="s">
        <v>273</v>
      </c>
      <c r="H51" s="60"/>
      <c r="I51" s="188">
        <f>'S5.Actual Expenditure Opex'!Q17</f>
        <v>0</v>
      </c>
      <c r="J51" s="544">
        <f t="shared" si="2"/>
        <v>0</v>
      </c>
      <c r="K51" s="162"/>
    </row>
    <row r="52" spans="1:18" ht="15" customHeight="1" x14ac:dyDescent="0.45">
      <c r="A52" s="168">
        <v>52</v>
      </c>
      <c r="B52" s="164"/>
      <c r="C52" s="190"/>
      <c r="D52" s="228"/>
      <c r="E52" s="234"/>
      <c r="F52" s="190"/>
      <c r="G52" s="190" t="s">
        <v>800</v>
      </c>
      <c r="H52" s="60"/>
      <c r="I52" s="188">
        <f>'S5.Actual Expenditure Opex'!Q18</f>
        <v>0</v>
      </c>
      <c r="J52" s="544">
        <f t="shared" si="2"/>
        <v>0</v>
      </c>
      <c r="K52" s="162"/>
    </row>
    <row r="53" spans="1:18" ht="15" customHeight="1" thickBot="1" x14ac:dyDescent="0.5">
      <c r="A53" s="168">
        <v>53</v>
      </c>
      <c r="B53" s="164"/>
      <c r="C53" s="190"/>
      <c r="D53" s="228"/>
      <c r="E53" s="234"/>
      <c r="F53" s="190"/>
      <c r="G53" s="190" t="s">
        <v>274</v>
      </c>
      <c r="H53" s="60"/>
      <c r="I53" s="188">
        <f>'S5.Actual Expenditure Opex'!Q19</f>
        <v>0</v>
      </c>
      <c r="J53" s="544">
        <f t="shared" si="2"/>
        <v>0</v>
      </c>
      <c r="K53" s="162"/>
    </row>
    <row r="54" spans="1:18" ht="15" customHeight="1" thickBot="1" x14ac:dyDescent="0.5">
      <c r="A54" s="168">
        <v>54</v>
      </c>
      <c r="B54" s="164"/>
      <c r="C54" s="234"/>
      <c r="D54" s="386"/>
      <c r="E54" s="386"/>
      <c r="F54" s="190"/>
      <c r="G54" s="386" t="s">
        <v>861</v>
      </c>
      <c r="H54" s="362">
        <f>H51+H52+H53</f>
        <v>0</v>
      </c>
      <c r="I54" s="362">
        <f>MAX('S5.Actual Expenditure Opex'!F20, I51+I52+I53)</f>
        <v>0</v>
      </c>
      <c r="J54" s="178">
        <f>IF(H54=0,0,(I54-H54)/H54)</f>
        <v>0</v>
      </c>
      <c r="K54" s="162"/>
    </row>
    <row r="55" spans="1:18" ht="15" customHeight="1" thickBot="1" x14ac:dyDescent="0.5">
      <c r="A55" s="168">
        <v>55</v>
      </c>
      <c r="B55" s="164"/>
      <c r="C55" s="234"/>
      <c r="D55" s="228"/>
      <c r="E55" s="228"/>
      <c r="F55" s="228" t="s">
        <v>778</v>
      </c>
      <c r="G55" s="325"/>
      <c r="H55" s="362">
        <f>H46+H50+H54</f>
        <v>0</v>
      </c>
      <c r="I55" s="362">
        <f t="shared" ref="I55" si="3">I46+I50+I54</f>
        <v>0</v>
      </c>
      <c r="J55" s="178">
        <f>IF(H55=0,0,(I55-H55)/H55)</f>
        <v>0</v>
      </c>
      <c r="K55" s="162"/>
    </row>
    <row r="56" spans="1:18" ht="25.5" customHeight="1" x14ac:dyDescent="0.55000000000000004">
      <c r="A56" s="168">
        <v>56</v>
      </c>
      <c r="B56" s="233"/>
      <c r="C56" s="226" t="s">
        <v>785</v>
      </c>
      <c r="D56" s="227"/>
      <c r="E56" s="402"/>
      <c r="F56" s="402"/>
      <c r="G56" s="190"/>
      <c r="H56" s="165"/>
      <c r="I56" s="190"/>
      <c r="J56" s="190"/>
      <c r="K56" s="239"/>
    </row>
    <row r="57" spans="1:18" ht="15" customHeight="1" x14ac:dyDescent="0.45">
      <c r="A57" s="168">
        <v>57</v>
      </c>
      <c r="B57" s="233"/>
      <c r="C57" s="233"/>
      <c r="D57" s="228"/>
      <c r="E57" s="234"/>
      <c r="F57" s="237" t="s">
        <v>352</v>
      </c>
      <c r="G57" s="190"/>
      <c r="H57" s="179"/>
      <c r="I57" s="188">
        <f>'S5.Actual Expenditure Opex'!Q23</f>
        <v>0</v>
      </c>
      <c r="J57" s="544">
        <f t="shared" ref="J57:J58" si="4">IF(H57=0,0,IF(H57=0,0,(I57-H57)/H57))</f>
        <v>0</v>
      </c>
      <c r="K57" s="239"/>
    </row>
    <row r="58" spans="1:18" ht="15" customHeight="1" x14ac:dyDescent="0.45">
      <c r="A58" s="168">
        <v>58</v>
      </c>
      <c r="B58" s="233"/>
      <c r="C58" s="233"/>
      <c r="D58" s="228"/>
      <c r="E58" s="234"/>
      <c r="F58" s="237" t="s">
        <v>105</v>
      </c>
      <c r="G58" s="190"/>
      <c r="H58" s="179"/>
      <c r="I58" s="188">
        <f>'S5.Actual Expenditure Opex'!Q24</f>
        <v>0</v>
      </c>
      <c r="J58" s="544">
        <f t="shared" si="4"/>
        <v>0</v>
      </c>
      <c r="K58" s="239"/>
    </row>
    <row r="59" spans="1:18" s="31" customFormat="1" ht="15" customHeight="1" x14ac:dyDescent="0.45">
      <c r="A59" s="168">
        <v>59</v>
      </c>
      <c r="B59" s="233"/>
      <c r="C59" s="233"/>
      <c r="D59" s="228"/>
      <c r="E59" s="233"/>
      <c r="F59" s="233"/>
      <c r="G59" s="190"/>
      <c r="H59" s="164"/>
      <c r="I59" s="164"/>
      <c r="J59" s="325"/>
      <c r="K59" s="239"/>
      <c r="M59" s="22"/>
      <c r="N59" s="22"/>
      <c r="O59" s="22"/>
      <c r="P59" s="22"/>
      <c r="Q59" s="22"/>
      <c r="R59" s="22"/>
    </row>
    <row r="60" spans="1:18" s="31" customFormat="1" ht="15" customHeight="1" x14ac:dyDescent="0.45">
      <c r="A60" s="168">
        <v>60</v>
      </c>
      <c r="B60" s="396"/>
      <c r="C60" s="396" t="s">
        <v>901</v>
      </c>
      <c r="D60" s="325"/>
      <c r="E60" s="325"/>
      <c r="F60" s="325"/>
      <c r="G60" s="325"/>
      <c r="H60" s="325"/>
      <c r="I60" s="325"/>
      <c r="J60" s="325"/>
      <c r="K60" s="239"/>
      <c r="M60" s="22"/>
      <c r="N60" s="22"/>
      <c r="O60" s="22"/>
      <c r="P60" s="22"/>
      <c r="Q60" s="22"/>
      <c r="R60" s="22"/>
    </row>
    <row r="61" spans="1:18" s="31" customFormat="1" ht="30" customHeight="1" x14ac:dyDescent="0.45">
      <c r="A61" s="168">
        <v>61</v>
      </c>
      <c r="B61" s="396"/>
      <c r="C61" s="835" t="s">
        <v>902</v>
      </c>
      <c r="D61" s="835"/>
      <c r="E61" s="835"/>
      <c r="F61" s="835"/>
      <c r="G61" s="835"/>
      <c r="H61" s="835"/>
      <c r="I61" s="835"/>
      <c r="J61" s="835"/>
      <c r="K61" s="239"/>
      <c r="M61" s="22"/>
      <c r="N61" s="22"/>
      <c r="O61" s="22"/>
      <c r="P61" s="22"/>
      <c r="Q61" s="22"/>
      <c r="R61" s="22"/>
    </row>
    <row r="62" spans="1:18" s="31" customFormat="1" ht="15" customHeight="1" x14ac:dyDescent="0.45">
      <c r="A62" s="168">
        <v>62</v>
      </c>
      <c r="B62" s="404"/>
      <c r="C62" s="342"/>
      <c r="D62" s="342"/>
      <c r="E62" s="342"/>
      <c r="F62" s="342"/>
      <c r="G62" s="342"/>
      <c r="H62" s="342"/>
      <c r="I62" s="342"/>
      <c r="J62" s="342"/>
      <c r="K62" s="403"/>
      <c r="M62" s="22"/>
      <c r="N62" s="22"/>
      <c r="O62" s="22"/>
      <c r="P62" s="22"/>
      <c r="Q62" s="22"/>
      <c r="R62" s="22"/>
    </row>
  </sheetData>
  <sheetProtection formatRows="0" insertRows="0"/>
  <mergeCells count="4">
    <mergeCell ref="H2:J2"/>
    <mergeCell ref="H3:J3"/>
    <mergeCell ref="A5:J5"/>
    <mergeCell ref="C61:J61"/>
  </mergeCells>
  <dataValidations count="2">
    <dataValidation type="decimal" operator="greaterThanOrEqual" allowBlank="1" showInputMessage="1" showErrorMessage="1" error="Decimal values larger than or equal to 0 are accepted" prompt="Please enter a number larger than or equal to 0" sqref="H23:H24 H9:H13 H19:H21 H51:H53 H47:H49 I12" xr:uid="{34D143D6-172C-4407-B7EA-284E75196ABA}">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57:H58 H30:I33 H35:I35 H26:I28 H38:I39 H44:H45" xr:uid="{471A0384-0261-4B87-8181-1FCBD2A4721A}">
      <formula1>OR(AND(ISNUMBER(H26),H26&gt;=0),AND(ISTEXT(H26),H26="N/A"))</formula1>
    </dataValidation>
  </dataValidations>
  <pageMargins left="0.70866141732283472" right="0.70866141732283472" top="0.74803149606299213" bottom="0.74803149606299213" header="0.31496062992125984" footer="0.31496062992125984"/>
  <pageSetup paperSize="9" scale="70" fitToHeight="0" orientation="portrait" r:id="rId1"/>
  <headerFooter alignWithMargins="0">
    <oddHeader>&amp;CCommerce Commission Information Disclosure Template</oddHead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50"/>
  <sheetViews>
    <sheetView showGridLines="0" zoomScaleNormal="100" zoomScaleSheetLayoutView="100" workbookViewId="0">
      <selection activeCell="D2" sqref="D2"/>
    </sheetView>
  </sheetViews>
  <sheetFormatPr defaultColWidth="9.1328125" defaultRowHeight="14.25" x14ac:dyDescent="0.45"/>
  <cols>
    <col min="1" max="1" width="4.265625" style="13" customWidth="1"/>
    <col min="2" max="2" width="3.1328125" style="13" customWidth="1"/>
    <col min="3" max="3" width="4" style="13" customWidth="1"/>
    <col min="4" max="5" width="2.265625" style="13" customWidth="1"/>
    <col min="6" max="6" width="62.3984375" style="13" customWidth="1"/>
    <col min="7" max="9" width="16.1328125" style="13" customWidth="1"/>
    <col min="10" max="10" width="18.73046875" style="13" customWidth="1"/>
    <col min="11" max="14" width="16.1328125" style="13" customWidth="1"/>
    <col min="15" max="15" width="2.73046875" style="13" customWidth="1"/>
    <col min="16" max="16" width="14.73046875" style="34" customWidth="1"/>
    <col min="17" max="16384" width="9.1328125" style="13"/>
  </cols>
  <sheetData>
    <row r="1" spans="1:16" s="18" customFormat="1" ht="15" customHeight="1" x14ac:dyDescent="0.45">
      <c r="A1" s="291"/>
      <c r="B1" s="219"/>
      <c r="C1" s="219"/>
      <c r="D1" s="219"/>
      <c r="E1" s="219"/>
      <c r="F1" s="219"/>
      <c r="G1" s="219"/>
      <c r="H1" s="219"/>
      <c r="I1" s="219"/>
      <c r="J1" s="219"/>
      <c r="K1" s="219"/>
      <c r="L1" s="219"/>
      <c r="M1" s="219"/>
      <c r="N1" s="219"/>
      <c r="O1" s="220"/>
      <c r="P1" s="34"/>
    </row>
    <row r="2" spans="1:16" s="18" customFormat="1" ht="18" customHeight="1" x14ac:dyDescent="0.5">
      <c r="A2" s="292"/>
      <c r="B2" s="221"/>
      <c r="C2" s="221"/>
      <c r="D2" s="221"/>
      <c r="E2" s="221"/>
      <c r="F2" s="221"/>
      <c r="G2" s="221"/>
      <c r="H2" s="221"/>
      <c r="I2" s="221"/>
      <c r="J2" s="221"/>
      <c r="K2" s="221"/>
      <c r="L2" s="200" t="s">
        <v>832</v>
      </c>
      <c r="M2" s="795" t="str">
        <f>IF(NOT(ISBLANK(CoverSheet!$C$8)),CoverSheet!$C$8,"")</f>
        <v/>
      </c>
      <c r="N2" s="797"/>
      <c r="O2" s="222"/>
      <c r="P2" s="34"/>
    </row>
    <row r="3" spans="1:16" s="18" customFormat="1" ht="18" customHeight="1" x14ac:dyDescent="0.5">
      <c r="A3" s="292"/>
      <c r="B3" s="221"/>
      <c r="C3" s="221"/>
      <c r="D3" s="221"/>
      <c r="E3" s="221"/>
      <c r="F3" s="221"/>
      <c r="G3" s="221"/>
      <c r="H3" s="221"/>
      <c r="I3" s="221"/>
      <c r="J3" s="221"/>
      <c r="K3" s="221"/>
      <c r="L3" s="200" t="s">
        <v>834</v>
      </c>
      <c r="M3" s="777" t="str">
        <f>IF(ISNUMBER(CoverSheet!$C$12),CoverSheet!$C$12,"")</f>
        <v/>
      </c>
      <c r="N3" s="779"/>
      <c r="O3" s="222"/>
      <c r="P3" s="34"/>
    </row>
    <row r="4" spans="1:16" s="18" customFormat="1" ht="24" customHeight="1" x14ac:dyDescent="0.65">
      <c r="A4" s="199" t="s">
        <v>842</v>
      </c>
      <c r="B4" s="293"/>
      <c r="C4" s="221"/>
      <c r="D4" s="221"/>
      <c r="E4" s="221"/>
      <c r="F4" s="221"/>
      <c r="G4" s="221"/>
      <c r="H4" s="221"/>
      <c r="I4" s="221"/>
      <c r="J4" s="221"/>
      <c r="K4" s="221"/>
      <c r="L4" s="294"/>
      <c r="M4" s="221"/>
      <c r="N4" s="221"/>
      <c r="O4" s="222"/>
      <c r="P4" s="34"/>
    </row>
    <row r="5" spans="1:16" ht="48.4" customHeight="1" x14ac:dyDescent="0.45">
      <c r="A5" s="768" t="s">
        <v>943</v>
      </c>
      <c r="B5" s="776"/>
      <c r="C5" s="776"/>
      <c r="D5" s="776"/>
      <c r="E5" s="776"/>
      <c r="F5" s="776"/>
      <c r="G5" s="776"/>
      <c r="H5" s="776"/>
      <c r="I5" s="776"/>
      <c r="J5" s="776"/>
      <c r="K5" s="776"/>
      <c r="L5" s="776"/>
      <c r="M5" s="776"/>
      <c r="N5" s="776"/>
      <c r="O5" s="837"/>
      <c r="P5" s="35"/>
    </row>
    <row r="6" spans="1:16" s="18" customFormat="1" ht="15" customHeight="1" x14ac:dyDescent="0.45">
      <c r="A6" s="196" t="s">
        <v>131</v>
      </c>
      <c r="B6" s="294"/>
      <c r="C6" s="225"/>
      <c r="D6" s="221"/>
      <c r="E6" s="221"/>
      <c r="F6" s="221"/>
      <c r="G6" s="221"/>
      <c r="H6" s="221"/>
      <c r="I6" s="221"/>
      <c r="J6" s="221"/>
      <c r="K6" s="221"/>
      <c r="L6" s="221"/>
      <c r="M6" s="221"/>
      <c r="N6" s="221"/>
      <c r="O6" s="222"/>
      <c r="P6" s="34"/>
    </row>
    <row r="7" spans="1:16" s="18" customFormat="1" ht="15" customHeight="1" x14ac:dyDescent="0.45">
      <c r="A7" s="168">
        <v>7</v>
      </c>
      <c r="B7" s="164"/>
      <c r="C7" s="190"/>
      <c r="D7" s="190"/>
      <c r="E7" s="190"/>
      <c r="F7" s="190"/>
      <c r="G7" s="190"/>
      <c r="H7" s="190"/>
      <c r="I7" s="190"/>
      <c r="J7" s="190"/>
      <c r="K7" s="190"/>
      <c r="L7" s="190"/>
      <c r="M7" s="190"/>
      <c r="N7" s="190"/>
      <c r="O7" s="162"/>
      <c r="P7" s="34"/>
    </row>
    <row r="8" spans="1:16" s="18" customFormat="1" ht="18" x14ac:dyDescent="0.55000000000000004">
      <c r="A8" s="168">
        <v>8</v>
      </c>
      <c r="B8" s="164"/>
      <c r="C8" s="173" t="s">
        <v>928</v>
      </c>
      <c r="D8" s="295"/>
      <c r="E8" s="296"/>
      <c r="F8" s="296"/>
      <c r="G8" s="296"/>
      <c r="H8" s="296"/>
      <c r="I8" s="296"/>
      <c r="J8" s="296"/>
      <c r="K8" s="296"/>
      <c r="L8" s="296"/>
      <c r="M8" s="296"/>
      <c r="N8" s="643"/>
      <c r="O8" s="162"/>
      <c r="P8" s="34"/>
    </row>
    <row r="9" spans="1:16" s="18" customFormat="1" ht="15" customHeight="1" x14ac:dyDescent="0.45">
      <c r="A9" s="168">
        <v>9</v>
      </c>
      <c r="B9" s="164"/>
      <c r="C9" s="229"/>
      <c r="D9" s="229"/>
      <c r="E9" s="165"/>
      <c r="F9" s="165"/>
      <c r="G9" s="165"/>
      <c r="H9" s="165"/>
      <c r="I9" s="165"/>
      <c r="J9" s="165"/>
      <c r="K9" s="165"/>
      <c r="L9" s="165"/>
      <c r="M9" s="165"/>
      <c r="N9" s="165"/>
      <c r="O9" s="162"/>
      <c r="P9" s="34"/>
    </row>
    <row r="10" spans="1:16" s="18" customFormat="1" ht="44.25" customHeight="1" x14ac:dyDescent="0.45">
      <c r="A10" s="168">
        <v>10</v>
      </c>
      <c r="B10" s="164"/>
      <c r="C10" s="836"/>
      <c r="D10" s="836"/>
      <c r="E10" s="165"/>
      <c r="F10" s="297" t="s">
        <v>115</v>
      </c>
      <c r="G10" s="298" t="s">
        <v>48</v>
      </c>
      <c r="H10" s="298" t="s">
        <v>49</v>
      </c>
      <c r="I10" s="298" t="s">
        <v>50</v>
      </c>
      <c r="J10" s="298" t="s">
        <v>116</v>
      </c>
      <c r="K10" s="298" t="s">
        <v>51</v>
      </c>
      <c r="L10" s="298" t="s">
        <v>52</v>
      </c>
      <c r="M10" s="298" t="s">
        <v>53</v>
      </c>
      <c r="N10" s="298" t="s">
        <v>54</v>
      </c>
      <c r="O10" s="299"/>
      <c r="P10" s="34"/>
    </row>
    <row r="11" spans="1:16" s="18" customFormat="1" ht="15" customHeight="1" x14ac:dyDescent="0.45">
      <c r="A11" s="168">
        <v>11</v>
      </c>
      <c r="B11" s="164"/>
      <c r="C11" s="836"/>
      <c r="D11" s="836"/>
      <c r="E11" s="165"/>
      <c r="F11" s="91"/>
      <c r="G11" s="65"/>
      <c r="H11" s="65"/>
      <c r="I11" s="64"/>
      <c r="J11" s="63"/>
      <c r="K11" s="1"/>
      <c r="L11" s="1"/>
      <c r="M11" s="1"/>
      <c r="N11" s="1"/>
      <c r="O11" s="162"/>
      <c r="P11" s="34"/>
    </row>
    <row r="12" spans="1:16" s="18" customFormat="1" ht="15" customHeight="1" x14ac:dyDescent="0.45">
      <c r="A12" s="168">
        <v>12</v>
      </c>
      <c r="B12" s="164"/>
      <c r="C12" s="836"/>
      <c r="D12" s="836"/>
      <c r="E12" s="165"/>
      <c r="F12" s="91"/>
      <c r="G12" s="65"/>
      <c r="H12" s="65"/>
      <c r="I12" s="64"/>
      <c r="J12" s="63"/>
      <c r="K12" s="1"/>
      <c r="L12" s="1"/>
      <c r="M12" s="1"/>
      <c r="N12" s="1"/>
      <c r="O12" s="162"/>
      <c r="P12" s="34"/>
    </row>
    <row r="13" spans="1:16" s="18" customFormat="1" ht="15" customHeight="1" x14ac:dyDescent="0.45">
      <c r="A13" s="168">
        <v>13</v>
      </c>
      <c r="B13" s="164"/>
      <c r="C13" s="836"/>
      <c r="D13" s="836"/>
      <c r="E13" s="165"/>
      <c r="F13" s="91"/>
      <c r="G13" s="65"/>
      <c r="H13" s="65"/>
      <c r="I13" s="64"/>
      <c r="J13" s="63"/>
      <c r="K13" s="1"/>
      <c r="L13" s="1"/>
      <c r="M13" s="1"/>
      <c r="N13" s="1"/>
      <c r="O13" s="162"/>
      <c r="P13" s="34"/>
    </row>
    <row r="14" spans="1:16" s="18" customFormat="1" ht="15" customHeight="1" x14ac:dyDescent="0.45">
      <c r="A14" s="168">
        <v>14</v>
      </c>
      <c r="B14" s="164"/>
      <c r="C14" s="836"/>
      <c r="D14" s="836"/>
      <c r="E14" s="165"/>
      <c r="F14" s="91"/>
      <c r="G14" s="65"/>
      <c r="H14" s="65"/>
      <c r="I14" s="64"/>
      <c r="J14" s="63"/>
      <c r="K14" s="1"/>
      <c r="L14" s="1"/>
      <c r="M14" s="1"/>
      <c r="N14" s="1"/>
      <c r="O14" s="162"/>
      <c r="P14" s="34"/>
    </row>
    <row r="15" spans="1:16" s="18" customFormat="1" ht="15" customHeight="1" x14ac:dyDescent="0.45">
      <c r="A15" s="168">
        <v>15</v>
      </c>
      <c r="B15" s="164"/>
      <c r="C15" s="836"/>
      <c r="D15" s="836"/>
      <c r="E15" s="165"/>
      <c r="F15" s="91"/>
      <c r="G15" s="65"/>
      <c r="H15" s="65"/>
      <c r="I15" s="64"/>
      <c r="J15" s="63"/>
      <c r="K15" s="1"/>
      <c r="L15" s="1"/>
      <c r="M15" s="1"/>
      <c r="N15" s="1"/>
      <c r="O15" s="162"/>
      <c r="P15" s="34"/>
    </row>
    <row r="16" spans="1:16" s="18" customFormat="1" ht="15" customHeight="1" x14ac:dyDescent="0.45">
      <c r="A16" s="168">
        <v>16</v>
      </c>
      <c r="B16" s="164"/>
      <c r="C16" s="229"/>
      <c r="D16" s="229"/>
      <c r="E16" s="165"/>
      <c r="F16" s="301" t="s">
        <v>147</v>
      </c>
      <c r="G16" s="165"/>
      <c r="H16" s="165"/>
      <c r="I16" s="165"/>
      <c r="J16" s="165"/>
      <c r="K16" s="165"/>
      <c r="L16" s="302">
        <f>SUM(L11:L15)</f>
        <v>0</v>
      </c>
      <c r="M16" s="302">
        <f>SUM(M11:M15)</f>
        <v>0</v>
      </c>
      <c r="N16" s="302">
        <f>SUM(N11:N15)</f>
        <v>0</v>
      </c>
      <c r="O16" s="162"/>
      <c r="P16" s="34" t="s">
        <v>134</v>
      </c>
    </row>
    <row r="17" spans="1:16" s="18" customFormat="1" ht="12.75" customHeight="1" x14ac:dyDescent="0.45">
      <c r="A17" s="168">
        <v>17</v>
      </c>
      <c r="B17" s="164"/>
      <c r="C17" s="229"/>
      <c r="D17" s="229"/>
      <c r="E17" s="165"/>
      <c r="F17" s="165"/>
      <c r="G17" s="165"/>
      <c r="H17" s="165"/>
      <c r="I17" s="165"/>
      <c r="J17" s="165"/>
      <c r="K17" s="165"/>
      <c r="L17" s="165"/>
      <c r="M17" s="165"/>
      <c r="N17" s="165"/>
      <c r="O17" s="162"/>
      <c r="P17" s="34"/>
    </row>
    <row r="18" spans="1:16" s="18" customFormat="1" ht="17.25" customHeight="1" x14ac:dyDescent="0.55000000000000004">
      <c r="A18" s="168">
        <v>18</v>
      </c>
      <c r="B18" s="164"/>
      <c r="C18" s="173" t="s">
        <v>929</v>
      </c>
      <c r="D18" s="229"/>
      <c r="E18" s="165"/>
      <c r="F18" s="165"/>
      <c r="G18" s="165"/>
      <c r="H18" s="165"/>
      <c r="I18" s="165"/>
      <c r="J18" s="165"/>
      <c r="K18" s="165"/>
      <c r="L18" s="165"/>
      <c r="M18" s="165"/>
      <c r="N18" s="165"/>
      <c r="O18" s="162"/>
      <c r="P18" s="34"/>
    </row>
    <row r="19" spans="1:16" s="18" customFormat="1" ht="15" customHeight="1" thickBot="1" x14ac:dyDescent="0.5">
      <c r="A19" s="168">
        <v>19</v>
      </c>
      <c r="B19" s="164"/>
      <c r="C19" s="167"/>
      <c r="D19" s="165"/>
      <c r="E19" s="165"/>
      <c r="F19" s="165"/>
      <c r="G19" s="165"/>
      <c r="H19" s="165"/>
      <c r="I19" s="165"/>
      <c r="J19" s="165"/>
      <c r="K19" s="165"/>
      <c r="L19" s="165"/>
      <c r="M19" s="165"/>
      <c r="N19" s="165"/>
      <c r="O19" s="162"/>
      <c r="P19" s="34"/>
    </row>
    <row r="20" spans="1:16" s="18" customFormat="1" ht="15" customHeight="1" thickBot="1" x14ac:dyDescent="0.5">
      <c r="A20" s="168">
        <v>20</v>
      </c>
      <c r="B20" s="164"/>
      <c r="C20" s="167"/>
      <c r="D20" s="165"/>
      <c r="E20" s="183" t="s">
        <v>55</v>
      </c>
      <c r="F20" s="165"/>
      <c r="G20" s="165"/>
      <c r="H20" s="165"/>
      <c r="I20" s="303">
        <f>M16+N16</f>
        <v>0</v>
      </c>
      <c r="J20" s="165"/>
      <c r="K20" s="165"/>
      <c r="L20" s="165"/>
      <c r="M20" s="165"/>
      <c r="N20" s="165"/>
      <c r="O20" s="162"/>
      <c r="P20" s="34" t="s">
        <v>135</v>
      </c>
    </row>
    <row r="21" spans="1:16" s="18" customFormat="1" ht="15" customHeight="1" x14ac:dyDescent="0.45">
      <c r="A21" s="168">
        <v>21</v>
      </c>
      <c r="B21" s="164"/>
      <c r="C21" s="167"/>
      <c r="D21" s="165"/>
      <c r="E21" s="183"/>
      <c r="F21" s="165"/>
      <c r="G21" s="165"/>
      <c r="H21" s="165"/>
      <c r="I21" s="165"/>
      <c r="J21" s="165"/>
      <c r="K21" s="165"/>
      <c r="L21" s="165"/>
      <c r="M21" s="165"/>
      <c r="N21" s="165"/>
      <c r="O21" s="162"/>
      <c r="P21" s="34"/>
    </row>
    <row r="22" spans="1:16" s="18" customFormat="1" ht="15" customHeight="1" x14ac:dyDescent="0.45">
      <c r="A22" s="168">
        <v>22</v>
      </c>
      <c r="B22" s="164"/>
      <c r="C22" s="167"/>
      <c r="D22" s="166"/>
      <c r="E22" s="183"/>
      <c r="F22" s="170" t="s">
        <v>136</v>
      </c>
      <c r="G22" s="165"/>
      <c r="H22" s="1"/>
      <c r="I22" s="165"/>
      <c r="J22" s="165"/>
      <c r="K22" s="165"/>
      <c r="L22" s="165"/>
      <c r="M22" s="165"/>
      <c r="N22" s="165"/>
      <c r="O22" s="162"/>
      <c r="P22" s="34"/>
    </row>
    <row r="23" spans="1:16" s="18" customFormat="1" ht="15" customHeight="1" x14ac:dyDescent="0.45">
      <c r="A23" s="168">
        <v>23</v>
      </c>
      <c r="B23" s="164"/>
      <c r="C23" s="167"/>
      <c r="D23" s="166"/>
      <c r="E23" s="183"/>
      <c r="F23" s="170" t="s">
        <v>56</v>
      </c>
      <c r="G23" s="165"/>
      <c r="H23" s="304">
        <v>0.28999999999999998</v>
      </c>
      <c r="I23" s="165"/>
      <c r="J23" s="165"/>
      <c r="K23" s="165"/>
      <c r="L23" s="165"/>
      <c r="M23" s="165"/>
      <c r="N23" s="165"/>
      <c r="O23" s="162"/>
      <c r="P23" s="34"/>
    </row>
    <row r="24" spans="1:16" s="18" customFormat="1" ht="15" customHeight="1" x14ac:dyDescent="0.45">
      <c r="A24" s="168">
        <v>24</v>
      </c>
      <c r="B24" s="164"/>
      <c r="C24" s="167"/>
      <c r="D24" s="166"/>
      <c r="E24" s="183"/>
      <c r="F24" s="170" t="s">
        <v>57</v>
      </c>
      <c r="G24" s="165"/>
      <c r="H24" s="1"/>
      <c r="I24" s="165"/>
      <c r="J24" s="165"/>
      <c r="K24" s="165"/>
      <c r="L24" s="165"/>
      <c r="M24" s="165"/>
      <c r="N24" s="165"/>
      <c r="O24" s="162"/>
      <c r="P24" s="34"/>
    </row>
    <row r="25" spans="1:16" s="18" customFormat="1" ht="15" customHeight="1" x14ac:dyDescent="0.45">
      <c r="A25" s="168">
        <v>25</v>
      </c>
      <c r="B25" s="164"/>
      <c r="C25" s="167"/>
      <c r="D25" s="167"/>
      <c r="E25" s="183" t="s">
        <v>58</v>
      </c>
      <c r="F25" s="167"/>
      <c r="G25" s="165"/>
      <c r="H25" s="165"/>
      <c r="I25" s="305" t="str">
        <f>IF(H22&lt;&gt;0,H24*H23/H22, "not defined")</f>
        <v>not defined</v>
      </c>
      <c r="J25" s="165"/>
      <c r="K25" s="165"/>
      <c r="L25" s="165"/>
      <c r="M25" s="165"/>
      <c r="N25" s="165"/>
      <c r="O25" s="162"/>
      <c r="P25" s="34"/>
    </row>
    <row r="26" spans="1:16" s="18" customFormat="1" ht="15" customHeight="1" thickBot="1" x14ac:dyDescent="0.5">
      <c r="A26" s="168">
        <v>26</v>
      </c>
      <c r="B26" s="164"/>
      <c r="C26" s="167"/>
      <c r="D26" s="165"/>
      <c r="E26" s="183"/>
      <c r="F26" s="165"/>
      <c r="G26" s="165"/>
      <c r="H26" s="165"/>
      <c r="I26" s="165"/>
      <c r="J26" s="165"/>
      <c r="K26" s="165"/>
      <c r="L26" s="165"/>
      <c r="M26" s="165"/>
      <c r="N26" s="165"/>
      <c r="O26" s="162"/>
      <c r="P26" s="34"/>
    </row>
    <row r="27" spans="1:16" s="18" customFormat="1" ht="15" customHeight="1" thickBot="1" x14ac:dyDescent="0.5">
      <c r="A27" s="168">
        <v>27</v>
      </c>
      <c r="B27" s="164"/>
      <c r="C27" s="167"/>
      <c r="D27" s="167"/>
      <c r="E27" s="183" t="s">
        <v>31</v>
      </c>
      <c r="F27" s="167"/>
      <c r="G27" s="165"/>
      <c r="H27" s="165"/>
      <c r="I27" s="306">
        <f>IF(I25="not defined",0,MAX(I20*I25,0))</f>
        <v>0</v>
      </c>
      <c r="J27" s="165"/>
      <c r="K27" s="165"/>
      <c r="L27" s="165"/>
      <c r="M27" s="165"/>
      <c r="N27" s="165"/>
      <c r="O27" s="162"/>
      <c r="P27" s="31" t="s">
        <v>880</v>
      </c>
    </row>
    <row r="28" spans="1:16" s="141" customFormat="1" ht="15" customHeight="1" x14ac:dyDescent="0.45">
      <c r="A28" s="168">
        <v>28</v>
      </c>
      <c r="B28" s="164"/>
      <c r="C28" s="664"/>
      <c r="D28" s="664"/>
      <c r="E28" s="183"/>
      <c r="F28" s="664"/>
      <c r="G28" s="165"/>
      <c r="H28" s="165"/>
      <c r="I28" s="665"/>
      <c r="J28" s="165"/>
      <c r="K28" s="165"/>
      <c r="L28" s="165"/>
      <c r="M28" s="165"/>
      <c r="N28" s="165"/>
      <c r="O28" s="162"/>
      <c r="P28" s="31"/>
    </row>
    <row r="29" spans="1:16" s="141" customFormat="1" ht="18" x14ac:dyDescent="0.55000000000000004">
      <c r="A29" s="168">
        <v>29</v>
      </c>
      <c r="B29" s="164"/>
      <c r="C29" s="173" t="s">
        <v>930</v>
      </c>
      <c r="D29" s="664"/>
      <c r="E29" s="183"/>
      <c r="F29" s="664"/>
      <c r="G29" s="165"/>
      <c r="H29" s="165"/>
      <c r="I29" s="665"/>
      <c r="J29" s="165"/>
      <c r="K29" s="165"/>
      <c r="L29" s="165"/>
      <c r="M29" s="165"/>
      <c r="N29" s="165"/>
      <c r="O29" s="162"/>
      <c r="P29" s="31"/>
    </row>
    <row r="30" spans="1:16" s="141" customFormat="1" ht="15" customHeight="1" thickBot="1" x14ac:dyDescent="0.5">
      <c r="A30" s="168">
        <v>30</v>
      </c>
      <c r="B30" s="164"/>
      <c r="C30" s="664"/>
      <c r="D30" s="664"/>
      <c r="E30" s="183"/>
      <c r="F30" s="664"/>
      <c r="G30" s="165"/>
      <c r="H30" s="165"/>
      <c r="I30" s="665"/>
      <c r="J30" s="165"/>
      <c r="K30" s="165"/>
      <c r="L30" s="165"/>
      <c r="M30" s="165"/>
      <c r="N30" s="165"/>
      <c r="O30" s="162"/>
      <c r="P30" s="31"/>
    </row>
    <row r="31" spans="1:16" s="141" customFormat="1" ht="15" customHeight="1" thickBot="1" x14ac:dyDescent="0.5">
      <c r="A31" s="168">
        <v>31</v>
      </c>
      <c r="B31" s="164"/>
      <c r="C31" s="664"/>
      <c r="D31" s="666" t="s">
        <v>230</v>
      </c>
      <c r="E31" s="183"/>
      <c r="F31" s="664"/>
      <c r="G31" s="165"/>
      <c r="H31" s="165"/>
      <c r="I31" s="303">
        <f>'S4.RAB Value Rolled Forward'!P10</f>
        <v>0</v>
      </c>
      <c r="J31" s="165"/>
      <c r="K31" s="165"/>
      <c r="L31" s="165"/>
      <c r="M31" s="165"/>
      <c r="N31" s="165"/>
      <c r="O31" s="162"/>
      <c r="P31" s="31"/>
    </row>
    <row r="32" spans="1:16" s="141" customFormat="1" ht="15" customHeight="1" x14ac:dyDescent="0.45">
      <c r="A32" s="168">
        <v>32</v>
      </c>
      <c r="B32" s="164"/>
      <c r="C32" s="664"/>
      <c r="D32" s="664"/>
      <c r="E32" s="183"/>
      <c r="F32" s="664" t="s">
        <v>26</v>
      </c>
      <c r="G32" s="165"/>
      <c r="H32" s="675">
        <f>'S1.ID Return on Investment'!M41</f>
        <v>0.28999999999999998</v>
      </c>
      <c r="I32" s="665"/>
      <c r="J32" s="165"/>
      <c r="K32" s="165"/>
      <c r="L32" s="165"/>
      <c r="M32" s="165"/>
      <c r="N32" s="165"/>
      <c r="O32" s="162"/>
      <c r="P32" s="31"/>
    </row>
    <row r="33" spans="1:16" s="141" customFormat="1" ht="15" customHeight="1" x14ac:dyDescent="0.45">
      <c r="A33" s="168">
        <v>33</v>
      </c>
      <c r="B33" s="164"/>
      <c r="C33" s="664"/>
      <c r="D33" s="664"/>
      <c r="E33" s="183"/>
      <c r="F33" s="664" t="s">
        <v>841</v>
      </c>
      <c r="G33" s="165"/>
      <c r="H33" s="675">
        <f>'S1.ID Return on Investment'!M42</f>
        <v>0</v>
      </c>
      <c r="I33" s="665"/>
      <c r="J33" s="165"/>
      <c r="K33" s="165"/>
      <c r="L33" s="165"/>
      <c r="M33" s="165"/>
      <c r="N33" s="165"/>
      <c r="O33" s="162"/>
      <c r="P33" s="31"/>
    </row>
    <row r="34" spans="1:16" s="141" customFormat="1" ht="15" customHeight="1" thickBot="1" x14ac:dyDescent="0.5">
      <c r="A34" s="168">
        <v>34</v>
      </c>
      <c r="B34" s="164"/>
      <c r="C34" s="669"/>
      <c r="D34" s="669"/>
      <c r="E34" s="183"/>
      <c r="F34" s="669" t="s">
        <v>802</v>
      </c>
      <c r="G34" s="165"/>
      <c r="H34" s="676">
        <v>12</v>
      </c>
      <c r="I34" s="665"/>
      <c r="J34" s="165"/>
      <c r="K34" s="165"/>
      <c r="L34" s="165"/>
      <c r="M34" s="165"/>
      <c r="N34" s="165"/>
      <c r="O34" s="162"/>
      <c r="P34" s="31"/>
    </row>
    <row r="35" spans="1:16" s="141" customFormat="1" ht="15" customHeight="1" thickBot="1" x14ac:dyDescent="0.5">
      <c r="A35" s="168">
        <v>35</v>
      </c>
      <c r="B35" s="164"/>
      <c r="C35" s="664"/>
      <c r="D35" s="666" t="s">
        <v>39</v>
      </c>
      <c r="E35" s="183"/>
      <c r="F35" s="664"/>
      <c r="G35" s="165"/>
      <c r="H35" s="165"/>
      <c r="I35" s="303">
        <f>I31*H32*H33*H34/12</f>
        <v>0</v>
      </c>
      <c r="J35" s="165"/>
      <c r="K35" s="165"/>
      <c r="L35" s="165"/>
      <c r="M35" s="165"/>
      <c r="N35" s="165"/>
      <c r="O35" s="162"/>
      <c r="P35" s="31"/>
    </row>
    <row r="36" spans="1:16" s="141" customFormat="1" ht="15" customHeight="1" x14ac:dyDescent="0.45">
      <c r="A36" s="168">
        <v>36</v>
      </c>
      <c r="B36" s="164"/>
      <c r="C36" s="664"/>
      <c r="D36" s="666"/>
      <c r="E36" s="183"/>
      <c r="F36" s="664"/>
      <c r="G36" s="165"/>
      <c r="H36" s="165"/>
      <c r="I36" s="665"/>
      <c r="J36" s="165"/>
      <c r="K36" s="165"/>
      <c r="L36" s="165"/>
      <c r="M36" s="165"/>
      <c r="N36" s="165"/>
      <c r="O36" s="162"/>
      <c r="P36" s="31"/>
    </row>
    <row r="37" spans="1:16" s="141" customFormat="1" ht="18" x14ac:dyDescent="0.55000000000000004">
      <c r="A37" s="168">
        <v>37</v>
      </c>
      <c r="B37" s="164"/>
      <c r="C37" s="173" t="s">
        <v>931</v>
      </c>
      <c r="D37" s="664"/>
      <c r="E37" s="183"/>
      <c r="F37" s="664"/>
      <c r="G37" s="165"/>
      <c r="H37" s="165"/>
      <c r="I37" s="665"/>
      <c r="J37" s="165"/>
      <c r="K37" s="165"/>
      <c r="L37" s="165"/>
      <c r="M37" s="165"/>
      <c r="N37" s="165"/>
      <c r="O37" s="162"/>
      <c r="P37" s="31"/>
    </row>
    <row r="38" spans="1:16" s="141" customFormat="1" ht="15" customHeight="1" x14ac:dyDescent="0.45">
      <c r="A38" s="168">
        <v>38</v>
      </c>
      <c r="B38" s="164"/>
      <c r="C38" s="664"/>
      <c r="D38" s="183" t="s">
        <v>845</v>
      </c>
      <c r="E38" s="183"/>
      <c r="F38" s="664"/>
      <c r="G38" s="165"/>
      <c r="H38" s="165"/>
      <c r="I38" s="671">
        <v>1E-3</v>
      </c>
      <c r="J38" s="165"/>
      <c r="K38" s="165"/>
      <c r="L38" s="165"/>
      <c r="M38" s="165"/>
      <c r="N38" s="165"/>
      <c r="O38" s="162"/>
      <c r="P38" s="31"/>
    </row>
    <row r="39" spans="1:16" s="141" customFormat="1" ht="15" customHeight="1" x14ac:dyDescent="0.45">
      <c r="A39" s="168">
        <v>39</v>
      </c>
      <c r="B39" s="164"/>
      <c r="C39" s="669"/>
      <c r="D39" s="183" t="s">
        <v>846</v>
      </c>
      <c r="E39" s="669" t="s">
        <v>850</v>
      </c>
      <c r="F39" s="668"/>
      <c r="G39" s="165"/>
      <c r="H39" s="670"/>
      <c r="I39" s="672">
        <f>AVERAGE(H46, H42)</f>
        <v>0</v>
      </c>
      <c r="J39" s="165"/>
      <c r="K39" s="165"/>
      <c r="L39" s="165"/>
      <c r="M39" s="165"/>
      <c r="N39" s="165"/>
      <c r="O39" s="162"/>
      <c r="P39" s="31"/>
    </row>
    <row r="40" spans="1:16" s="141" customFormat="1" ht="15" customHeight="1" x14ac:dyDescent="0.45">
      <c r="A40" s="168">
        <v>40</v>
      </c>
      <c r="B40" s="164"/>
      <c r="C40" s="664"/>
      <c r="D40" s="664"/>
      <c r="E40" s="669" t="s">
        <v>847</v>
      </c>
      <c r="F40" s="673" t="s">
        <v>853</v>
      </c>
      <c r="G40" s="669"/>
      <c r="H40" s="667">
        <f>'S4.RAB Value Rolled Forward'!P10</f>
        <v>0</v>
      </c>
      <c r="I40" s="664"/>
      <c r="J40" s="165"/>
      <c r="K40" s="165"/>
      <c r="L40" s="165"/>
      <c r="M40" s="165"/>
      <c r="N40" s="165"/>
      <c r="O40" s="162"/>
      <c r="P40" s="31"/>
    </row>
    <row r="41" spans="1:16" s="141" customFormat="1" ht="15" customHeight="1" x14ac:dyDescent="0.45">
      <c r="A41" s="168">
        <v>41</v>
      </c>
      <c r="B41" s="164"/>
      <c r="C41" s="664"/>
      <c r="D41" s="664"/>
      <c r="E41" s="669"/>
      <c r="F41" s="674" t="s">
        <v>848</v>
      </c>
      <c r="G41" s="669"/>
      <c r="H41" s="304">
        <f>'S4.RAB Value Rolled Forward'!G125</f>
        <v>0</v>
      </c>
      <c r="I41" s="664"/>
      <c r="J41" s="165"/>
      <c r="K41" s="165"/>
      <c r="L41" s="165"/>
      <c r="M41" s="165"/>
      <c r="N41" s="165"/>
      <c r="O41" s="162"/>
      <c r="P41" s="31"/>
    </row>
    <row r="42" spans="1:16" s="141" customFormat="1" ht="15" customHeight="1" x14ac:dyDescent="0.45">
      <c r="A42" s="168">
        <v>42</v>
      </c>
      <c r="B42" s="164"/>
      <c r="C42" s="664"/>
      <c r="D42" s="666"/>
      <c r="E42" s="666"/>
      <c r="F42" s="183"/>
      <c r="G42" s="673" t="s">
        <v>3</v>
      </c>
      <c r="H42" s="667">
        <f>H40+H41</f>
        <v>0</v>
      </c>
      <c r="I42" s="668"/>
      <c r="J42" s="165"/>
      <c r="K42" s="165"/>
      <c r="L42" s="165"/>
      <c r="M42" s="165"/>
      <c r="N42" s="165"/>
      <c r="O42" s="162"/>
      <c r="P42" s="31"/>
    </row>
    <row r="43" spans="1:16" s="141" customFormat="1" ht="15" customHeight="1" x14ac:dyDescent="0.45">
      <c r="A43" s="168">
        <v>43</v>
      </c>
      <c r="B43" s="164"/>
      <c r="C43" s="664"/>
      <c r="D43" s="664"/>
      <c r="E43" s="664"/>
      <c r="F43" s="664" t="s">
        <v>854</v>
      </c>
      <c r="G43" s="165"/>
      <c r="H43" s="165"/>
      <c r="I43" s="668"/>
      <c r="J43" s="165"/>
      <c r="K43" s="165"/>
      <c r="L43" s="165"/>
      <c r="M43" s="165"/>
      <c r="N43" s="165"/>
      <c r="O43" s="162"/>
      <c r="P43" s="31"/>
    </row>
    <row r="44" spans="1:16" s="141" customFormat="1" ht="15" customHeight="1" x14ac:dyDescent="0.45">
      <c r="A44" s="168">
        <v>44</v>
      </c>
      <c r="B44" s="164"/>
      <c r="C44" s="664"/>
      <c r="D44" s="664"/>
      <c r="E44" s="669" t="s">
        <v>852</v>
      </c>
      <c r="F44" s="673" t="s">
        <v>851</v>
      </c>
      <c r="G44" s="669"/>
      <c r="H44" s="667">
        <f>'S4.RAB Value Rolled Forward'!P24</f>
        <v>0</v>
      </c>
      <c r="I44" s="668"/>
      <c r="J44" s="165"/>
      <c r="K44" s="165"/>
      <c r="L44" s="165"/>
      <c r="M44" s="165"/>
      <c r="N44" s="165"/>
      <c r="O44" s="162"/>
      <c r="P44" s="31"/>
    </row>
    <row r="45" spans="1:16" s="141" customFormat="1" ht="15" customHeight="1" x14ac:dyDescent="0.45">
      <c r="A45" s="168">
        <v>45</v>
      </c>
      <c r="B45" s="164"/>
      <c r="C45" s="664"/>
      <c r="D45" s="664"/>
      <c r="E45" s="669"/>
      <c r="F45" s="674" t="s">
        <v>849</v>
      </c>
      <c r="G45" s="669"/>
      <c r="H45" s="304">
        <f>'S4.RAB Value Rolled Forward'!N125</f>
        <v>0</v>
      </c>
      <c r="I45" s="668"/>
      <c r="J45" s="165"/>
      <c r="K45" s="165"/>
      <c r="L45" s="165"/>
      <c r="M45" s="165"/>
      <c r="N45" s="165"/>
      <c r="O45" s="162"/>
      <c r="P45" s="31"/>
    </row>
    <row r="46" spans="1:16" s="141" customFormat="1" ht="15" customHeight="1" x14ac:dyDescent="0.45">
      <c r="A46" s="168">
        <v>46</v>
      </c>
      <c r="B46" s="164"/>
      <c r="C46" s="664"/>
      <c r="D46" s="666"/>
      <c r="E46" s="666"/>
      <c r="F46" s="183"/>
      <c r="G46" s="673" t="s">
        <v>3</v>
      </c>
      <c r="H46" s="667">
        <f>H44+H45</f>
        <v>0</v>
      </c>
      <c r="I46" s="668"/>
      <c r="J46" s="165"/>
      <c r="K46" s="165"/>
      <c r="L46" s="165"/>
      <c r="M46" s="165"/>
      <c r="N46" s="165"/>
      <c r="O46" s="162"/>
      <c r="P46" s="31"/>
    </row>
    <row r="47" spans="1:16" s="141" customFormat="1" ht="15" customHeight="1" thickBot="1" x14ac:dyDescent="0.5">
      <c r="A47" s="168">
        <v>47</v>
      </c>
      <c r="B47" s="164"/>
      <c r="C47" s="668"/>
      <c r="D47" s="669"/>
      <c r="E47" s="669"/>
      <c r="F47" s="669"/>
      <c r="G47" s="669"/>
      <c r="H47" s="669"/>
      <c r="I47" s="669"/>
      <c r="J47" s="165"/>
      <c r="K47" s="165"/>
      <c r="L47" s="165"/>
      <c r="M47" s="165"/>
      <c r="N47" s="165"/>
      <c r="O47" s="162"/>
      <c r="P47" s="31"/>
    </row>
    <row r="48" spans="1:16" s="141" customFormat="1" ht="15" customHeight="1" thickBot="1" x14ac:dyDescent="0.5">
      <c r="A48" s="168">
        <v>48</v>
      </c>
      <c r="B48" s="164"/>
      <c r="C48" s="664"/>
      <c r="D48" s="666" t="s">
        <v>855</v>
      </c>
      <c r="E48" s="183"/>
      <c r="F48" s="664"/>
      <c r="G48" s="165"/>
      <c r="H48" s="165"/>
      <c r="I48" s="303">
        <f>I39*I38</f>
        <v>0</v>
      </c>
      <c r="J48" s="165"/>
      <c r="K48" s="165"/>
      <c r="L48" s="165"/>
      <c r="M48" s="165"/>
      <c r="N48" s="165"/>
      <c r="O48" s="162"/>
      <c r="P48" s="31"/>
    </row>
    <row r="49" spans="1:16" s="141" customFormat="1" ht="15" customHeight="1" x14ac:dyDescent="0.45">
      <c r="A49" s="168">
        <v>49</v>
      </c>
      <c r="B49" s="164"/>
      <c r="C49" s="664"/>
      <c r="D49" s="666"/>
      <c r="E49" s="183"/>
      <c r="F49" s="664"/>
      <c r="G49" s="165"/>
      <c r="H49" s="165"/>
      <c r="I49" s="665"/>
      <c r="J49" s="165"/>
      <c r="K49" s="165"/>
      <c r="L49" s="165"/>
      <c r="M49" s="165"/>
      <c r="N49" s="165"/>
      <c r="O49" s="162"/>
      <c r="P49" s="31"/>
    </row>
    <row r="50" spans="1:16" s="18" customFormat="1" x14ac:dyDescent="0.45">
      <c r="A50" s="168">
        <v>50</v>
      </c>
      <c r="B50" s="160"/>
      <c r="C50" s="300"/>
      <c r="D50" s="300"/>
      <c r="E50" s="300"/>
      <c r="F50" s="300"/>
      <c r="G50" s="300"/>
      <c r="H50" s="300"/>
      <c r="I50" s="300"/>
      <c r="J50" s="300"/>
      <c r="K50" s="300"/>
      <c r="L50" s="300"/>
      <c r="M50" s="300"/>
      <c r="N50" s="300"/>
      <c r="O50" s="158"/>
      <c r="P50" s="34"/>
    </row>
  </sheetData>
  <sheetProtection formatRows="0" insertRows="0"/>
  <customSheetViews>
    <customSheetView guid="{21F2E024-704F-4E93-AC63-213755ECFFE0}" scale="55" showPageBreaks="1" showGridLines="0" fitToPage="1" printArea="1" view="pageBreakPreview">
      <selection activeCell="O60" sqref="O60"/>
      <pageMargins left="0.70866141732283472" right="0.70866141732283472" top="0.74803149606299213" bottom="0.74803149606299213" header="0.31496062992125984" footer="0.31496062992125984"/>
      <pageSetup paperSize="9" scale="59"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9">
    <mergeCell ref="M2:N2"/>
    <mergeCell ref="C15:D15"/>
    <mergeCell ref="C13:D13"/>
    <mergeCell ref="C14:D14"/>
    <mergeCell ref="M3:N3"/>
    <mergeCell ref="A5:O5"/>
    <mergeCell ref="C10:D10"/>
    <mergeCell ref="C11:D11"/>
    <mergeCell ref="C12:D12"/>
  </mergeCells>
  <dataValidations disablePrompts="1"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49" orientation="landscape" r:id="rId2"/>
  <headerFooter alignWithMargins="0">
    <oddHeader>&amp;CCommerce Commission Information Disclosure Template</oddHeader>
    <oddFooter>&amp;L&amp;F&amp;C&amp;P&amp;R&amp;A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9CCFF"/>
  </sheetPr>
  <dimension ref="A1:M94"/>
  <sheetViews>
    <sheetView showGridLines="0" zoomScaleNormal="100" zoomScaleSheetLayoutView="100" workbookViewId="0">
      <selection activeCell="B4" sqref="B4"/>
    </sheetView>
  </sheetViews>
  <sheetFormatPr defaultColWidth="9.1328125" defaultRowHeight="14.25" x14ac:dyDescent="0.45"/>
  <cols>
    <col min="1" max="1" width="3.73046875" style="54" customWidth="1"/>
    <col min="2" max="2" width="2.86328125" style="54" customWidth="1"/>
    <col min="3" max="3" width="6.1328125" style="54" customWidth="1"/>
    <col min="4" max="4" width="2.265625" style="54" customWidth="1"/>
    <col min="5" max="5" width="31.73046875" style="54" customWidth="1"/>
    <col min="6" max="6" width="39.3984375" style="54" customWidth="1"/>
    <col min="7" max="7" width="26.86328125" style="54" customWidth="1"/>
    <col min="8" max="9" width="16.1328125" style="54" customWidth="1"/>
    <col min="10" max="10" width="2.73046875" style="54" customWidth="1"/>
    <col min="11" max="11" width="11.265625" style="54" customWidth="1"/>
    <col min="12" max="12" width="41.265625" style="54" customWidth="1"/>
    <col min="13" max="16384" width="9.1328125" style="54"/>
  </cols>
  <sheetData>
    <row r="1" spans="1:12" s="141" customFormat="1" ht="15" customHeight="1" x14ac:dyDescent="0.45">
      <c r="A1" s="410"/>
      <c r="B1" s="204"/>
      <c r="C1" s="204"/>
      <c r="D1" s="204"/>
      <c r="E1" s="204"/>
      <c r="F1" s="204"/>
      <c r="G1" s="204"/>
      <c r="H1" s="204"/>
      <c r="I1" s="193"/>
      <c r="J1" s="202"/>
      <c r="K1" s="54"/>
      <c r="L1" s="54"/>
    </row>
    <row r="2" spans="1:12" s="141" customFormat="1" ht="18" customHeight="1" x14ac:dyDescent="0.5">
      <c r="A2" s="411"/>
      <c r="B2" s="193"/>
      <c r="C2" s="193"/>
      <c r="D2" s="193"/>
      <c r="E2" s="193"/>
      <c r="F2" s="200" t="s">
        <v>832</v>
      </c>
      <c r="G2" s="838" t="str">
        <f>IF(NOT(ISBLANK(CoverSheet!$C$8)),CoverSheet!$C$8,"")</f>
        <v/>
      </c>
      <c r="H2" s="838"/>
      <c r="I2" s="193"/>
      <c r="J2" s="412"/>
      <c r="K2" s="54"/>
      <c r="L2" s="54"/>
    </row>
    <row r="3" spans="1:12" s="141" customFormat="1" ht="18" customHeight="1" x14ac:dyDescent="0.5">
      <c r="A3" s="411"/>
      <c r="B3" s="193"/>
      <c r="C3" s="193"/>
      <c r="D3" s="193"/>
      <c r="E3" s="193"/>
      <c r="F3" s="200" t="s">
        <v>834</v>
      </c>
      <c r="G3" s="839" t="str">
        <f>IF(ISNUMBER(CoverSheet!$C$12),CoverSheet!$C$12,"")</f>
        <v/>
      </c>
      <c r="H3" s="839"/>
      <c r="I3" s="193"/>
      <c r="J3" s="413"/>
      <c r="K3" s="54"/>
      <c r="L3" s="54"/>
    </row>
    <row r="4" spans="1:12" s="141" customFormat="1" ht="20.25" customHeight="1" x14ac:dyDescent="0.65">
      <c r="A4" s="199" t="s">
        <v>328</v>
      </c>
      <c r="B4" s="193"/>
      <c r="C4" s="193"/>
      <c r="D4" s="193"/>
      <c r="E4" s="193"/>
      <c r="F4" s="193"/>
      <c r="G4" s="193"/>
      <c r="H4" s="193"/>
      <c r="I4" s="193"/>
      <c r="J4" s="191"/>
      <c r="K4" s="54"/>
      <c r="L4" s="54"/>
    </row>
    <row r="5" spans="1:12" ht="54.75" customHeight="1" x14ac:dyDescent="0.45">
      <c r="A5" s="768" t="s">
        <v>944</v>
      </c>
      <c r="B5" s="776"/>
      <c r="C5" s="776"/>
      <c r="D5" s="776"/>
      <c r="E5" s="776"/>
      <c r="F5" s="776"/>
      <c r="G5" s="776"/>
      <c r="H5" s="776"/>
      <c r="I5" s="776"/>
      <c r="J5" s="224"/>
      <c r="K5" s="17"/>
    </row>
    <row r="6" spans="1:12" s="141" customFormat="1" ht="15" customHeight="1" x14ac:dyDescent="0.45">
      <c r="A6" s="196" t="s">
        <v>131</v>
      </c>
      <c r="B6" s="195"/>
      <c r="C6" s="194"/>
      <c r="D6" s="194"/>
      <c r="E6" s="194"/>
      <c r="F6" s="194"/>
      <c r="G6" s="194"/>
      <c r="H6" s="193"/>
      <c r="I6" s="193"/>
      <c r="J6" s="191"/>
      <c r="K6" s="54"/>
      <c r="L6" s="54"/>
    </row>
    <row r="7" spans="1:12" ht="30" customHeight="1" x14ac:dyDescent="0.55000000000000004">
      <c r="A7" s="168">
        <v>7</v>
      </c>
      <c r="B7" s="414"/>
      <c r="C7" s="226" t="s">
        <v>329</v>
      </c>
      <c r="D7" s="190"/>
      <c r="E7" s="190"/>
      <c r="F7" s="190"/>
      <c r="G7" s="190"/>
      <c r="H7" s="388" t="s">
        <v>17</v>
      </c>
      <c r="I7" s="426" t="s">
        <v>17</v>
      </c>
      <c r="J7" s="162"/>
    </row>
    <row r="8" spans="1:12" ht="15" customHeight="1" x14ac:dyDescent="0.45">
      <c r="A8" s="168">
        <v>8</v>
      </c>
      <c r="B8" s="190"/>
      <c r="C8" s="190"/>
      <c r="D8" s="190"/>
      <c r="E8" s="717" t="s">
        <v>32</v>
      </c>
      <c r="F8" s="415"/>
      <c r="G8" s="190"/>
      <c r="H8" s="374"/>
      <c r="I8" s="729">
        <f>I49</f>
        <v>0</v>
      </c>
      <c r="J8" s="162"/>
      <c r="K8" s="54" t="s">
        <v>888</v>
      </c>
    </row>
    <row r="9" spans="1:12" ht="29.25" customHeight="1" x14ac:dyDescent="0.45">
      <c r="A9" s="416">
        <v>9</v>
      </c>
      <c r="B9" s="190"/>
      <c r="C9" s="190"/>
      <c r="D9" s="190"/>
      <c r="E9" s="845" t="s">
        <v>886</v>
      </c>
      <c r="F9" s="845"/>
      <c r="G9" s="845"/>
      <c r="H9" s="374"/>
      <c r="I9" s="730"/>
      <c r="J9" s="162"/>
    </row>
    <row r="10" spans="1:12" ht="15" customHeight="1" x14ac:dyDescent="0.45">
      <c r="A10" s="168">
        <v>10</v>
      </c>
      <c r="B10" s="190"/>
      <c r="C10" s="190"/>
      <c r="D10" s="190"/>
      <c r="E10" s="386"/>
      <c r="F10" s="417"/>
      <c r="G10" s="190"/>
      <c r="H10" s="374"/>
      <c r="I10" s="190"/>
      <c r="J10" s="162"/>
    </row>
    <row r="11" spans="1:12" s="11" customFormat="1" ht="15" customHeight="1" x14ac:dyDescent="0.45">
      <c r="A11" s="168">
        <v>11</v>
      </c>
      <c r="B11" s="190"/>
      <c r="C11" s="190"/>
      <c r="D11" s="190"/>
      <c r="E11" s="717" t="s">
        <v>80</v>
      </c>
      <c r="F11" s="415"/>
      <c r="G11" s="190"/>
      <c r="H11" s="374"/>
      <c r="I11" s="718"/>
      <c r="J11" s="162"/>
      <c r="K11" s="54"/>
      <c r="L11" s="54"/>
    </row>
    <row r="12" spans="1:12" s="11" customFormat="1" ht="15" customHeight="1" x14ac:dyDescent="0.45">
      <c r="A12" s="416">
        <v>12</v>
      </c>
      <c r="B12" s="190"/>
      <c r="C12" s="190"/>
      <c r="D12" s="190"/>
      <c r="E12" s="415"/>
      <c r="F12" s="415"/>
      <c r="G12" s="190"/>
      <c r="H12" s="374"/>
      <c r="I12" s="374"/>
      <c r="J12" s="162"/>
      <c r="K12" s="54"/>
      <c r="L12" s="54"/>
    </row>
    <row r="13" spans="1:12" ht="15" customHeight="1" x14ac:dyDescent="0.45">
      <c r="A13" s="168">
        <v>13</v>
      </c>
      <c r="B13" s="190"/>
      <c r="C13" s="190"/>
      <c r="D13" s="190"/>
      <c r="E13" s="712" t="s">
        <v>778</v>
      </c>
      <c r="F13" s="417"/>
      <c r="G13" s="190"/>
      <c r="H13" s="374"/>
      <c r="I13" s="374"/>
      <c r="J13" s="162"/>
    </row>
    <row r="14" spans="1:12" ht="15" customHeight="1" x14ac:dyDescent="0.45">
      <c r="A14" s="168">
        <v>14</v>
      </c>
      <c r="B14" s="190"/>
      <c r="C14" s="190"/>
      <c r="D14" s="190"/>
      <c r="E14" s="386" t="s">
        <v>856</v>
      </c>
      <c r="F14" s="386" t="s">
        <v>881</v>
      </c>
      <c r="G14" s="190"/>
      <c r="H14" s="190"/>
      <c r="I14" s="190"/>
      <c r="J14" s="162"/>
    </row>
    <row r="15" spans="1:12" ht="15" customHeight="1" x14ac:dyDescent="0.45">
      <c r="A15" s="416">
        <v>15</v>
      </c>
      <c r="B15" s="190"/>
      <c r="C15" s="190"/>
      <c r="D15" s="190"/>
      <c r="E15" s="386" t="s">
        <v>858</v>
      </c>
      <c r="F15" s="190" t="s">
        <v>305</v>
      </c>
      <c r="G15" s="190"/>
      <c r="H15" s="419">
        <f>SUMIF($G$52:$G$66,F15,$I$52:$I$66)</f>
        <v>0</v>
      </c>
      <c r="I15" s="190"/>
      <c r="J15" s="162"/>
      <c r="K15" s="54" t="s">
        <v>966</v>
      </c>
    </row>
    <row r="16" spans="1:12" ht="15" customHeight="1" x14ac:dyDescent="0.45">
      <c r="A16" s="168">
        <v>16</v>
      </c>
      <c r="B16" s="190"/>
      <c r="C16" s="190"/>
      <c r="D16" s="190"/>
      <c r="E16" s="190"/>
      <c r="F16" s="190" t="s">
        <v>306</v>
      </c>
      <c r="G16" s="190"/>
      <c r="H16" s="419">
        <f t="shared" ref="H16:H24" si="0">SUMIF($G$52:$G$66,F16,$I$52:$I$66)</f>
        <v>0</v>
      </c>
      <c r="I16" s="190"/>
      <c r="J16" s="162"/>
      <c r="K16" s="54" t="s">
        <v>966</v>
      </c>
    </row>
    <row r="17" spans="1:11" ht="15" customHeight="1" x14ac:dyDescent="0.45">
      <c r="A17" s="168">
        <v>17</v>
      </c>
      <c r="B17" s="190"/>
      <c r="C17" s="190"/>
      <c r="D17" s="190"/>
      <c r="E17" s="234"/>
      <c r="F17" s="386" t="s">
        <v>858</v>
      </c>
      <c r="G17" s="190"/>
      <c r="H17" s="419">
        <f>IF(H15+H16=0, SUMIF($G$52:$G$66,F17,$I$52:$I$66), H15+H16)</f>
        <v>0</v>
      </c>
      <c r="I17" s="190"/>
      <c r="J17" s="162"/>
      <c r="K17" s="54" t="s">
        <v>966</v>
      </c>
    </row>
    <row r="18" spans="1:11" ht="15" customHeight="1" x14ac:dyDescent="0.45">
      <c r="A18" s="416">
        <v>18</v>
      </c>
      <c r="B18" s="190"/>
      <c r="C18" s="190"/>
      <c r="D18" s="190"/>
      <c r="E18" s="386" t="s">
        <v>112</v>
      </c>
      <c r="F18" s="190" t="s">
        <v>307</v>
      </c>
      <c r="G18" s="190"/>
      <c r="H18" s="419">
        <f t="shared" si="0"/>
        <v>0</v>
      </c>
      <c r="I18" s="190"/>
      <c r="J18" s="162"/>
      <c r="K18" s="54" t="s">
        <v>966</v>
      </c>
    </row>
    <row r="19" spans="1:11" ht="15" customHeight="1" x14ac:dyDescent="0.45">
      <c r="A19" s="168">
        <v>19</v>
      </c>
      <c r="B19" s="190"/>
      <c r="C19" s="190"/>
      <c r="D19" s="190"/>
      <c r="E19" s="386"/>
      <c r="F19" s="190" t="s">
        <v>308</v>
      </c>
      <c r="G19" s="190"/>
      <c r="H19" s="419">
        <f t="shared" si="0"/>
        <v>0</v>
      </c>
      <c r="I19" s="190"/>
      <c r="J19" s="162"/>
      <c r="K19" s="54" t="s">
        <v>966</v>
      </c>
    </row>
    <row r="20" spans="1:11" ht="15" customHeight="1" x14ac:dyDescent="0.45">
      <c r="A20" s="168">
        <v>20</v>
      </c>
      <c r="B20" s="190"/>
      <c r="C20" s="190"/>
      <c r="D20" s="190"/>
      <c r="E20" s="190"/>
      <c r="F20" s="190" t="s">
        <v>772</v>
      </c>
      <c r="G20" s="190"/>
      <c r="H20" s="419">
        <f t="shared" si="0"/>
        <v>0</v>
      </c>
      <c r="I20" s="190"/>
      <c r="J20" s="162"/>
      <c r="K20" s="54" t="s">
        <v>966</v>
      </c>
    </row>
    <row r="21" spans="1:11" ht="15" customHeight="1" x14ac:dyDescent="0.45">
      <c r="A21" s="416">
        <v>21</v>
      </c>
      <c r="B21" s="190"/>
      <c r="C21" s="190"/>
      <c r="D21" s="190"/>
      <c r="E21" s="190"/>
      <c r="F21" s="386" t="s">
        <v>112</v>
      </c>
      <c r="G21" s="190"/>
      <c r="H21" s="419">
        <f>IF(H18+H19+H20=0, SUMIF($G$52:$G$66,F21,$I$52:$I$66), H18+H19+H20)</f>
        <v>0</v>
      </c>
      <c r="I21" s="190"/>
      <c r="J21" s="162"/>
      <c r="K21" s="54" t="s">
        <v>966</v>
      </c>
    </row>
    <row r="22" spans="1:11" ht="15" customHeight="1" x14ac:dyDescent="0.45">
      <c r="A22" s="168">
        <v>22</v>
      </c>
      <c r="B22" s="190"/>
      <c r="C22" s="190"/>
      <c r="D22" s="190"/>
      <c r="E22" s="386" t="s">
        <v>860</v>
      </c>
      <c r="F22" s="190" t="s">
        <v>273</v>
      </c>
      <c r="G22" s="190"/>
      <c r="H22" s="419">
        <f t="shared" si="0"/>
        <v>0</v>
      </c>
      <c r="I22" s="190"/>
      <c r="J22" s="162"/>
      <c r="K22" s="54" t="s">
        <v>966</v>
      </c>
    </row>
    <row r="23" spans="1:11" ht="15" customHeight="1" x14ac:dyDescent="0.45">
      <c r="A23" s="168">
        <v>23</v>
      </c>
      <c r="B23" s="190"/>
      <c r="C23" s="190"/>
      <c r="D23" s="190"/>
      <c r="E23" s="190"/>
      <c r="F23" s="190" t="s">
        <v>800</v>
      </c>
      <c r="G23" s="190"/>
      <c r="H23" s="419">
        <f t="shared" si="0"/>
        <v>0</v>
      </c>
      <c r="I23" s="190"/>
      <c r="J23" s="162"/>
      <c r="K23" s="54" t="s">
        <v>966</v>
      </c>
    </row>
    <row r="24" spans="1:11" ht="15" customHeight="1" x14ac:dyDescent="0.45">
      <c r="A24" s="416">
        <v>24</v>
      </c>
      <c r="B24" s="190"/>
      <c r="C24" s="190"/>
      <c r="D24" s="190"/>
      <c r="E24" s="190"/>
      <c r="F24" s="190" t="s">
        <v>274</v>
      </c>
      <c r="G24" s="190"/>
      <c r="H24" s="419">
        <f t="shared" si="0"/>
        <v>0</v>
      </c>
      <c r="I24" s="190"/>
      <c r="J24" s="162"/>
      <c r="K24" s="54" t="s">
        <v>966</v>
      </c>
    </row>
    <row r="25" spans="1:11" ht="15" customHeight="1" thickBot="1" x14ac:dyDescent="0.5">
      <c r="A25" s="168">
        <v>25</v>
      </c>
      <c r="B25" s="190"/>
      <c r="C25" s="190"/>
      <c r="D25" s="190"/>
      <c r="E25" s="190"/>
      <c r="F25" s="386" t="s">
        <v>860</v>
      </c>
      <c r="G25" s="190"/>
      <c r="H25" s="419">
        <f>IF(H22+H23+H24=0, SUMIF($G$52:$G$66,F25,$I$52:$I$66), H22+H23+H24)</f>
        <v>0</v>
      </c>
      <c r="I25" s="190"/>
      <c r="J25" s="162"/>
      <c r="K25" s="54" t="s">
        <v>966</v>
      </c>
    </row>
    <row r="26" spans="1:11" ht="15" customHeight="1" thickBot="1" x14ac:dyDescent="0.5">
      <c r="A26" s="168">
        <v>26</v>
      </c>
      <c r="B26" s="190"/>
      <c r="C26" s="190"/>
      <c r="D26" s="190"/>
      <c r="E26" s="228"/>
      <c r="F26" s="228" t="s">
        <v>879</v>
      </c>
      <c r="G26" s="170"/>
      <c r="H26" s="170"/>
      <c r="I26" s="362">
        <f>H17+H21+H25</f>
        <v>0</v>
      </c>
      <c r="J26" s="162"/>
      <c r="K26" s="54" t="s">
        <v>966</v>
      </c>
    </row>
    <row r="27" spans="1:11" ht="15" customHeight="1" x14ac:dyDescent="0.45">
      <c r="A27" s="416">
        <v>27</v>
      </c>
      <c r="B27" s="190"/>
      <c r="C27" s="190"/>
      <c r="D27" s="190"/>
      <c r="E27" s="716" t="s">
        <v>75</v>
      </c>
      <c r="F27" s="325"/>
      <c r="G27" s="170"/>
      <c r="H27" s="170"/>
      <c r="I27" s="713"/>
      <c r="J27" s="162"/>
      <c r="K27" s="54" t="s">
        <v>966</v>
      </c>
    </row>
    <row r="28" spans="1:11" ht="15" customHeight="1" x14ac:dyDescent="0.45">
      <c r="A28" s="168">
        <v>28</v>
      </c>
      <c r="B28" s="190"/>
      <c r="C28" s="190"/>
      <c r="D28" s="190"/>
      <c r="E28" s="386" t="s">
        <v>856</v>
      </c>
      <c r="F28" s="325"/>
      <c r="G28" s="170"/>
      <c r="H28" s="170"/>
      <c r="I28" s="713"/>
      <c r="J28" s="162"/>
      <c r="K28" s="54" t="s">
        <v>966</v>
      </c>
    </row>
    <row r="29" spans="1:11" ht="15" customHeight="1" x14ac:dyDescent="0.45">
      <c r="A29" s="168">
        <v>29</v>
      </c>
      <c r="B29" s="190"/>
      <c r="C29" s="190"/>
      <c r="D29" s="190"/>
      <c r="E29" s="436" t="s">
        <v>324</v>
      </c>
      <c r="F29" s="325"/>
      <c r="G29" s="170"/>
      <c r="H29" s="419">
        <f>SUMIF($G$52:$G$66,E29,$I$52:$I$66)</f>
        <v>0</v>
      </c>
      <c r="I29" s="190"/>
      <c r="J29" s="162"/>
      <c r="K29" s="54" t="s">
        <v>966</v>
      </c>
    </row>
    <row r="30" spans="1:11" ht="15" customHeight="1" x14ac:dyDescent="0.45">
      <c r="A30" s="416">
        <v>30</v>
      </c>
      <c r="B30" s="190"/>
      <c r="C30" s="190"/>
      <c r="D30" s="190"/>
      <c r="E30" s="166" t="s">
        <v>325</v>
      </c>
      <c r="F30" s="325"/>
      <c r="G30" s="170"/>
      <c r="H30" s="419">
        <f>SUMIF($G$52:$G$66,E30,$I$52:$I$66)</f>
        <v>0</v>
      </c>
      <c r="I30" s="190"/>
      <c r="J30" s="162"/>
      <c r="K30" s="54" t="s">
        <v>966</v>
      </c>
    </row>
    <row r="31" spans="1:11" ht="15" customHeight="1" x14ac:dyDescent="0.45">
      <c r="A31" s="168">
        <v>31</v>
      </c>
      <c r="B31" s="190"/>
      <c r="C31" s="190"/>
      <c r="D31" s="190"/>
      <c r="E31" s="437" t="s">
        <v>326</v>
      </c>
      <c r="F31" s="325"/>
      <c r="G31" s="170"/>
      <c r="H31" s="419">
        <f>SUMIF($G$52:$G$66,E31,$I$52:$I$66)</f>
        <v>0</v>
      </c>
      <c r="I31" s="190"/>
      <c r="J31" s="162"/>
      <c r="K31" s="54" t="s">
        <v>966</v>
      </c>
    </row>
    <row r="32" spans="1:11" ht="15" customHeight="1" thickBot="1" x14ac:dyDescent="0.5">
      <c r="A32" s="168">
        <v>32</v>
      </c>
      <c r="B32" s="190"/>
      <c r="C32" s="190"/>
      <c r="D32" s="190"/>
      <c r="E32" s="437" t="s">
        <v>805</v>
      </c>
      <c r="F32" s="325"/>
      <c r="G32" s="170"/>
      <c r="H32" s="419">
        <f>SUMIF($G$52:$G$66,E32,$I$52:$I$66)</f>
        <v>0</v>
      </c>
      <c r="I32" s="190"/>
      <c r="J32" s="162"/>
      <c r="K32" s="54" t="s">
        <v>966</v>
      </c>
    </row>
    <row r="33" spans="1:12" ht="15" customHeight="1" thickBot="1" x14ac:dyDescent="0.5">
      <c r="A33" s="416">
        <v>33</v>
      </c>
      <c r="B33" s="190"/>
      <c r="C33" s="190"/>
      <c r="D33" s="190"/>
      <c r="E33" s="180" t="s">
        <v>124</v>
      </c>
      <c r="F33" s="325"/>
      <c r="G33" s="170"/>
      <c r="H33" s="190"/>
      <c r="I33" s="428">
        <f>SUM(H26:H32)</f>
        <v>0</v>
      </c>
      <c r="J33" s="162"/>
      <c r="K33" s="54" t="s">
        <v>966</v>
      </c>
    </row>
    <row r="34" spans="1:12" ht="15" customHeight="1" thickBot="1" x14ac:dyDescent="0.5">
      <c r="A34" s="168">
        <v>34</v>
      </c>
      <c r="B34" s="190"/>
      <c r="C34" s="190"/>
      <c r="D34" s="190"/>
      <c r="E34" s="180" t="s">
        <v>167</v>
      </c>
      <c r="F34" s="325"/>
      <c r="G34" s="190"/>
      <c r="H34" s="374"/>
      <c r="I34" s="419">
        <f>SUMIF($G$52:$G$66,E34,$I$52:$I$66)</f>
        <v>0</v>
      </c>
      <c r="J34" s="162"/>
      <c r="K34" s="54" t="s">
        <v>966</v>
      </c>
    </row>
    <row r="35" spans="1:12" ht="15" customHeight="1" thickBot="1" x14ac:dyDescent="0.5">
      <c r="A35" s="168">
        <v>35</v>
      </c>
      <c r="B35" s="190"/>
      <c r="C35" s="190"/>
      <c r="D35" s="190"/>
      <c r="E35" s="180" t="s">
        <v>121</v>
      </c>
      <c r="F35" s="325"/>
      <c r="G35" s="190"/>
      <c r="H35" s="374"/>
      <c r="I35" s="428">
        <f>I33+I34</f>
        <v>0</v>
      </c>
      <c r="J35" s="162"/>
    </row>
    <row r="36" spans="1:12" ht="15" customHeight="1" x14ac:dyDescent="0.45">
      <c r="A36" s="416">
        <v>36</v>
      </c>
      <c r="B36" s="190"/>
      <c r="C36" s="190"/>
      <c r="D36" s="190"/>
      <c r="E36" s="418" t="s">
        <v>122</v>
      </c>
      <c r="F36" s="325"/>
      <c r="G36" s="190"/>
      <c r="H36" s="374"/>
      <c r="I36" s="157"/>
      <c r="J36" s="162"/>
    </row>
    <row r="37" spans="1:12" ht="15" customHeight="1" thickBot="1" x14ac:dyDescent="0.5">
      <c r="A37" s="168">
        <v>37</v>
      </c>
      <c r="B37" s="190"/>
      <c r="C37" s="190"/>
      <c r="D37" s="190"/>
      <c r="E37" s="418" t="s">
        <v>125</v>
      </c>
      <c r="F37" s="325"/>
      <c r="G37" s="190"/>
      <c r="H37" s="374"/>
      <c r="I37" s="154"/>
      <c r="J37" s="162"/>
    </row>
    <row r="38" spans="1:12" ht="15" customHeight="1" thickBot="1" x14ac:dyDescent="0.5">
      <c r="A38" s="168">
        <v>38</v>
      </c>
      <c r="B38" s="190"/>
      <c r="C38" s="190"/>
      <c r="D38" s="190"/>
      <c r="E38" s="415" t="s">
        <v>206</v>
      </c>
      <c r="F38" s="325"/>
      <c r="G38" s="190"/>
      <c r="H38" s="374"/>
      <c r="I38" s="428">
        <f>I35+I36-I37</f>
        <v>0</v>
      </c>
      <c r="J38" s="162"/>
    </row>
    <row r="39" spans="1:12" s="155" customFormat="1" ht="15" customHeight="1" thickBot="1" x14ac:dyDescent="0.45">
      <c r="A39" s="416">
        <v>39</v>
      </c>
      <c r="B39" s="420"/>
      <c r="C39" s="420"/>
      <c r="D39" s="420"/>
      <c r="E39" s="415" t="s">
        <v>205</v>
      </c>
      <c r="F39" s="325"/>
      <c r="G39" s="420"/>
      <c r="H39" s="421"/>
      <c r="I39" s="428">
        <f>I26+I38</f>
        <v>0</v>
      </c>
      <c r="J39" s="427"/>
      <c r="K39" s="156"/>
      <c r="L39" s="156"/>
    </row>
    <row r="40" spans="1:12" s="155" customFormat="1" ht="15" customHeight="1" x14ac:dyDescent="0.4">
      <c r="A40" s="168">
        <v>40</v>
      </c>
      <c r="B40" s="420"/>
      <c r="C40" s="420"/>
      <c r="D40" s="420"/>
      <c r="E40" s="420"/>
      <c r="F40" s="325"/>
      <c r="G40" s="420"/>
      <c r="H40" s="421"/>
      <c r="I40" s="421"/>
      <c r="J40" s="427"/>
      <c r="K40" s="156"/>
      <c r="L40" s="156"/>
    </row>
    <row r="41" spans="1:12" ht="15" customHeight="1" x14ac:dyDescent="0.45">
      <c r="A41" s="168">
        <v>41</v>
      </c>
      <c r="B41" s="190"/>
      <c r="C41" s="190"/>
      <c r="D41" s="190"/>
      <c r="E41" s="190"/>
      <c r="F41" s="415" t="s">
        <v>81</v>
      </c>
      <c r="G41" s="190"/>
      <c r="H41" s="374"/>
      <c r="I41" s="154"/>
      <c r="J41" s="162"/>
    </row>
    <row r="42" spans="1:12" ht="15" customHeight="1" x14ac:dyDescent="0.45">
      <c r="A42" s="416">
        <v>42</v>
      </c>
      <c r="B42" s="190"/>
      <c r="C42" s="190"/>
      <c r="D42" s="190"/>
      <c r="E42" s="190"/>
      <c r="F42" s="415"/>
      <c r="G42" s="190"/>
      <c r="H42" s="374"/>
      <c r="I42" s="374"/>
      <c r="J42" s="162"/>
    </row>
    <row r="43" spans="1:12" ht="15" customHeight="1" x14ac:dyDescent="0.55000000000000004">
      <c r="A43" s="168">
        <v>43</v>
      </c>
      <c r="B43" s="190"/>
      <c r="C43" s="423" t="s">
        <v>885</v>
      </c>
      <c r="D43" s="190"/>
      <c r="E43" s="190"/>
      <c r="F43" s="415"/>
      <c r="G43" s="190"/>
      <c r="H43" s="374"/>
      <c r="I43" s="374"/>
      <c r="J43" s="162"/>
    </row>
    <row r="44" spans="1:12" ht="53.25" customHeight="1" x14ac:dyDescent="0.45">
      <c r="A44" s="168">
        <v>44</v>
      </c>
      <c r="B44" s="190"/>
      <c r="C44" s="190"/>
      <c r="D44" s="190"/>
      <c r="E44" s="715" t="s">
        <v>148</v>
      </c>
      <c r="F44" s="715"/>
      <c r="G44" s="714" t="s">
        <v>887</v>
      </c>
      <c r="H44" s="639"/>
      <c r="I44" s="429" t="s">
        <v>786</v>
      </c>
      <c r="J44" s="162"/>
    </row>
    <row r="45" spans="1:12" ht="15" customHeight="1" x14ac:dyDescent="0.45">
      <c r="A45" s="416">
        <v>45</v>
      </c>
      <c r="B45" s="190"/>
      <c r="C45" s="190"/>
      <c r="D45" s="190"/>
      <c r="E45" s="842"/>
      <c r="F45" s="843"/>
      <c r="G45" s="840"/>
      <c r="H45" s="841"/>
      <c r="I45" s="153"/>
      <c r="J45" s="162"/>
    </row>
    <row r="46" spans="1:12" ht="15" customHeight="1" x14ac:dyDescent="0.45">
      <c r="A46" s="168">
        <v>46</v>
      </c>
      <c r="B46" s="190"/>
      <c r="C46" s="190"/>
      <c r="D46" s="190"/>
      <c r="E46" s="842"/>
      <c r="F46" s="843"/>
      <c r="G46" s="840"/>
      <c r="H46" s="841"/>
      <c r="I46" s="153"/>
      <c r="J46" s="162"/>
    </row>
    <row r="47" spans="1:12" ht="15" customHeight="1" x14ac:dyDescent="0.45">
      <c r="A47" s="168">
        <v>47</v>
      </c>
      <c r="B47" s="190"/>
      <c r="C47" s="190"/>
      <c r="D47" s="190"/>
      <c r="E47" s="842"/>
      <c r="F47" s="843"/>
      <c r="G47" s="840"/>
      <c r="H47" s="841"/>
      <c r="I47" s="153"/>
      <c r="J47" s="162"/>
    </row>
    <row r="48" spans="1:12" ht="15" customHeight="1" thickBot="1" x14ac:dyDescent="0.5">
      <c r="A48" s="416">
        <v>48</v>
      </c>
      <c r="B48" s="190"/>
      <c r="C48" s="190"/>
      <c r="D48" s="190"/>
      <c r="E48" s="842"/>
      <c r="F48" s="843"/>
      <c r="G48" s="840"/>
      <c r="H48" s="841"/>
      <c r="I48" s="153"/>
      <c r="J48" s="162"/>
    </row>
    <row r="49" spans="1:10" ht="15" customHeight="1" thickBot="1" x14ac:dyDescent="0.5">
      <c r="A49" s="168">
        <v>49</v>
      </c>
      <c r="B49" s="190"/>
      <c r="C49" s="190"/>
      <c r="D49" s="190"/>
      <c r="E49" s="190"/>
      <c r="F49" s="430" t="s">
        <v>204</v>
      </c>
      <c r="G49" s="431"/>
      <c r="H49" s="432"/>
      <c r="I49" s="433">
        <f>SUM(I45:I48)</f>
        <v>0</v>
      </c>
      <c r="J49" s="162"/>
    </row>
    <row r="50" spans="1:10" s="147" customFormat="1" ht="30" customHeight="1" x14ac:dyDescent="0.55000000000000004">
      <c r="A50" s="168">
        <v>50</v>
      </c>
      <c r="B50" s="422"/>
      <c r="C50" s="423" t="s">
        <v>884</v>
      </c>
      <c r="D50" s="424"/>
      <c r="E50" s="424"/>
      <c r="F50" s="424"/>
      <c r="G50" s="420"/>
      <c r="H50" s="425"/>
      <c r="I50" s="425"/>
      <c r="J50" s="427"/>
    </row>
    <row r="51" spans="1:10" s="147" customFormat="1" ht="49.5" customHeight="1" x14ac:dyDescent="0.4">
      <c r="A51" s="416">
        <v>51</v>
      </c>
      <c r="B51" s="420"/>
      <c r="C51" s="420"/>
      <c r="D51" s="420"/>
      <c r="E51" s="715" t="s">
        <v>148</v>
      </c>
      <c r="F51" s="715"/>
      <c r="G51" s="714" t="s">
        <v>878</v>
      </c>
      <c r="H51" s="639"/>
      <c r="I51" s="429" t="s">
        <v>786</v>
      </c>
      <c r="J51" s="427"/>
    </row>
    <row r="52" spans="1:10" s="147" customFormat="1" ht="15" customHeight="1" x14ac:dyDescent="0.4">
      <c r="A52" s="168">
        <v>52</v>
      </c>
      <c r="B52" s="420"/>
      <c r="C52" s="420"/>
      <c r="D52" s="420"/>
      <c r="E52" s="842"/>
      <c r="F52" s="843"/>
      <c r="G52" s="840" t="s">
        <v>107</v>
      </c>
      <c r="H52" s="841"/>
      <c r="I52" s="153"/>
      <c r="J52" s="427"/>
    </row>
    <row r="53" spans="1:10" s="147" customFormat="1" ht="15" customHeight="1" x14ac:dyDescent="0.4">
      <c r="A53" s="168">
        <v>53</v>
      </c>
      <c r="B53" s="420"/>
      <c r="C53" s="420"/>
      <c r="D53" s="420"/>
      <c r="E53" s="842"/>
      <c r="F53" s="843"/>
      <c r="G53" s="840" t="s">
        <v>107</v>
      </c>
      <c r="H53" s="841"/>
      <c r="I53" s="153"/>
      <c r="J53" s="427"/>
    </row>
    <row r="54" spans="1:10" s="147" customFormat="1" ht="15" customHeight="1" x14ac:dyDescent="0.4">
      <c r="A54" s="416">
        <v>54</v>
      </c>
      <c r="B54" s="420"/>
      <c r="C54" s="420"/>
      <c r="D54" s="420"/>
      <c r="E54" s="842"/>
      <c r="F54" s="843"/>
      <c r="G54" s="840" t="s">
        <v>107</v>
      </c>
      <c r="H54" s="841"/>
      <c r="I54" s="153"/>
      <c r="J54" s="427"/>
    </row>
    <row r="55" spans="1:10" s="147" customFormat="1" ht="15" customHeight="1" x14ac:dyDescent="0.4">
      <c r="A55" s="168">
        <v>55</v>
      </c>
      <c r="B55" s="420"/>
      <c r="C55" s="420"/>
      <c r="D55" s="420"/>
      <c r="E55" s="842"/>
      <c r="F55" s="843"/>
      <c r="G55" s="840" t="s">
        <v>107</v>
      </c>
      <c r="H55" s="841"/>
      <c r="I55" s="153"/>
      <c r="J55" s="427"/>
    </row>
    <row r="56" spans="1:10" s="147" customFormat="1" ht="15" customHeight="1" x14ac:dyDescent="0.4">
      <c r="A56" s="168">
        <v>56</v>
      </c>
      <c r="B56" s="420"/>
      <c r="C56" s="420"/>
      <c r="D56" s="420"/>
      <c r="E56" s="842"/>
      <c r="F56" s="843"/>
      <c r="G56" s="840" t="s">
        <v>107</v>
      </c>
      <c r="H56" s="841"/>
      <c r="I56" s="153"/>
      <c r="J56" s="427"/>
    </row>
    <row r="57" spans="1:10" s="147" customFormat="1" ht="15" customHeight="1" x14ac:dyDescent="0.4">
      <c r="A57" s="416">
        <v>57</v>
      </c>
      <c r="B57" s="420"/>
      <c r="C57" s="420"/>
      <c r="D57" s="420"/>
      <c r="E57" s="842"/>
      <c r="F57" s="843"/>
      <c r="G57" s="840" t="s">
        <v>107</v>
      </c>
      <c r="H57" s="841"/>
      <c r="I57" s="153"/>
      <c r="J57" s="427"/>
    </row>
    <row r="58" spans="1:10" s="147" customFormat="1" ht="15" customHeight="1" x14ac:dyDescent="0.4">
      <c r="A58" s="168">
        <v>58</v>
      </c>
      <c r="B58" s="420"/>
      <c r="C58" s="420"/>
      <c r="D58" s="420"/>
      <c r="E58" s="842"/>
      <c r="F58" s="843"/>
      <c r="G58" s="840" t="s">
        <v>107</v>
      </c>
      <c r="H58" s="841"/>
      <c r="I58" s="153"/>
      <c r="J58" s="427"/>
    </row>
    <row r="59" spans="1:10" s="147" customFormat="1" ht="15" customHeight="1" x14ac:dyDescent="0.4">
      <c r="A59" s="168">
        <v>59</v>
      </c>
      <c r="B59" s="420"/>
      <c r="C59" s="420"/>
      <c r="D59" s="420"/>
      <c r="E59" s="842"/>
      <c r="F59" s="843"/>
      <c r="G59" s="840" t="s">
        <v>107</v>
      </c>
      <c r="H59" s="841"/>
      <c r="I59" s="153"/>
      <c r="J59" s="427"/>
    </row>
    <row r="60" spans="1:10" s="147" customFormat="1" ht="15" customHeight="1" x14ac:dyDescent="0.4">
      <c r="A60" s="416">
        <v>60</v>
      </c>
      <c r="B60" s="420"/>
      <c r="C60" s="420"/>
      <c r="D60" s="420"/>
      <c r="E60" s="842"/>
      <c r="F60" s="843"/>
      <c r="G60" s="840" t="s">
        <v>107</v>
      </c>
      <c r="H60" s="841"/>
      <c r="I60" s="153"/>
      <c r="J60" s="427"/>
    </row>
    <row r="61" spans="1:10" s="147" customFormat="1" ht="15" customHeight="1" x14ac:dyDescent="0.4">
      <c r="A61" s="168">
        <v>61</v>
      </c>
      <c r="B61" s="420"/>
      <c r="C61" s="420"/>
      <c r="D61" s="420"/>
      <c r="E61" s="842"/>
      <c r="F61" s="843"/>
      <c r="G61" s="840" t="s">
        <v>107</v>
      </c>
      <c r="H61" s="841"/>
      <c r="I61" s="153"/>
      <c r="J61" s="427"/>
    </row>
    <row r="62" spans="1:10" s="147" customFormat="1" ht="15" customHeight="1" x14ac:dyDescent="0.4">
      <c r="A62" s="168">
        <v>62</v>
      </c>
      <c r="B62" s="420"/>
      <c r="C62" s="420"/>
      <c r="D62" s="420"/>
      <c r="E62" s="842"/>
      <c r="F62" s="843"/>
      <c r="G62" s="840" t="s">
        <v>107</v>
      </c>
      <c r="H62" s="841"/>
      <c r="I62" s="153"/>
      <c r="J62" s="427"/>
    </row>
    <row r="63" spans="1:10" s="147" customFormat="1" ht="15" customHeight="1" x14ac:dyDescent="0.4">
      <c r="A63" s="416">
        <v>63</v>
      </c>
      <c r="B63" s="420"/>
      <c r="C63" s="420"/>
      <c r="D63" s="420"/>
      <c r="E63" s="842"/>
      <c r="F63" s="843"/>
      <c r="G63" s="840" t="s">
        <v>107</v>
      </c>
      <c r="H63" s="841"/>
      <c r="I63" s="153"/>
      <c r="J63" s="427"/>
    </row>
    <row r="64" spans="1:10" s="147" customFormat="1" ht="15" customHeight="1" x14ac:dyDescent="0.4">
      <c r="A64" s="168">
        <v>64</v>
      </c>
      <c r="B64" s="420"/>
      <c r="C64" s="420"/>
      <c r="D64" s="420"/>
      <c r="E64" s="842"/>
      <c r="F64" s="843"/>
      <c r="G64" s="840" t="s">
        <v>107</v>
      </c>
      <c r="H64" s="841"/>
      <c r="I64" s="153"/>
      <c r="J64" s="427"/>
    </row>
    <row r="65" spans="1:13" s="147" customFormat="1" ht="15" customHeight="1" x14ac:dyDescent="0.4">
      <c r="A65" s="168">
        <v>65</v>
      </c>
      <c r="B65" s="420"/>
      <c r="C65" s="420"/>
      <c r="D65" s="420"/>
      <c r="E65" s="842"/>
      <c r="F65" s="843"/>
      <c r="G65" s="840" t="s">
        <v>107</v>
      </c>
      <c r="H65" s="841"/>
      <c r="I65" s="153"/>
      <c r="J65" s="427"/>
    </row>
    <row r="66" spans="1:13" s="147" customFormat="1" ht="15" customHeight="1" thickBot="1" x14ac:dyDescent="0.45">
      <c r="A66" s="416">
        <v>66</v>
      </c>
      <c r="B66" s="420"/>
      <c r="C66" s="420"/>
      <c r="D66" s="420"/>
      <c r="E66" s="842"/>
      <c r="F66" s="843"/>
      <c r="G66" s="840" t="s">
        <v>107</v>
      </c>
      <c r="H66" s="841"/>
      <c r="I66" s="152"/>
      <c r="J66" s="427"/>
    </row>
    <row r="67" spans="1:13" s="147" customFormat="1" ht="15" hidden="1" customHeight="1" thickBot="1" x14ac:dyDescent="0.45">
      <c r="A67" s="168">
        <v>67</v>
      </c>
      <c r="B67" s="420"/>
      <c r="C67" s="420"/>
      <c r="D67" s="420"/>
      <c r="E67" s="420"/>
      <c r="F67" s="151"/>
      <c r="G67" s="844"/>
      <c r="H67" s="844"/>
      <c r="I67" s="150"/>
      <c r="J67" s="427"/>
    </row>
    <row r="68" spans="1:13" s="147" customFormat="1" ht="15" customHeight="1" thickBot="1" x14ac:dyDescent="0.45">
      <c r="A68" s="168">
        <v>68</v>
      </c>
      <c r="B68" s="420"/>
      <c r="C68" s="420"/>
      <c r="D68" s="420"/>
      <c r="E68" s="420"/>
      <c r="F68" s="430" t="s">
        <v>204</v>
      </c>
      <c r="G68" s="431"/>
      <c r="H68" s="432"/>
      <c r="I68" s="433">
        <f>SUM(I52:I67)</f>
        <v>0</v>
      </c>
      <c r="J68" s="427"/>
      <c r="K68" s="149" t="b">
        <f>I68+I36-I37+I41=I39</f>
        <v>1</v>
      </c>
    </row>
    <row r="69" spans="1:13" s="147" customFormat="1" ht="15" customHeight="1" x14ac:dyDescent="0.4">
      <c r="A69" s="416">
        <v>69</v>
      </c>
      <c r="B69" s="420"/>
      <c r="C69" s="420"/>
      <c r="D69" s="420"/>
      <c r="E69" s="420"/>
      <c r="F69" s="434" t="s">
        <v>147</v>
      </c>
      <c r="G69" s="420"/>
      <c r="H69" s="420"/>
      <c r="I69" s="420"/>
      <c r="J69" s="427"/>
      <c r="L69" s="148"/>
      <c r="M69" s="144"/>
    </row>
    <row r="70" spans="1:13" x14ac:dyDescent="0.45">
      <c r="A70" s="168">
        <v>70</v>
      </c>
      <c r="B70" s="159"/>
      <c r="C70" s="159"/>
      <c r="D70" s="159"/>
      <c r="E70" s="159"/>
      <c r="F70" s="159"/>
      <c r="G70" s="159"/>
      <c r="H70" s="159"/>
      <c r="I70" s="159"/>
      <c r="J70" s="158"/>
      <c r="L70" s="143"/>
      <c r="M70" s="144"/>
    </row>
    <row r="71" spans="1:13" s="22" customFormat="1" x14ac:dyDescent="0.45">
      <c r="A71" s="19"/>
      <c r="B71" s="19"/>
      <c r="C71" s="19"/>
      <c r="D71" s="19"/>
      <c r="E71" s="19"/>
      <c r="F71" s="19"/>
      <c r="G71" s="19"/>
      <c r="H71" s="19"/>
      <c r="I71" s="19"/>
      <c r="J71" s="19"/>
      <c r="L71" s="143"/>
      <c r="M71" s="144"/>
    </row>
    <row r="72" spans="1:13" s="22" customFormat="1" x14ac:dyDescent="0.45">
      <c r="A72" s="19"/>
      <c r="B72" s="19"/>
      <c r="C72" s="19"/>
      <c r="D72" s="19"/>
      <c r="E72" s="19"/>
      <c r="F72" s="19"/>
      <c r="G72" s="19"/>
      <c r="H72" s="19"/>
      <c r="I72" s="19"/>
      <c r="J72" s="19"/>
      <c r="L72" s="143"/>
      <c r="M72" s="144"/>
    </row>
    <row r="73" spans="1:13" s="22" customFormat="1" ht="13.5" hidden="1" customHeight="1" x14ac:dyDescent="0.45">
      <c r="A73" s="19"/>
      <c r="B73" s="19"/>
      <c r="C73" s="19"/>
      <c r="D73" s="19"/>
      <c r="E73" s="19"/>
      <c r="F73" s="19"/>
      <c r="G73" s="146" t="s">
        <v>203</v>
      </c>
      <c r="H73" s="19"/>
      <c r="I73" s="19"/>
      <c r="J73" s="19"/>
      <c r="L73" s="143"/>
      <c r="M73" s="145"/>
    </row>
    <row r="74" spans="1:13" hidden="1" x14ac:dyDescent="0.45">
      <c r="G74" s="233"/>
      <c r="L74" s="143"/>
      <c r="M74" s="144"/>
    </row>
    <row r="75" spans="1:13" hidden="1" x14ac:dyDescent="0.45">
      <c r="G75" s="233" t="str">
        <f>F15</f>
        <v>Customer operations</v>
      </c>
      <c r="L75" s="143"/>
      <c r="M75" s="145"/>
    </row>
    <row r="76" spans="1:13" hidden="1" x14ac:dyDescent="0.45">
      <c r="G76" s="233" t="str">
        <f>F16</f>
        <v>Product, sales &amp; marketing</v>
      </c>
      <c r="L76" s="143"/>
      <c r="M76" s="144"/>
    </row>
    <row r="77" spans="1:13" hidden="1" x14ac:dyDescent="0.45">
      <c r="G77" s="233" t="str">
        <f>F17</f>
        <v>Customer opex</v>
      </c>
      <c r="L77" s="143"/>
      <c r="M77" s="144"/>
    </row>
    <row r="78" spans="1:13" hidden="1" x14ac:dyDescent="0.45">
      <c r="G78" s="233" t="str">
        <f>F18</f>
        <v>Maintenance</v>
      </c>
      <c r="L78" s="143"/>
      <c r="M78" s="144"/>
    </row>
    <row r="79" spans="1:13" hidden="1" x14ac:dyDescent="0.45">
      <c r="G79" s="233" t="str">
        <f>F19</f>
        <v>Network operations</v>
      </c>
      <c r="L79" s="143"/>
      <c r="M79" s="144"/>
    </row>
    <row r="80" spans="1:13" hidden="1" x14ac:dyDescent="0.45">
      <c r="G80" s="233" t="s">
        <v>772</v>
      </c>
      <c r="L80" s="143"/>
      <c r="M80" s="144"/>
    </row>
    <row r="81" spans="7:13" hidden="1" x14ac:dyDescent="0.45">
      <c r="G81" s="233" t="str">
        <f>F21</f>
        <v>Network opex</v>
      </c>
      <c r="L81" s="143"/>
      <c r="M81" s="145"/>
    </row>
    <row r="82" spans="7:13" hidden="1" x14ac:dyDescent="0.45">
      <c r="G82" s="233" t="str">
        <f>F22</f>
        <v>Asset management</v>
      </c>
      <c r="L82" s="143"/>
      <c r="M82" s="144"/>
    </row>
    <row r="83" spans="7:13" hidden="1" x14ac:dyDescent="0.45">
      <c r="G83" s="233" t="str">
        <f>F23</f>
        <v>Corporate opex</v>
      </c>
      <c r="L83" s="143"/>
      <c r="M83" s="144"/>
    </row>
    <row r="84" spans="7:13" hidden="1" x14ac:dyDescent="0.45">
      <c r="G84" s="233" t="str">
        <f>F24</f>
        <v>Technology</v>
      </c>
      <c r="L84" s="143"/>
    </row>
    <row r="85" spans="7:13" hidden="1" x14ac:dyDescent="0.45">
      <c r="G85" s="233" t="str">
        <f>F25</f>
        <v>Support opex</v>
      </c>
      <c r="L85" s="143"/>
    </row>
    <row r="86" spans="7:13" hidden="1" x14ac:dyDescent="0.45">
      <c r="G86" s="435" t="str">
        <f>E29</f>
        <v>Installations</v>
      </c>
      <c r="L86" s="143"/>
    </row>
    <row r="87" spans="7:13" hidden="1" x14ac:dyDescent="0.45">
      <c r="G87" s="435" t="str">
        <f>E30</f>
        <v>Network capacity</v>
      </c>
      <c r="L87" s="143"/>
    </row>
    <row r="88" spans="7:13" hidden="1" x14ac:dyDescent="0.45">
      <c r="G88" s="435" t="str">
        <f>E31</f>
        <v>Network sustain &amp; enhance</v>
      </c>
      <c r="L88" s="143"/>
    </row>
    <row r="89" spans="7:13" hidden="1" x14ac:dyDescent="0.45">
      <c r="G89" s="435" t="str">
        <f>E32</f>
        <v>Network &amp; customer IT</v>
      </c>
      <c r="L89" s="143"/>
    </row>
    <row r="90" spans="7:13" hidden="1" x14ac:dyDescent="0.45">
      <c r="G90" s="438" t="str">
        <f>E34</f>
        <v>Expenditure on non-network assets</v>
      </c>
      <c r="L90" s="143"/>
    </row>
    <row r="91" spans="7:13" x14ac:dyDescent="0.45">
      <c r="G91" s="438"/>
      <c r="L91" s="143"/>
    </row>
    <row r="92" spans="7:13" x14ac:dyDescent="0.45">
      <c r="G92" s="438"/>
    </row>
    <row r="93" spans="7:13" x14ac:dyDescent="0.45">
      <c r="G93" s="438"/>
    </row>
    <row r="94" spans="7:13" x14ac:dyDescent="0.45">
      <c r="G94" s="438"/>
    </row>
  </sheetData>
  <sheetProtection formatRows="0" insertRows="0"/>
  <mergeCells count="43">
    <mergeCell ref="G48:H48"/>
    <mergeCell ref="E9:G9"/>
    <mergeCell ref="E45:F45"/>
    <mergeCell ref="G45:H45"/>
    <mergeCell ref="E46:F46"/>
    <mergeCell ref="G46:H46"/>
    <mergeCell ref="E47:F47"/>
    <mergeCell ref="G47:H47"/>
    <mergeCell ref="E64:F64"/>
    <mergeCell ref="E65:F65"/>
    <mergeCell ref="E63:F63"/>
    <mergeCell ref="E66:F66"/>
    <mergeCell ref="E58:F58"/>
    <mergeCell ref="E59:F59"/>
    <mergeCell ref="E60:F60"/>
    <mergeCell ref="E61:F61"/>
    <mergeCell ref="E62:F62"/>
    <mergeCell ref="G58:H58"/>
    <mergeCell ref="G59:H59"/>
    <mergeCell ref="G60:H60"/>
    <mergeCell ref="G66:H66"/>
    <mergeCell ref="G67:H67"/>
    <mergeCell ref="G61:H61"/>
    <mergeCell ref="G62:H62"/>
    <mergeCell ref="G63:H63"/>
    <mergeCell ref="G64:H64"/>
    <mergeCell ref="G65:H65"/>
    <mergeCell ref="G2:H2"/>
    <mergeCell ref="G3:H3"/>
    <mergeCell ref="G57:H57"/>
    <mergeCell ref="A5:I5"/>
    <mergeCell ref="G52:H52"/>
    <mergeCell ref="G53:H53"/>
    <mergeCell ref="G54:H54"/>
    <mergeCell ref="G55:H55"/>
    <mergeCell ref="G56:H56"/>
    <mergeCell ref="E52:F52"/>
    <mergeCell ref="E53:F53"/>
    <mergeCell ref="E54:F54"/>
    <mergeCell ref="E55:F55"/>
    <mergeCell ref="E56:F56"/>
    <mergeCell ref="E57:F57"/>
    <mergeCell ref="E48:F48"/>
  </mergeCells>
  <dataValidations count="6">
    <dataValidation allowBlank="1" showErrorMessage="1" prompt="Please enter text" sqref="F68 F49" xr:uid="{00000000-0002-0000-0800-000002000000}"/>
    <dataValidation allowBlank="1" showInputMessage="1" sqref="F69:G69" xr:uid="{00000000-0002-0000-0800-000003000000}"/>
    <dataValidation type="list" allowBlank="1" showErrorMessage="1" prompt="Please select from available drop-down options" sqref="G68 G49" xr:uid="{00000000-0002-0000-0800-000004000000}">
      <formula1>"Opex,Sales,Capex,[Select one]"</formula1>
    </dataValidation>
    <dataValidation allowBlank="1" showInputMessage="1" showErrorMessage="1" prompt="Please enter text" sqref="E52:E66 F67 E45:E48" xr:uid="{00000000-0002-0000-0800-000005000000}"/>
    <dataValidation type="list" allowBlank="1" showInputMessage="1" showErrorMessage="1" prompt="Please select from available drop-down options" sqref="G67:H67" xr:uid="{00000000-0002-0000-0800-000001000000}">
      <formula1>#REF!</formula1>
    </dataValidation>
    <dataValidation type="list" allowBlank="1" showInputMessage="1" showErrorMessage="1" prompt="Please select from available drop-down options" sqref="G52:H66" xr:uid="{2FD6DCD0-4FA3-4369-900B-F8040ED7E0E7}">
      <formula1>$G$74:$G$90</formula1>
    </dataValidation>
  </dataValidations>
  <pageMargins left="0.70866141732283472" right="0.70866141732283472" top="0.74803149606299213" bottom="0.74803149606299213" header="0.31496062992125984" footer="0.31496062992125984"/>
  <pageSetup paperSize="9" scale="65" fitToWidth="0" fitToHeight="0" orientation="portrait" r:id="rId1"/>
  <headerFooter alignWithMargins="0">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00E2-2DBD-45D0-AB06-8598D18FDECB}">
  <sheetPr codeName="Sheet9">
    <tabColor theme="9" tint="-0.499984740745262"/>
    <pageSetUpPr fitToPage="1"/>
  </sheetPr>
  <dimension ref="A1:AP53"/>
  <sheetViews>
    <sheetView showGridLines="0" zoomScaleNormal="100" zoomScaleSheetLayoutView="102" workbookViewId="0">
      <selection activeCell="C5" sqref="C5"/>
    </sheetView>
  </sheetViews>
  <sheetFormatPr defaultColWidth="9.1328125" defaultRowHeight="14.25" x14ac:dyDescent="0.45"/>
  <cols>
    <col min="1" max="1" width="5" style="54" customWidth="1"/>
    <col min="2" max="3" width="3.73046875" style="54" customWidth="1"/>
    <col min="4" max="4" width="33.59765625" style="54" customWidth="1"/>
    <col min="5" max="5" width="12.265625" style="54" customWidth="1"/>
    <col min="6" max="6" width="7.86328125" style="54" customWidth="1"/>
    <col min="7" max="9" width="15.73046875" style="54" customWidth="1"/>
    <col min="10" max="10" width="11.265625" style="54" customWidth="1"/>
    <col min="11" max="15" width="10.73046875" style="54" customWidth="1"/>
    <col min="16" max="16" width="11.59765625" style="54" customWidth="1"/>
    <col min="17" max="17" width="15.3984375" style="54" customWidth="1"/>
    <col min="18" max="18" width="15.1328125" style="54" customWidth="1"/>
    <col min="19" max="19" width="2.73046875" style="54" customWidth="1"/>
    <col min="20" max="41" width="9.1328125" style="54"/>
    <col min="42" max="42" width="11.86328125" style="54" customWidth="1"/>
    <col min="43" max="16384" width="9.1328125" style="54"/>
  </cols>
  <sheetData>
    <row r="1" spans="1:42" ht="15" customHeight="1" x14ac:dyDescent="0.45">
      <c r="A1" s="410"/>
      <c r="B1" s="204"/>
      <c r="C1" s="204"/>
      <c r="D1" s="204"/>
      <c r="E1" s="204"/>
      <c r="F1" s="204"/>
      <c r="G1" s="204"/>
      <c r="H1" s="204"/>
      <c r="I1" s="204"/>
      <c r="J1" s="193"/>
      <c r="K1" s="193"/>
      <c r="L1" s="193"/>
      <c r="M1" s="204"/>
      <c r="N1" s="204"/>
      <c r="O1" s="204"/>
      <c r="P1" s="204"/>
      <c r="Q1" s="204"/>
      <c r="R1" s="204"/>
      <c r="S1" s="202"/>
      <c r="T1" s="573"/>
      <c r="U1" s="573"/>
      <c r="V1" s="573"/>
      <c r="W1" s="573"/>
      <c r="X1" s="573"/>
      <c r="Y1" s="573"/>
      <c r="Z1" s="573"/>
      <c r="AA1" s="573"/>
      <c r="AB1" s="573"/>
      <c r="AC1" s="573"/>
      <c r="AD1" s="573"/>
      <c r="AE1" s="573"/>
      <c r="AF1" s="573"/>
      <c r="AG1" s="573"/>
      <c r="AH1" s="573"/>
      <c r="AI1" s="573"/>
      <c r="AJ1" s="573"/>
      <c r="AK1" s="573"/>
      <c r="AL1" s="573"/>
      <c r="AM1" s="573"/>
      <c r="AN1" s="573"/>
      <c r="AO1" s="573"/>
      <c r="AP1" s="573"/>
    </row>
    <row r="2" spans="1:42" ht="18" customHeight="1" x14ac:dyDescent="0.5">
      <c r="A2" s="411"/>
      <c r="B2" s="193"/>
      <c r="C2" s="193"/>
      <c r="D2" s="193"/>
      <c r="E2" s="193"/>
      <c r="F2" s="193"/>
      <c r="G2" s="200" t="s">
        <v>832</v>
      </c>
      <c r="H2" s="848" t="str">
        <f>IF(NOT(ISBLANK(CoverSheet!$C$8)),CoverSheet!$C$8,"")</f>
        <v/>
      </c>
      <c r="I2" s="848"/>
      <c r="J2" s="193"/>
      <c r="K2" s="193"/>
      <c r="L2" s="193"/>
      <c r="M2" s="574"/>
      <c r="N2" s="574"/>
      <c r="O2" s="574"/>
      <c r="P2" s="574"/>
      <c r="Q2" s="574"/>
      <c r="R2" s="574"/>
      <c r="S2" s="191"/>
      <c r="T2" s="573"/>
      <c r="U2" s="573"/>
      <c r="V2" s="573"/>
      <c r="W2" s="573"/>
      <c r="X2" s="573"/>
      <c r="Y2" s="573"/>
      <c r="Z2" s="573"/>
      <c r="AA2" s="573"/>
      <c r="AB2" s="573"/>
      <c r="AC2" s="573"/>
      <c r="AD2" s="573"/>
      <c r="AE2" s="573"/>
      <c r="AF2" s="573"/>
      <c r="AG2" s="573"/>
      <c r="AH2" s="573"/>
      <c r="AI2" s="573"/>
      <c r="AJ2" s="573"/>
      <c r="AK2" s="573"/>
      <c r="AL2" s="573"/>
      <c r="AM2" s="573"/>
      <c r="AN2" s="573"/>
      <c r="AO2" s="573"/>
      <c r="AP2" s="573"/>
    </row>
    <row r="3" spans="1:42" ht="18" customHeight="1" x14ac:dyDescent="0.5">
      <c r="A3" s="411"/>
      <c r="B3" s="193"/>
      <c r="C3" s="193"/>
      <c r="D3" s="193"/>
      <c r="E3" s="193"/>
      <c r="F3" s="193"/>
      <c r="G3" s="200" t="s">
        <v>834</v>
      </c>
      <c r="H3" s="849" t="str">
        <f>IF(ISNUMBER(CoverSheet!$C$12),CoverSheet!$C$12,"")</f>
        <v/>
      </c>
      <c r="I3" s="849"/>
      <c r="J3" s="193"/>
      <c r="K3" s="193"/>
      <c r="L3" s="193"/>
      <c r="M3" s="575"/>
      <c r="N3" s="575"/>
      <c r="O3" s="575"/>
      <c r="P3" s="575"/>
      <c r="Q3" s="575"/>
      <c r="R3" s="575"/>
      <c r="S3" s="191"/>
      <c r="T3" s="573"/>
      <c r="U3" s="573"/>
      <c r="V3" s="573"/>
      <c r="W3" s="573"/>
      <c r="X3" s="573"/>
      <c r="Y3" s="573"/>
      <c r="Z3" s="573"/>
      <c r="AA3" s="573"/>
      <c r="AB3" s="573"/>
      <c r="AC3" s="573"/>
      <c r="AD3" s="573"/>
      <c r="AE3" s="573"/>
      <c r="AF3" s="573"/>
      <c r="AG3" s="573"/>
      <c r="AH3" s="573"/>
      <c r="AI3" s="573"/>
      <c r="AJ3" s="573"/>
      <c r="AK3" s="573"/>
      <c r="AL3" s="573"/>
      <c r="AM3" s="573"/>
      <c r="AN3" s="573"/>
      <c r="AO3" s="573"/>
      <c r="AP3" s="573"/>
    </row>
    <row r="4" spans="1:42" ht="18" customHeight="1" x14ac:dyDescent="0.5">
      <c r="A4" s="411"/>
      <c r="B4" s="193"/>
      <c r="C4" s="193"/>
      <c r="D4" s="193"/>
      <c r="E4" s="193"/>
      <c r="F4" s="193"/>
      <c r="G4" s="200"/>
      <c r="H4" s="200"/>
      <c r="I4" s="200"/>
      <c r="J4" s="193"/>
      <c r="K4" s="193"/>
      <c r="L4" s="193"/>
      <c r="M4" s="200"/>
      <c r="N4" s="200"/>
      <c r="O4" s="200"/>
      <c r="P4" s="200"/>
      <c r="Q4" s="200"/>
      <c r="R4" s="200"/>
      <c r="S4" s="191"/>
      <c r="T4" s="573"/>
      <c r="U4" s="573"/>
      <c r="V4" s="573"/>
      <c r="W4" s="573"/>
      <c r="X4" s="573"/>
      <c r="Y4" s="573"/>
      <c r="Z4" s="573"/>
      <c r="AA4" s="573"/>
      <c r="AB4" s="573"/>
      <c r="AC4" s="573"/>
      <c r="AD4" s="573"/>
      <c r="AE4" s="573"/>
      <c r="AF4" s="573"/>
      <c r="AG4" s="573"/>
      <c r="AH4" s="573"/>
      <c r="AI4" s="573"/>
      <c r="AJ4" s="573"/>
      <c r="AK4" s="573"/>
      <c r="AL4" s="573"/>
      <c r="AM4" s="573"/>
      <c r="AN4" s="573"/>
      <c r="AO4" s="573"/>
      <c r="AP4" s="573"/>
    </row>
    <row r="5" spans="1:42" ht="30" customHeight="1" x14ac:dyDescent="0.65">
      <c r="A5" s="199" t="s">
        <v>797</v>
      </c>
      <c r="B5" s="576"/>
      <c r="C5" s="193"/>
      <c r="D5" s="193"/>
      <c r="E5" s="193"/>
      <c r="F5" s="193"/>
      <c r="G5" s="195"/>
      <c r="H5" s="193"/>
      <c r="I5" s="193"/>
      <c r="J5" s="193"/>
      <c r="K5" s="193"/>
      <c r="L5" s="193"/>
      <c r="M5" s="193"/>
      <c r="N5" s="193"/>
      <c r="O5" s="193"/>
      <c r="P5" s="193"/>
      <c r="Q5" s="193"/>
      <c r="R5" s="193"/>
      <c r="S5" s="191"/>
      <c r="T5" s="573"/>
      <c r="U5" s="573"/>
      <c r="V5" s="573"/>
      <c r="W5" s="573"/>
      <c r="X5" s="573"/>
      <c r="Y5" s="573"/>
      <c r="Z5" s="573"/>
      <c r="AA5" s="573"/>
      <c r="AB5" s="573"/>
      <c r="AC5" s="573"/>
      <c r="AD5" s="573"/>
      <c r="AE5" s="573"/>
      <c r="AF5" s="573"/>
      <c r="AG5" s="573"/>
      <c r="AH5" s="573"/>
      <c r="AI5" s="573"/>
      <c r="AJ5" s="573"/>
      <c r="AK5" s="573"/>
      <c r="AL5" s="573"/>
      <c r="AM5" s="573"/>
      <c r="AN5" s="573"/>
      <c r="AO5" s="573"/>
      <c r="AP5" s="573"/>
    </row>
    <row r="6" spans="1:42" s="28" customFormat="1" ht="24.75" customHeight="1" x14ac:dyDescent="0.45">
      <c r="A6" s="768" t="s">
        <v>829</v>
      </c>
      <c r="B6" s="776"/>
      <c r="C6" s="776"/>
      <c r="D6" s="776"/>
      <c r="E6" s="776"/>
      <c r="F6" s="776"/>
      <c r="G6" s="776"/>
      <c r="H6" s="776"/>
      <c r="I6" s="776"/>
      <c r="J6" s="776"/>
      <c r="K6" s="776"/>
      <c r="L6" s="776"/>
      <c r="M6" s="776"/>
      <c r="N6" s="776"/>
      <c r="O6" s="776"/>
      <c r="P6" s="776"/>
      <c r="Q6" s="776"/>
      <c r="R6" s="776"/>
      <c r="S6" s="837"/>
      <c r="T6" s="577"/>
      <c r="U6" s="577"/>
      <c r="V6" s="577"/>
      <c r="W6" s="577"/>
      <c r="X6" s="577"/>
      <c r="Y6" s="577"/>
      <c r="Z6" s="577"/>
      <c r="AA6" s="577"/>
      <c r="AB6" s="577"/>
      <c r="AC6" s="577"/>
      <c r="AD6" s="577"/>
      <c r="AE6" s="577"/>
      <c r="AF6" s="577"/>
      <c r="AG6" s="577"/>
      <c r="AH6" s="577"/>
      <c r="AI6" s="577"/>
      <c r="AJ6" s="577"/>
      <c r="AK6" s="577"/>
      <c r="AL6" s="577"/>
      <c r="AM6" s="577"/>
      <c r="AN6" s="577"/>
      <c r="AO6" s="577"/>
      <c r="AP6" s="577"/>
    </row>
    <row r="7" spans="1:42" ht="17.25" customHeight="1" x14ac:dyDescent="0.45">
      <c r="A7" s="196" t="s">
        <v>131</v>
      </c>
      <c r="B7" s="195"/>
      <c r="C7" s="193"/>
      <c r="D7" s="193"/>
      <c r="E7" s="193"/>
      <c r="F7" s="193"/>
      <c r="G7" s="193"/>
      <c r="H7" s="193"/>
      <c r="I7" s="193"/>
      <c r="J7" s="193"/>
      <c r="K7" s="193"/>
      <c r="L7" s="193"/>
      <c r="M7" s="193"/>
      <c r="N7" s="193"/>
      <c r="O7" s="193"/>
      <c r="P7" s="193"/>
      <c r="Q7" s="193"/>
      <c r="R7" s="193"/>
      <c r="S7" s="191"/>
      <c r="T7" s="573"/>
      <c r="U7" s="573"/>
      <c r="V7" s="573"/>
      <c r="W7" s="573"/>
      <c r="X7" s="573"/>
      <c r="Y7" s="573"/>
      <c r="Z7" s="573"/>
      <c r="AA7" s="573"/>
      <c r="AB7" s="573"/>
      <c r="AC7" s="573"/>
      <c r="AD7" s="573"/>
      <c r="AE7" s="573"/>
      <c r="AF7" s="573"/>
      <c r="AG7" s="573"/>
      <c r="AH7" s="573"/>
      <c r="AI7" s="573"/>
      <c r="AJ7" s="573"/>
      <c r="AK7" s="573"/>
      <c r="AL7" s="573"/>
      <c r="AM7" s="573"/>
      <c r="AN7" s="573"/>
      <c r="AO7" s="573"/>
      <c r="AP7" s="573"/>
    </row>
    <row r="8" spans="1:42" ht="30.75" customHeight="1" thickBot="1" x14ac:dyDescent="0.5">
      <c r="A8" s="168">
        <v>8</v>
      </c>
      <c r="B8" s="470"/>
      <c r="C8" s="471"/>
      <c r="D8" s="471"/>
      <c r="E8" s="471"/>
      <c r="F8" s="471"/>
      <c r="G8" s="847" t="s">
        <v>417</v>
      </c>
      <c r="H8" s="847"/>
      <c r="I8" s="847"/>
      <c r="J8" s="578"/>
      <c r="K8" s="847" t="s">
        <v>418</v>
      </c>
      <c r="L8" s="847"/>
      <c r="M8" s="847"/>
      <c r="N8" s="847"/>
      <c r="O8" s="847"/>
      <c r="P8" s="578"/>
      <c r="Q8" s="578"/>
      <c r="R8" s="749" t="s">
        <v>840</v>
      </c>
      <c r="S8" s="579"/>
      <c r="T8" s="234"/>
      <c r="U8" s="234"/>
      <c r="V8" s="234"/>
      <c r="W8" s="234"/>
      <c r="X8" s="234"/>
      <c r="Y8" s="234"/>
      <c r="Z8" s="234"/>
      <c r="AA8" s="846"/>
      <c r="AB8" s="846"/>
      <c r="AC8" s="846"/>
      <c r="AD8" s="846"/>
      <c r="AE8" s="846"/>
      <c r="AF8" s="846"/>
      <c r="AG8" s="846"/>
      <c r="AH8" s="846"/>
      <c r="AI8" s="846"/>
      <c r="AJ8" s="846"/>
      <c r="AK8" s="846"/>
      <c r="AL8" s="846"/>
      <c r="AM8" s="846"/>
      <c r="AN8" s="846"/>
      <c r="AO8" s="234"/>
      <c r="AP8" s="234"/>
    </row>
    <row r="9" spans="1:42" ht="63" customHeight="1" thickBot="1" x14ac:dyDescent="0.55000000000000004">
      <c r="A9" s="168">
        <v>9</v>
      </c>
      <c r="B9" s="580"/>
      <c r="C9" s="352" t="s">
        <v>1</v>
      </c>
      <c r="D9" s="183"/>
      <c r="E9" s="352" t="s">
        <v>419</v>
      </c>
      <c r="F9" s="581" t="s">
        <v>420</v>
      </c>
      <c r="G9" s="582" t="s">
        <v>773</v>
      </c>
      <c r="H9" s="583" t="s">
        <v>421</v>
      </c>
      <c r="I9" s="584" t="s">
        <v>774</v>
      </c>
      <c r="J9" s="586" t="s">
        <v>839</v>
      </c>
      <c r="K9" s="582" t="s">
        <v>422</v>
      </c>
      <c r="L9" s="583" t="s">
        <v>423</v>
      </c>
      <c r="M9" s="583" t="s">
        <v>424</v>
      </c>
      <c r="N9" s="583" t="s">
        <v>425</v>
      </c>
      <c r="O9" s="584" t="s">
        <v>426</v>
      </c>
      <c r="P9" s="585" t="s">
        <v>839</v>
      </c>
      <c r="Q9" s="586" t="s">
        <v>427</v>
      </c>
      <c r="R9" s="586" t="s">
        <v>428</v>
      </c>
      <c r="S9" s="162"/>
      <c r="T9" s="587" t="s">
        <v>429</v>
      </c>
      <c r="U9" s="587" t="s">
        <v>430</v>
      </c>
      <c r="V9" s="587" t="s">
        <v>431</v>
      </c>
      <c r="W9" s="587" t="s">
        <v>432</v>
      </c>
      <c r="X9" s="587" t="s">
        <v>433</v>
      </c>
      <c r="Y9" s="587" t="s">
        <v>434</v>
      </c>
      <c r="Z9" s="587" t="s">
        <v>435</v>
      </c>
      <c r="AA9" s="587" t="s">
        <v>436</v>
      </c>
      <c r="AB9" s="587" t="s">
        <v>437</v>
      </c>
      <c r="AC9" s="587" t="s">
        <v>438</v>
      </c>
      <c r="AD9" s="587" t="s">
        <v>439</v>
      </c>
      <c r="AE9" s="587" t="s">
        <v>440</v>
      </c>
      <c r="AF9" s="587" t="s">
        <v>441</v>
      </c>
      <c r="AG9" s="587" t="s">
        <v>442</v>
      </c>
      <c r="AH9" s="587" t="s">
        <v>443</v>
      </c>
      <c r="AI9" s="587" t="s">
        <v>332</v>
      </c>
      <c r="AJ9" s="587" t="s">
        <v>333</v>
      </c>
      <c r="AK9" s="587" t="s">
        <v>13</v>
      </c>
      <c r="AL9" s="587" t="s">
        <v>14</v>
      </c>
      <c r="AM9" s="587" t="s">
        <v>334</v>
      </c>
      <c r="AN9" s="581" t="s">
        <v>444</v>
      </c>
      <c r="AO9" s="581" t="s">
        <v>445</v>
      </c>
      <c r="AP9" s="581" t="s">
        <v>446</v>
      </c>
    </row>
    <row r="10" spans="1:42" ht="15" customHeight="1" x14ac:dyDescent="0.5">
      <c r="A10" s="168">
        <v>10</v>
      </c>
      <c r="B10" s="580"/>
      <c r="C10" s="588" t="s">
        <v>246</v>
      </c>
      <c r="D10" s="351"/>
      <c r="E10" s="176"/>
      <c r="F10" s="166"/>
      <c r="G10" s="590"/>
      <c r="H10" s="591">
        <f>I10-G10</f>
        <v>0</v>
      </c>
      <c r="I10" s="590"/>
      <c r="J10" s="590" t="s">
        <v>107</v>
      </c>
      <c r="K10" s="591"/>
      <c r="L10" s="591"/>
      <c r="M10" s="591"/>
      <c r="N10" s="591"/>
      <c r="O10" s="591"/>
      <c r="P10" s="590" t="s">
        <v>107</v>
      </c>
      <c r="Q10" s="590"/>
      <c r="R10" s="590"/>
      <c r="S10" s="162"/>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t="s">
        <v>107</v>
      </c>
    </row>
    <row r="11" spans="1:42" ht="15" customHeight="1" x14ac:dyDescent="0.45">
      <c r="A11" s="168">
        <v>11</v>
      </c>
      <c r="B11" s="580"/>
      <c r="C11" s="348" t="s">
        <v>447</v>
      </c>
      <c r="D11" s="399"/>
      <c r="E11" s="176"/>
      <c r="F11" s="166" t="s">
        <v>448</v>
      </c>
      <c r="G11" s="589"/>
      <c r="H11" s="591">
        <f t="shared" ref="H11:H21" si="0">I11-G11</f>
        <v>0</v>
      </c>
      <c r="I11" s="589"/>
      <c r="J11" s="590" t="s">
        <v>107</v>
      </c>
      <c r="K11" s="592"/>
      <c r="L11" s="592"/>
      <c r="M11" s="592"/>
      <c r="N11" s="592"/>
      <c r="O11" s="592"/>
      <c r="P11" s="590" t="s">
        <v>107</v>
      </c>
      <c r="Q11" s="590"/>
      <c r="R11" s="589"/>
      <c r="S11" s="162"/>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t="s">
        <v>107</v>
      </c>
    </row>
    <row r="12" spans="1:42" ht="15" customHeight="1" x14ac:dyDescent="0.45">
      <c r="A12" s="168">
        <v>12</v>
      </c>
      <c r="B12" s="580"/>
      <c r="C12" s="349" t="s">
        <v>449</v>
      </c>
      <c r="D12" s="399"/>
      <c r="E12" s="176"/>
      <c r="F12" s="166" t="s">
        <v>450</v>
      </c>
      <c r="G12" s="589"/>
      <c r="H12" s="591">
        <f t="shared" si="0"/>
        <v>0</v>
      </c>
      <c r="I12" s="589"/>
      <c r="J12" s="590" t="s">
        <v>107</v>
      </c>
      <c r="K12" s="592"/>
      <c r="L12" s="592"/>
      <c r="M12" s="592"/>
      <c r="N12" s="592"/>
      <c r="O12" s="592"/>
      <c r="P12" s="590" t="s">
        <v>107</v>
      </c>
      <c r="Q12" s="590"/>
      <c r="R12" s="589"/>
      <c r="S12" s="162"/>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t="s">
        <v>107</v>
      </c>
    </row>
    <row r="13" spans="1:42" ht="15" customHeight="1" x14ac:dyDescent="0.45">
      <c r="A13" s="168">
        <v>13</v>
      </c>
      <c r="B13" s="580"/>
      <c r="C13" s="349" t="s">
        <v>451</v>
      </c>
      <c r="D13" s="399"/>
      <c r="E13" s="594"/>
      <c r="F13" s="166" t="s">
        <v>450</v>
      </c>
      <c r="G13" s="589"/>
      <c r="H13" s="591">
        <f t="shared" si="0"/>
        <v>0</v>
      </c>
      <c r="I13" s="589"/>
      <c r="J13" s="590" t="s">
        <v>107</v>
      </c>
      <c r="K13" s="592"/>
      <c r="L13" s="592"/>
      <c r="M13" s="592"/>
      <c r="N13" s="592"/>
      <c r="O13" s="592"/>
      <c r="P13" s="590" t="s">
        <v>107</v>
      </c>
      <c r="Q13" s="590"/>
      <c r="R13" s="589"/>
      <c r="S13" s="162"/>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t="s">
        <v>107</v>
      </c>
    </row>
    <row r="14" spans="1:42" ht="15" customHeight="1" x14ac:dyDescent="0.45">
      <c r="A14" s="168">
        <v>14</v>
      </c>
      <c r="B14" s="580"/>
      <c r="C14" s="349" t="s">
        <v>896</v>
      </c>
      <c r="D14" s="599"/>
      <c r="E14" s="596" t="s">
        <v>452</v>
      </c>
      <c r="F14" s="166" t="s">
        <v>448</v>
      </c>
      <c r="G14" s="589"/>
      <c r="H14" s="591">
        <f t="shared" si="0"/>
        <v>0</v>
      </c>
      <c r="I14" s="589"/>
      <c r="J14" s="590" t="s">
        <v>107</v>
      </c>
      <c r="K14" s="592"/>
      <c r="L14" s="592"/>
      <c r="M14" s="592"/>
      <c r="N14" s="592"/>
      <c r="O14" s="592"/>
      <c r="P14" s="590" t="s">
        <v>107</v>
      </c>
      <c r="Q14" s="590"/>
      <c r="R14" s="589"/>
      <c r="S14" s="162"/>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t="s">
        <v>107</v>
      </c>
    </row>
    <row r="15" spans="1:42" ht="15" customHeight="1" x14ac:dyDescent="0.45">
      <c r="A15" s="168">
        <v>15</v>
      </c>
      <c r="B15" s="580"/>
      <c r="C15" s="597"/>
      <c r="D15" s="596"/>
      <c r="E15" s="596" t="s">
        <v>453</v>
      </c>
      <c r="F15" s="166" t="s">
        <v>448</v>
      </c>
      <c r="G15" s="589"/>
      <c r="H15" s="591">
        <f t="shared" si="0"/>
        <v>0</v>
      </c>
      <c r="I15" s="589"/>
      <c r="J15" s="590" t="s">
        <v>107</v>
      </c>
      <c r="K15" s="592"/>
      <c r="L15" s="592"/>
      <c r="M15" s="592"/>
      <c r="N15" s="592"/>
      <c r="O15" s="592"/>
      <c r="P15" s="590" t="s">
        <v>107</v>
      </c>
      <c r="Q15" s="590"/>
      <c r="R15" s="589"/>
      <c r="S15" s="162"/>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t="s">
        <v>107</v>
      </c>
    </row>
    <row r="16" spans="1:42" ht="15" customHeight="1" x14ac:dyDescent="0.45">
      <c r="A16" s="168">
        <v>16</v>
      </c>
      <c r="B16" s="580"/>
      <c r="C16" s="349" t="s">
        <v>897</v>
      </c>
      <c r="D16" s="599"/>
      <c r="E16" s="596" t="s">
        <v>452</v>
      </c>
      <c r="F16" s="166" t="s">
        <v>448</v>
      </c>
      <c r="G16" s="589"/>
      <c r="H16" s="591">
        <f t="shared" si="0"/>
        <v>0</v>
      </c>
      <c r="I16" s="589"/>
      <c r="J16" s="590" t="s">
        <v>107</v>
      </c>
      <c r="K16" s="592"/>
      <c r="L16" s="592"/>
      <c r="M16" s="592"/>
      <c r="N16" s="592"/>
      <c r="O16" s="592"/>
      <c r="P16" s="590" t="s">
        <v>107</v>
      </c>
      <c r="Q16" s="590"/>
      <c r="R16" s="589"/>
      <c r="S16" s="162"/>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t="s">
        <v>107</v>
      </c>
    </row>
    <row r="17" spans="1:42" ht="15" customHeight="1" x14ac:dyDescent="0.45">
      <c r="A17" s="168">
        <v>17</v>
      </c>
      <c r="B17" s="580"/>
      <c r="C17" s="597"/>
      <c r="D17" s="597"/>
      <c r="E17" s="596" t="s">
        <v>453</v>
      </c>
      <c r="F17" s="166" t="s">
        <v>448</v>
      </c>
      <c r="G17" s="589"/>
      <c r="H17" s="591">
        <f t="shared" si="0"/>
        <v>0</v>
      </c>
      <c r="I17" s="589"/>
      <c r="J17" s="590" t="s">
        <v>107</v>
      </c>
      <c r="K17" s="592"/>
      <c r="L17" s="592"/>
      <c r="M17" s="592"/>
      <c r="N17" s="592"/>
      <c r="O17" s="592"/>
      <c r="P17" s="590" t="s">
        <v>107</v>
      </c>
      <c r="Q17" s="590"/>
      <c r="R17" s="589"/>
      <c r="S17" s="162"/>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t="s">
        <v>107</v>
      </c>
    </row>
    <row r="18" spans="1:42" ht="15" customHeight="1" x14ac:dyDescent="0.45">
      <c r="A18" s="168">
        <v>18</v>
      </c>
      <c r="B18" s="580"/>
      <c r="C18" s="349" t="s">
        <v>454</v>
      </c>
      <c r="D18" s="349"/>
      <c r="E18" s="596" t="s">
        <v>452</v>
      </c>
      <c r="F18" s="166" t="s">
        <v>448</v>
      </c>
      <c r="G18" s="589"/>
      <c r="H18" s="591">
        <f t="shared" si="0"/>
        <v>0</v>
      </c>
      <c r="I18" s="589"/>
      <c r="J18" s="590" t="s">
        <v>107</v>
      </c>
      <c r="K18" s="592"/>
      <c r="L18" s="592"/>
      <c r="M18" s="592"/>
      <c r="N18" s="592"/>
      <c r="O18" s="592"/>
      <c r="P18" s="590" t="s">
        <v>107</v>
      </c>
      <c r="Q18" s="590"/>
      <c r="R18" s="589"/>
      <c r="S18" s="162"/>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t="s">
        <v>107</v>
      </c>
    </row>
    <row r="19" spans="1:42" ht="15" customHeight="1" x14ac:dyDescent="0.45">
      <c r="A19" s="168">
        <v>19</v>
      </c>
      <c r="B19" s="580"/>
      <c r="C19" s="597"/>
      <c r="D19" s="597"/>
      <c r="E19" s="596" t="s">
        <v>453</v>
      </c>
      <c r="F19" s="166" t="s">
        <v>448</v>
      </c>
      <c r="G19" s="589"/>
      <c r="H19" s="591">
        <f t="shared" si="0"/>
        <v>0</v>
      </c>
      <c r="I19" s="589"/>
      <c r="J19" s="590" t="s">
        <v>107</v>
      </c>
      <c r="K19" s="592"/>
      <c r="L19" s="592"/>
      <c r="M19" s="592"/>
      <c r="N19" s="592"/>
      <c r="O19" s="592"/>
      <c r="P19" s="590" t="s">
        <v>107</v>
      </c>
      <c r="Q19" s="590"/>
      <c r="R19" s="589"/>
      <c r="S19" s="162"/>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t="s">
        <v>107</v>
      </c>
    </row>
    <row r="20" spans="1:42" ht="15" customHeight="1" x14ac:dyDescent="0.45">
      <c r="A20" s="168">
        <v>20</v>
      </c>
      <c r="B20" s="580"/>
      <c r="C20" s="349" t="s">
        <v>455</v>
      </c>
      <c r="D20" s="349"/>
      <c r="E20" s="598"/>
      <c r="F20" s="166" t="s">
        <v>450</v>
      </c>
      <c r="G20" s="589"/>
      <c r="H20" s="591">
        <f t="shared" si="0"/>
        <v>0</v>
      </c>
      <c r="I20" s="589"/>
      <c r="J20" s="590" t="s">
        <v>107</v>
      </c>
      <c r="K20" s="592"/>
      <c r="L20" s="592"/>
      <c r="M20" s="592"/>
      <c r="N20" s="592"/>
      <c r="O20" s="592"/>
      <c r="P20" s="590" t="s">
        <v>107</v>
      </c>
      <c r="Q20" s="590"/>
      <c r="R20" s="589"/>
      <c r="S20" s="162"/>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t="s">
        <v>107</v>
      </c>
    </row>
    <row r="21" spans="1:42" ht="15" customHeight="1" x14ac:dyDescent="0.45">
      <c r="A21" s="168">
        <v>21</v>
      </c>
      <c r="B21" s="580"/>
      <c r="C21" s="349" t="s">
        <v>250</v>
      </c>
      <c r="D21" s="349"/>
      <c r="E21" s="598"/>
      <c r="F21" s="166" t="s">
        <v>450</v>
      </c>
      <c r="G21" s="589"/>
      <c r="H21" s="591">
        <f t="shared" si="0"/>
        <v>0</v>
      </c>
      <c r="I21" s="589"/>
      <c r="J21" s="590" t="s">
        <v>107</v>
      </c>
      <c r="K21" s="592"/>
      <c r="L21" s="592"/>
      <c r="M21" s="592"/>
      <c r="N21" s="592"/>
      <c r="O21" s="592"/>
      <c r="P21" s="590" t="s">
        <v>107</v>
      </c>
      <c r="Q21" s="590"/>
      <c r="R21" s="589"/>
      <c r="S21" s="162"/>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t="s">
        <v>107</v>
      </c>
    </row>
    <row r="22" spans="1:42" ht="15" customHeight="1" x14ac:dyDescent="0.5">
      <c r="A22" s="168">
        <v>22</v>
      </c>
      <c r="B22" s="580"/>
      <c r="C22" s="588" t="s">
        <v>280</v>
      </c>
      <c r="D22" s="351"/>
      <c r="E22" s="176"/>
      <c r="F22" s="166"/>
      <c r="G22" s="589"/>
      <c r="H22" s="591">
        <f>I22-G22</f>
        <v>0</v>
      </c>
      <c r="I22" s="589"/>
      <c r="J22" s="590" t="s">
        <v>107</v>
      </c>
      <c r="K22" s="592"/>
      <c r="L22" s="592"/>
      <c r="M22" s="592"/>
      <c r="N22" s="592"/>
      <c r="O22" s="592"/>
      <c r="P22" s="590" t="s">
        <v>107</v>
      </c>
      <c r="Q22" s="590"/>
      <c r="R22" s="589"/>
      <c r="S22" s="162"/>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t="s">
        <v>107</v>
      </c>
    </row>
    <row r="23" spans="1:42" ht="15" customHeight="1" x14ac:dyDescent="0.45">
      <c r="A23" s="168">
        <v>23</v>
      </c>
      <c r="B23" s="580"/>
      <c r="C23" s="236" t="s">
        <v>254</v>
      </c>
      <c r="D23" s="236"/>
      <c r="E23" s="176"/>
      <c r="F23" s="166"/>
      <c r="G23" s="589"/>
      <c r="H23" s="591">
        <f>I23-G23</f>
        <v>0</v>
      </c>
      <c r="I23" s="589"/>
      <c r="J23" s="590" t="s">
        <v>107</v>
      </c>
      <c r="K23" s="592"/>
      <c r="L23" s="592"/>
      <c r="M23" s="592"/>
      <c r="N23" s="592"/>
      <c r="O23" s="592"/>
      <c r="P23" s="590" t="s">
        <v>107</v>
      </c>
      <c r="Q23" s="590"/>
      <c r="R23" s="589"/>
      <c r="S23" s="162"/>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t="s">
        <v>107</v>
      </c>
    </row>
    <row r="24" spans="1:42" ht="15" customHeight="1" x14ac:dyDescent="0.45">
      <c r="A24" s="168">
        <v>24</v>
      </c>
      <c r="B24" s="580"/>
      <c r="C24" s="236"/>
      <c r="D24" s="600" t="s">
        <v>456</v>
      </c>
      <c r="E24" s="176"/>
      <c r="F24" s="166" t="s">
        <v>450</v>
      </c>
      <c r="G24" s="589"/>
      <c r="H24" s="591">
        <f>I24-G24</f>
        <v>0</v>
      </c>
      <c r="I24" s="589"/>
      <c r="J24" s="590" t="s">
        <v>107</v>
      </c>
      <c r="K24" s="592"/>
      <c r="L24" s="592"/>
      <c r="M24" s="592"/>
      <c r="N24" s="592"/>
      <c r="O24" s="592"/>
      <c r="P24" s="590" t="s">
        <v>107</v>
      </c>
      <c r="Q24" s="590"/>
      <c r="R24" s="589"/>
      <c r="S24" s="162"/>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t="s">
        <v>107</v>
      </c>
    </row>
    <row r="25" spans="1:42" ht="15" customHeight="1" x14ac:dyDescent="0.5">
      <c r="A25" s="168">
        <v>25</v>
      </c>
      <c r="B25" s="580"/>
      <c r="C25" s="588" t="s">
        <v>253</v>
      </c>
      <c r="D25" s="351"/>
      <c r="E25" s="598"/>
      <c r="F25" s="166"/>
      <c r="G25" s="589"/>
      <c r="H25" s="591">
        <f>I25-G25</f>
        <v>0</v>
      </c>
      <c r="I25" s="589"/>
      <c r="J25" s="590" t="s">
        <v>107</v>
      </c>
      <c r="K25" s="592"/>
      <c r="L25" s="592"/>
      <c r="M25" s="592"/>
      <c r="N25" s="592"/>
      <c r="O25" s="592"/>
      <c r="P25" s="590" t="s">
        <v>107</v>
      </c>
      <c r="Q25" s="590"/>
      <c r="R25" s="589"/>
      <c r="S25" s="162"/>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row>
    <row r="26" spans="1:42" ht="15" customHeight="1" x14ac:dyDescent="0.45">
      <c r="A26" s="168">
        <v>26</v>
      </c>
      <c r="B26" s="580"/>
      <c r="C26" s="349" t="s">
        <v>250</v>
      </c>
      <c r="D26" s="349"/>
      <c r="E26" s="598"/>
      <c r="F26" s="166" t="s">
        <v>450</v>
      </c>
      <c r="G26" s="589"/>
      <c r="H26" s="591">
        <f>I26-G26</f>
        <v>0</v>
      </c>
      <c r="I26" s="589"/>
      <c r="J26" s="590" t="s">
        <v>107</v>
      </c>
      <c r="K26" s="592"/>
      <c r="L26" s="592"/>
      <c r="M26" s="592"/>
      <c r="N26" s="592"/>
      <c r="O26" s="592"/>
      <c r="P26" s="590" t="s">
        <v>107</v>
      </c>
      <c r="Q26" s="590"/>
      <c r="R26" s="589"/>
      <c r="S26" s="162"/>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row>
    <row r="27" spans="1:42" ht="15" customHeight="1" x14ac:dyDescent="0.45">
      <c r="A27" s="168">
        <v>27</v>
      </c>
      <c r="B27" s="580"/>
      <c r="C27" s="349" t="s">
        <v>457</v>
      </c>
      <c r="D27" s="349"/>
      <c r="E27" s="595"/>
      <c r="F27" s="166" t="s">
        <v>450</v>
      </c>
      <c r="G27" s="589"/>
      <c r="H27" s="591">
        <f t="shared" ref="H27:H31" si="1">I27-G27</f>
        <v>0</v>
      </c>
      <c r="I27" s="589"/>
      <c r="J27" s="590" t="s">
        <v>107</v>
      </c>
      <c r="K27" s="592"/>
      <c r="L27" s="592"/>
      <c r="M27" s="592"/>
      <c r="N27" s="592"/>
      <c r="O27" s="592"/>
      <c r="P27" s="590" t="s">
        <v>107</v>
      </c>
      <c r="Q27" s="590"/>
      <c r="R27" s="589"/>
      <c r="S27" s="162"/>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row>
    <row r="28" spans="1:42" ht="15" customHeight="1" x14ac:dyDescent="0.45">
      <c r="A28" s="168">
        <v>28</v>
      </c>
      <c r="B28" s="580"/>
      <c r="C28" s="349" t="s">
        <v>251</v>
      </c>
      <c r="D28" s="349"/>
      <c r="E28" s="598"/>
      <c r="F28" s="166"/>
      <c r="G28" s="589"/>
      <c r="H28" s="591">
        <f t="shared" si="1"/>
        <v>0</v>
      </c>
      <c r="I28" s="589"/>
      <c r="J28" s="590" t="s">
        <v>107</v>
      </c>
      <c r="K28" s="592"/>
      <c r="L28" s="592"/>
      <c r="M28" s="592"/>
      <c r="N28" s="592"/>
      <c r="O28" s="592"/>
      <c r="P28" s="590" t="s">
        <v>107</v>
      </c>
      <c r="Q28" s="590"/>
      <c r="R28" s="589"/>
      <c r="S28" s="162"/>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row>
    <row r="29" spans="1:42" ht="15" customHeight="1" x14ac:dyDescent="0.45">
      <c r="A29" s="168">
        <v>29</v>
      </c>
      <c r="B29" s="580"/>
      <c r="C29" s="349"/>
      <c r="D29" s="349" t="s">
        <v>458</v>
      </c>
      <c r="E29" s="598"/>
      <c r="F29" s="166" t="s">
        <v>450</v>
      </c>
      <c r="G29" s="589"/>
      <c r="H29" s="591">
        <f t="shared" si="1"/>
        <v>0</v>
      </c>
      <c r="I29" s="589"/>
      <c r="J29" s="590" t="s">
        <v>107</v>
      </c>
      <c r="K29" s="592"/>
      <c r="L29" s="592"/>
      <c r="M29" s="592"/>
      <c r="N29" s="592"/>
      <c r="O29" s="592"/>
      <c r="P29" s="590" t="s">
        <v>107</v>
      </c>
      <c r="Q29" s="590"/>
      <c r="R29" s="589"/>
      <c r="S29" s="162"/>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row>
    <row r="30" spans="1:42" ht="15" customHeight="1" x14ac:dyDescent="0.45">
      <c r="A30" s="168">
        <v>30</v>
      </c>
      <c r="B30" s="580"/>
      <c r="C30" s="349"/>
      <c r="D30" s="349" t="s">
        <v>459</v>
      </c>
      <c r="E30" s="598"/>
      <c r="F30" s="166" t="s">
        <v>450</v>
      </c>
      <c r="G30" s="589"/>
      <c r="H30" s="591">
        <f t="shared" si="1"/>
        <v>0</v>
      </c>
      <c r="I30" s="589"/>
      <c r="J30" s="590" t="s">
        <v>107</v>
      </c>
      <c r="K30" s="592"/>
      <c r="L30" s="592"/>
      <c r="M30" s="592"/>
      <c r="N30" s="592"/>
      <c r="O30" s="592"/>
      <c r="P30" s="590" t="s">
        <v>107</v>
      </c>
      <c r="Q30" s="590"/>
      <c r="R30" s="589"/>
      <c r="S30" s="162"/>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row>
    <row r="31" spans="1:42" ht="15" customHeight="1" x14ac:dyDescent="0.45">
      <c r="A31" s="168">
        <v>31</v>
      </c>
      <c r="B31" s="580"/>
      <c r="C31" s="349"/>
      <c r="D31" s="349" t="s">
        <v>460</v>
      </c>
      <c r="E31" s="598"/>
      <c r="F31" s="166" t="s">
        <v>450</v>
      </c>
      <c r="G31" s="589"/>
      <c r="H31" s="591">
        <f t="shared" si="1"/>
        <v>0</v>
      </c>
      <c r="I31" s="589"/>
      <c r="J31" s="590" t="s">
        <v>107</v>
      </c>
      <c r="K31" s="592"/>
      <c r="L31" s="592"/>
      <c r="M31" s="592"/>
      <c r="N31" s="592"/>
      <c r="O31" s="592"/>
      <c r="P31" s="590" t="s">
        <v>107</v>
      </c>
      <c r="Q31" s="590"/>
      <c r="R31" s="589"/>
      <c r="S31" s="162"/>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row>
    <row r="32" spans="1:42" ht="15" customHeight="1" x14ac:dyDescent="0.45">
      <c r="A32" s="168">
        <v>32</v>
      </c>
      <c r="B32" s="580"/>
      <c r="C32" s="580"/>
      <c r="D32" s="580"/>
      <c r="E32" s="580"/>
      <c r="F32" s="580"/>
      <c r="G32" s="580"/>
      <c r="H32" s="580"/>
      <c r="I32" s="580"/>
      <c r="J32" s="580"/>
      <c r="K32" s="580"/>
      <c r="L32" s="580"/>
      <c r="M32" s="580"/>
      <c r="N32" s="580"/>
      <c r="O32" s="580"/>
      <c r="P32" s="580"/>
      <c r="Q32" s="580"/>
      <c r="R32" s="580"/>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row>
    <row r="33" spans="1:42" ht="15" customHeight="1" x14ac:dyDescent="0.5">
      <c r="A33" s="168">
        <v>33</v>
      </c>
      <c r="B33" s="580"/>
      <c r="C33" s="588" t="s">
        <v>461</v>
      </c>
      <c r="D33" s="236"/>
      <c r="E33" s="176"/>
      <c r="F33" s="166"/>
      <c r="G33" s="166"/>
      <c r="H33" s="166"/>
      <c r="I33" s="166"/>
      <c r="J33" s="166"/>
      <c r="K33" s="166"/>
      <c r="L33" s="166"/>
      <c r="M33" s="166"/>
      <c r="N33" s="166"/>
      <c r="O33" s="166"/>
      <c r="P33" s="166"/>
      <c r="Q33" s="166"/>
      <c r="R33" s="166"/>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row>
    <row r="34" spans="1:42" ht="15" customHeight="1" x14ac:dyDescent="0.5">
      <c r="A34" s="168">
        <v>34</v>
      </c>
      <c r="B34" s="580"/>
      <c r="C34" s="588" t="s">
        <v>462</v>
      </c>
      <c r="D34" s="236"/>
      <c r="E34" s="176"/>
      <c r="F34" s="166"/>
      <c r="G34" s="166"/>
      <c r="H34" s="166"/>
      <c r="I34" s="166"/>
      <c r="J34" s="166"/>
      <c r="K34" s="166"/>
      <c r="L34" s="166"/>
      <c r="M34" s="166"/>
      <c r="N34" s="166"/>
      <c r="O34" s="166"/>
      <c r="P34" s="166"/>
      <c r="Q34" s="166"/>
      <c r="R34" s="166"/>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row>
    <row r="35" spans="1:42" ht="15" customHeight="1" x14ac:dyDescent="0.45">
      <c r="A35" s="168">
        <v>35</v>
      </c>
      <c r="B35" s="580"/>
      <c r="C35" s="236"/>
      <c r="D35" s="601" t="s">
        <v>463</v>
      </c>
      <c r="E35" s="176"/>
      <c r="F35" s="166" t="s">
        <v>450</v>
      </c>
      <c r="G35" s="589"/>
      <c r="H35" s="592">
        <f t="shared" ref="H35:H41" si="2">I35-G35</f>
        <v>0</v>
      </c>
      <c r="I35" s="589"/>
      <c r="J35" s="589" t="s">
        <v>107</v>
      </c>
      <c r="K35" s="592"/>
      <c r="L35" s="592"/>
      <c r="M35" s="592"/>
      <c r="N35" s="592"/>
      <c r="O35" s="592"/>
      <c r="P35" s="589" t="s">
        <v>107</v>
      </c>
      <c r="Q35" s="589"/>
      <c r="R35" s="589"/>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row>
    <row r="36" spans="1:42" ht="15" customHeight="1" x14ac:dyDescent="0.45">
      <c r="A36" s="168">
        <v>36</v>
      </c>
      <c r="B36" s="580"/>
      <c r="C36" s="236"/>
      <c r="D36" s="601" t="s">
        <v>463</v>
      </c>
      <c r="E36" s="176"/>
      <c r="F36" s="166" t="s">
        <v>450</v>
      </c>
      <c r="G36" s="589"/>
      <c r="H36" s="591">
        <f t="shared" si="2"/>
        <v>0</v>
      </c>
      <c r="I36" s="589"/>
      <c r="J36" s="590" t="s">
        <v>107</v>
      </c>
      <c r="K36" s="592"/>
      <c r="L36" s="592"/>
      <c r="M36" s="592"/>
      <c r="N36" s="592"/>
      <c r="O36" s="592"/>
      <c r="P36" s="590" t="s">
        <v>107</v>
      </c>
      <c r="Q36" s="590"/>
      <c r="R36" s="589"/>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row>
    <row r="37" spans="1:42" ht="15" customHeight="1" x14ac:dyDescent="0.45">
      <c r="A37" s="168">
        <v>37</v>
      </c>
      <c r="B37" s="580"/>
      <c r="C37" s="236"/>
      <c r="D37" s="601" t="s">
        <v>463</v>
      </c>
      <c r="E37" s="176"/>
      <c r="F37" s="166" t="s">
        <v>450</v>
      </c>
      <c r="G37" s="589"/>
      <c r="H37" s="591">
        <f t="shared" si="2"/>
        <v>0</v>
      </c>
      <c r="I37" s="589"/>
      <c r="J37" s="590" t="s">
        <v>107</v>
      </c>
      <c r="K37" s="592"/>
      <c r="L37" s="592"/>
      <c r="M37" s="592"/>
      <c r="N37" s="592"/>
      <c r="O37" s="592"/>
      <c r="P37" s="590" t="s">
        <v>107</v>
      </c>
      <c r="Q37" s="590"/>
      <c r="R37" s="589"/>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row>
    <row r="38" spans="1:42" ht="15" customHeight="1" x14ac:dyDescent="0.5">
      <c r="A38" s="168">
        <v>38</v>
      </c>
      <c r="B38" s="580"/>
      <c r="C38" s="588" t="s">
        <v>464</v>
      </c>
      <c r="D38" s="600"/>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234"/>
      <c r="AN38" s="234"/>
      <c r="AO38" s="234"/>
      <c r="AP38" s="234"/>
    </row>
    <row r="39" spans="1:42" ht="15" customHeight="1" x14ac:dyDescent="0.45">
      <c r="A39" s="168">
        <v>39</v>
      </c>
      <c r="B39" s="580"/>
      <c r="C39" s="236"/>
      <c r="D39" s="601" t="s">
        <v>463</v>
      </c>
      <c r="E39" s="176"/>
      <c r="F39" s="166" t="s">
        <v>450</v>
      </c>
      <c r="G39" s="589"/>
      <c r="H39" s="592">
        <f t="shared" si="2"/>
        <v>0</v>
      </c>
      <c r="I39" s="589"/>
      <c r="J39" s="589" t="s">
        <v>107</v>
      </c>
      <c r="K39" s="592"/>
      <c r="L39" s="592"/>
      <c r="M39" s="592"/>
      <c r="N39" s="592"/>
      <c r="O39" s="592"/>
      <c r="P39" s="589" t="s">
        <v>107</v>
      </c>
      <c r="Q39" s="589"/>
      <c r="R39" s="589"/>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row>
    <row r="40" spans="1:42" ht="15" customHeight="1" x14ac:dyDescent="0.45">
      <c r="A40" s="168">
        <v>40</v>
      </c>
      <c r="B40" s="580"/>
      <c r="C40" s="236"/>
      <c r="D40" s="601" t="s">
        <v>463</v>
      </c>
      <c r="E40" s="176"/>
      <c r="F40" s="166" t="s">
        <v>450</v>
      </c>
      <c r="G40" s="589"/>
      <c r="H40" s="592">
        <f t="shared" si="2"/>
        <v>0</v>
      </c>
      <c r="I40" s="589"/>
      <c r="J40" s="589" t="s">
        <v>107</v>
      </c>
      <c r="K40" s="592"/>
      <c r="L40" s="592"/>
      <c r="M40" s="592"/>
      <c r="N40" s="592"/>
      <c r="O40" s="592"/>
      <c r="P40" s="589" t="s">
        <v>107</v>
      </c>
      <c r="Q40" s="589"/>
      <c r="R40" s="589"/>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row>
    <row r="41" spans="1:42" ht="15" customHeight="1" x14ac:dyDescent="0.45">
      <c r="A41" s="168">
        <v>41</v>
      </c>
      <c r="B41" s="580"/>
      <c r="C41" s="236"/>
      <c r="D41" s="601" t="s">
        <v>463</v>
      </c>
      <c r="E41" s="176"/>
      <c r="F41" s="166" t="s">
        <v>450</v>
      </c>
      <c r="G41" s="589"/>
      <c r="H41" s="592">
        <f t="shared" si="2"/>
        <v>0</v>
      </c>
      <c r="I41" s="589"/>
      <c r="J41" s="589" t="s">
        <v>107</v>
      </c>
      <c r="K41" s="592"/>
      <c r="L41" s="592"/>
      <c r="M41" s="592"/>
      <c r="N41" s="592"/>
      <c r="O41" s="592"/>
      <c r="P41" s="589" t="s">
        <v>107</v>
      </c>
      <c r="Q41" s="589"/>
      <c r="R41" s="589"/>
      <c r="S41" s="190"/>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row>
    <row r="42" spans="1:42" s="603" customFormat="1" ht="15" customHeight="1" x14ac:dyDescent="0.45">
      <c r="A42" s="168">
        <v>42</v>
      </c>
      <c r="B42" s="580"/>
      <c r="C42" s="580"/>
      <c r="D42" s="580"/>
      <c r="E42" s="580"/>
      <c r="F42" s="580"/>
      <c r="G42" s="580"/>
      <c r="H42" s="580"/>
      <c r="I42" s="580"/>
      <c r="J42" s="580"/>
      <c r="K42" s="580"/>
      <c r="L42" s="580"/>
      <c r="M42" s="580"/>
      <c r="N42" s="580"/>
      <c r="O42" s="580"/>
      <c r="P42" s="580"/>
      <c r="Q42" s="580"/>
      <c r="R42" s="580"/>
      <c r="S42" s="602"/>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row>
    <row r="46" spans="1:42" hidden="1" x14ac:dyDescent="0.45"/>
    <row r="47" spans="1:42" hidden="1" x14ac:dyDescent="0.45">
      <c r="A47" s="54">
        <v>1</v>
      </c>
    </row>
    <row r="48" spans="1:42" hidden="1" x14ac:dyDescent="0.45">
      <c r="A48" s="54">
        <v>2</v>
      </c>
    </row>
    <row r="49" spans="1:1" hidden="1" x14ac:dyDescent="0.45">
      <c r="A49" s="54">
        <v>3</v>
      </c>
    </row>
    <row r="50" spans="1:1" hidden="1" x14ac:dyDescent="0.45">
      <c r="A50" s="54">
        <v>4</v>
      </c>
    </row>
    <row r="51" spans="1:1" hidden="1" x14ac:dyDescent="0.45">
      <c r="A51" s="54" t="s">
        <v>465</v>
      </c>
    </row>
    <row r="52" spans="1:1" hidden="1" x14ac:dyDescent="0.45">
      <c r="A52" s="54" t="s">
        <v>107</v>
      </c>
    </row>
    <row r="53" spans="1:1" hidden="1" x14ac:dyDescent="0.45"/>
  </sheetData>
  <sheetProtection formatRows="0" insertRows="0"/>
  <mergeCells count="6">
    <mergeCell ref="AA8:AN8"/>
    <mergeCell ref="A6:S6"/>
    <mergeCell ref="G8:I8"/>
    <mergeCell ref="K8:O8"/>
    <mergeCell ref="H2:I2"/>
    <mergeCell ref="H3:I3"/>
  </mergeCells>
  <dataValidations count="1">
    <dataValidation type="list" allowBlank="1" showInputMessage="1" showErrorMessage="1" sqref="J39:J41 AP10:AP24 J10:J31 J35:J37 P10:P31 P35:P37 P39:P41" xr:uid="{11D6E66E-BDC1-4163-A636-FDA2B0691F02}">
      <formula1>$A$47:$A$52</formula1>
    </dataValidation>
  </dataValidations>
  <pageMargins left="0.70866141732283472" right="0.70866141732283472" top="0.74803149606299213" bottom="0.74803149606299213" header="0.31496062992125989" footer="0.31496062992125989"/>
  <pageSetup paperSize="9" scale="20" orientation="portrait" r:id="rId1"/>
  <headerFooter alignWithMargins="0">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C0804-512B-4053-8B53-D669FC78CFA9}">
  <sheetPr codeName="Sheet11">
    <tabColor rgb="FF92D050"/>
  </sheetPr>
  <dimension ref="A1:O135"/>
  <sheetViews>
    <sheetView showGridLines="0" zoomScaleNormal="100" zoomScaleSheetLayoutView="80" workbookViewId="0">
      <selection activeCell="E4" sqref="E4"/>
    </sheetView>
  </sheetViews>
  <sheetFormatPr defaultColWidth="9.1328125" defaultRowHeight="13.15" x14ac:dyDescent="0.4"/>
  <cols>
    <col min="1" max="1" width="5" style="486" customWidth="1"/>
    <col min="2" max="2" width="2.1328125" style="486" customWidth="1"/>
    <col min="3" max="3" width="6.1328125" style="486" customWidth="1"/>
    <col min="4" max="4" width="2.265625" style="486" customWidth="1"/>
    <col min="5" max="5" width="28" style="486" customWidth="1"/>
    <col min="6" max="6" width="39.265625" style="486" customWidth="1"/>
    <col min="7" max="7" width="19" style="486" customWidth="1"/>
    <col min="8" max="8" width="16.86328125" style="486" customWidth="1"/>
    <col min="9" max="13" width="16.1328125" style="486" customWidth="1"/>
    <col min="14" max="14" width="2.1328125" style="486" customWidth="1"/>
    <col min="15" max="15" width="7.265625" style="486" bestFit="1" customWidth="1"/>
    <col min="16" max="16384" width="9.1328125" style="486"/>
  </cols>
  <sheetData>
    <row r="1" spans="1:15" s="476" customFormat="1" ht="15" customHeight="1" x14ac:dyDescent="0.4">
      <c r="A1" s="474"/>
      <c r="B1" s="204"/>
      <c r="C1" s="204"/>
      <c r="D1" s="204"/>
      <c r="E1" s="204"/>
      <c r="F1" s="204"/>
      <c r="G1" s="204"/>
      <c r="H1" s="204"/>
      <c r="I1" s="204"/>
      <c r="J1" s="204"/>
      <c r="K1" s="204"/>
      <c r="L1" s="204"/>
      <c r="M1" s="204"/>
      <c r="N1" s="202"/>
      <c r="O1" s="475"/>
    </row>
    <row r="2" spans="1:15" s="476" customFormat="1" ht="18" customHeight="1" x14ac:dyDescent="0.5">
      <c r="A2" s="411"/>
      <c r="B2" s="193"/>
      <c r="C2" s="193"/>
      <c r="D2" s="193"/>
      <c r="E2" s="193"/>
      <c r="F2" s="193"/>
      <c r="G2" s="193"/>
      <c r="H2" s="193"/>
      <c r="I2" s="193"/>
      <c r="J2" s="477" t="s">
        <v>862</v>
      </c>
      <c r="K2" s="851" t="str">
        <f>IF(NOT(ISBLANK(CoverSheet!$C$8)),CoverSheet!$C$8,"")</f>
        <v/>
      </c>
      <c r="L2" s="852"/>
      <c r="M2" s="853"/>
      <c r="N2" s="191"/>
      <c r="O2" s="475"/>
    </row>
    <row r="3" spans="1:15" s="476" customFormat="1" ht="18" customHeight="1" x14ac:dyDescent="0.5">
      <c r="A3" s="411"/>
      <c r="B3" s="193"/>
      <c r="C3" s="193"/>
      <c r="D3" s="193"/>
      <c r="E3" s="193"/>
      <c r="F3" s="193"/>
      <c r="G3" s="193"/>
      <c r="H3" s="193"/>
      <c r="I3" s="193"/>
      <c r="J3" s="477" t="s">
        <v>343</v>
      </c>
      <c r="K3" s="854"/>
      <c r="L3" s="855"/>
      <c r="M3" s="856"/>
      <c r="N3" s="191"/>
      <c r="O3" s="475"/>
    </row>
    <row r="4" spans="1:15" s="476" customFormat="1" ht="21" x14ac:dyDescent="0.65">
      <c r="A4" s="478" t="s">
        <v>816</v>
      </c>
      <c r="B4" s="479"/>
      <c r="C4" s="193"/>
      <c r="D4" s="193"/>
      <c r="E4" s="193"/>
      <c r="F4" s="193"/>
      <c r="G4" s="193"/>
      <c r="H4" s="193"/>
      <c r="I4" s="193"/>
      <c r="J4" s="480"/>
      <c r="K4" s="193"/>
      <c r="L4" s="193"/>
      <c r="M4" s="193"/>
      <c r="N4" s="191"/>
      <c r="O4" s="475"/>
    </row>
    <row r="5" spans="1:15" s="483" customFormat="1" ht="61.5" customHeight="1" x14ac:dyDescent="0.4">
      <c r="A5" s="857" t="s">
        <v>932</v>
      </c>
      <c r="B5" s="858"/>
      <c r="C5" s="858"/>
      <c r="D5" s="858"/>
      <c r="E5" s="858"/>
      <c r="F5" s="858"/>
      <c r="G5" s="858"/>
      <c r="H5" s="858"/>
      <c r="I5" s="858"/>
      <c r="J5" s="858"/>
      <c r="K5" s="858"/>
      <c r="L5" s="858"/>
      <c r="M5" s="858"/>
      <c r="N5" s="481"/>
      <c r="O5" s="482"/>
    </row>
    <row r="6" spans="1:15" ht="15" customHeight="1" x14ac:dyDescent="0.4">
      <c r="A6" s="484" t="s">
        <v>131</v>
      </c>
      <c r="B6" s="480"/>
      <c r="C6" s="480"/>
      <c r="D6" s="193"/>
      <c r="E6" s="193"/>
      <c r="F6" s="193"/>
      <c r="G6" s="193"/>
      <c r="H6" s="193"/>
      <c r="I6" s="193"/>
      <c r="J6" s="193"/>
      <c r="K6" s="193"/>
      <c r="L6" s="193"/>
      <c r="M6" s="193"/>
      <c r="N6" s="191"/>
      <c r="O6" s="485"/>
    </row>
    <row r="7" spans="1:15" ht="32.25" customHeight="1" x14ac:dyDescent="0.4">
      <c r="A7" s="487">
        <v>7</v>
      </c>
      <c r="B7" s="488"/>
      <c r="C7" s="489"/>
      <c r="D7" s="489"/>
      <c r="E7" s="489"/>
      <c r="F7" s="490"/>
      <c r="G7" s="490"/>
      <c r="H7" s="710" t="s">
        <v>776</v>
      </c>
      <c r="I7" s="491" t="s">
        <v>344</v>
      </c>
      <c r="J7" s="491" t="s">
        <v>345</v>
      </c>
      <c r="K7" s="491" t="s">
        <v>346</v>
      </c>
      <c r="L7" s="491" t="s">
        <v>347</v>
      </c>
      <c r="M7" s="491" t="s">
        <v>348</v>
      </c>
      <c r="N7" s="492"/>
      <c r="O7" s="485"/>
    </row>
    <row r="8" spans="1:15" ht="18.75" customHeight="1" x14ac:dyDescent="0.4">
      <c r="A8" s="487">
        <v>8</v>
      </c>
      <c r="B8" s="488"/>
      <c r="C8" s="493"/>
      <c r="D8" s="489"/>
      <c r="E8" s="489"/>
      <c r="F8" s="490"/>
      <c r="G8" s="490"/>
      <c r="H8" s="494" t="s">
        <v>331</v>
      </c>
      <c r="I8" s="494" t="s">
        <v>331</v>
      </c>
      <c r="J8" s="494" t="s">
        <v>331</v>
      </c>
      <c r="K8" s="494" t="s">
        <v>331</v>
      </c>
      <c r="L8" s="494" t="s">
        <v>331</v>
      </c>
      <c r="M8" s="494" t="s">
        <v>331</v>
      </c>
      <c r="N8" s="492"/>
      <c r="O8" s="485"/>
    </row>
    <row r="9" spans="1:15" ht="26.25" customHeight="1" x14ac:dyDescent="0.55000000000000004">
      <c r="A9" s="487">
        <v>9</v>
      </c>
      <c r="B9" s="488"/>
      <c r="C9" s="495" t="s">
        <v>817</v>
      </c>
      <c r="D9" s="489"/>
      <c r="E9" s="489"/>
      <c r="F9" s="489"/>
      <c r="G9" s="490"/>
      <c r="H9" s="496" t="s">
        <v>349</v>
      </c>
      <c r="I9" s="494"/>
      <c r="J9" s="494"/>
      <c r="K9" s="494"/>
      <c r="L9" s="494"/>
      <c r="M9" s="494"/>
      <c r="N9" s="492"/>
      <c r="O9" s="485"/>
    </row>
    <row r="10" spans="1:15" ht="26.25" customHeight="1" x14ac:dyDescent="0.55000000000000004">
      <c r="A10" s="487">
        <v>10</v>
      </c>
      <c r="B10" s="488"/>
      <c r="C10" s="495"/>
      <c r="D10" s="489"/>
      <c r="E10" s="712" t="s">
        <v>856</v>
      </c>
      <c r="F10" s="712" t="s">
        <v>857</v>
      </c>
      <c r="G10" s="490"/>
      <c r="H10" s="496"/>
      <c r="I10" s="494"/>
      <c r="J10" s="494"/>
      <c r="K10" s="494"/>
      <c r="L10" s="494"/>
      <c r="M10" s="494"/>
      <c r="N10" s="492"/>
      <c r="O10" s="485"/>
    </row>
    <row r="11" spans="1:15" ht="15" customHeight="1" x14ac:dyDescent="0.4">
      <c r="A11" s="487">
        <v>11</v>
      </c>
      <c r="B11" s="488"/>
      <c r="C11" s="682"/>
      <c r="D11" s="682"/>
      <c r="E11" s="446"/>
      <c r="F11" s="751" t="s">
        <v>310</v>
      </c>
      <c r="G11" s="754"/>
      <c r="H11" s="684"/>
      <c r="I11" s="684"/>
      <c r="J11" s="684"/>
      <c r="K11" s="684"/>
      <c r="L11" s="684"/>
      <c r="M11" s="684"/>
      <c r="N11" s="492"/>
      <c r="O11" s="485"/>
    </row>
    <row r="12" spans="1:15" s="498" customFormat="1" ht="15" customHeight="1" x14ac:dyDescent="0.4">
      <c r="A12" s="487">
        <v>12</v>
      </c>
      <c r="B12" s="488"/>
      <c r="C12" s="682"/>
      <c r="D12" s="682"/>
      <c r="E12" s="446"/>
      <c r="F12" s="399" t="s">
        <v>311</v>
      </c>
      <c r="G12" s="753"/>
      <c r="H12" s="684"/>
      <c r="I12" s="684"/>
      <c r="J12" s="684"/>
      <c r="K12" s="684"/>
      <c r="L12" s="684"/>
      <c r="M12" s="684"/>
      <c r="N12" s="492"/>
      <c r="O12" s="485"/>
    </row>
    <row r="13" spans="1:15" s="498" customFormat="1" ht="15" customHeight="1" thickBot="1" x14ac:dyDescent="0.45">
      <c r="A13" s="487">
        <v>13</v>
      </c>
      <c r="B13" s="488"/>
      <c r="C13" s="682"/>
      <c r="D13" s="682"/>
      <c r="E13" s="446"/>
      <c r="F13" s="399" t="s">
        <v>288</v>
      </c>
      <c r="G13" s="752"/>
      <c r="H13" s="726"/>
      <c r="I13" s="684"/>
      <c r="J13" s="684"/>
      <c r="K13" s="684"/>
      <c r="L13" s="684"/>
      <c r="M13" s="684"/>
      <c r="N13" s="492"/>
      <c r="O13" s="485"/>
    </row>
    <row r="14" spans="1:15" s="498" customFormat="1" ht="15" customHeight="1" thickBot="1" x14ac:dyDescent="0.45">
      <c r="A14" s="487">
        <v>14</v>
      </c>
      <c r="B14" s="488"/>
      <c r="C14" s="709"/>
      <c r="D14" s="709"/>
      <c r="E14" s="699" t="s">
        <v>908</v>
      </c>
      <c r="F14" s="399"/>
      <c r="G14" s="399"/>
      <c r="H14" s="727"/>
      <c r="I14" s="727"/>
      <c r="J14" s="727"/>
      <c r="K14" s="727"/>
      <c r="L14" s="727"/>
      <c r="M14" s="727"/>
      <c r="N14" s="492"/>
      <c r="O14" s="485"/>
    </row>
    <row r="15" spans="1:15" ht="15" customHeight="1" thickBot="1" x14ac:dyDescent="0.5">
      <c r="A15" s="487">
        <v>15</v>
      </c>
      <c r="B15" s="488"/>
      <c r="C15" s="682"/>
      <c r="D15" s="682"/>
      <c r="E15" s="234"/>
      <c r="F15" s="399"/>
      <c r="G15" s="752"/>
      <c r="H15" s="522">
        <f>IF(SUM(H11:H13)=0,H14,SUM(H11:H13))</f>
        <v>0</v>
      </c>
      <c r="I15" s="522">
        <f t="shared" ref="I15:M15" si="0">IF(SUM(I11:I13)=0,I14,SUM(I11:I13))</f>
        <v>0</v>
      </c>
      <c r="J15" s="522">
        <f t="shared" si="0"/>
        <v>0</v>
      </c>
      <c r="K15" s="522">
        <f t="shared" si="0"/>
        <v>0</v>
      </c>
      <c r="L15" s="522">
        <f t="shared" si="0"/>
        <v>0</v>
      </c>
      <c r="M15" s="522">
        <f t="shared" si="0"/>
        <v>0</v>
      </c>
      <c r="N15" s="492"/>
      <c r="O15" s="485"/>
    </row>
    <row r="16" spans="1:15" ht="15" customHeight="1" x14ac:dyDescent="0.4">
      <c r="A16" s="487">
        <v>16</v>
      </c>
      <c r="B16" s="488"/>
      <c r="C16" s="682"/>
      <c r="D16" s="682"/>
      <c r="E16" s="572"/>
      <c r="F16" s="399" t="s">
        <v>312</v>
      </c>
      <c r="G16" s="399"/>
      <c r="H16" s="684"/>
      <c r="I16" s="684"/>
      <c r="J16" s="684"/>
      <c r="K16" s="684"/>
      <c r="L16" s="684"/>
      <c r="M16" s="684"/>
      <c r="N16" s="492"/>
      <c r="O16" s="485"/>
    </row>
    <row r="17" spans="1:15" s="500" customFormat="1" ht="15" customHeight="1" thickBot="1" x14ac:dyDescent="0.45">
      <c r="A17" s="487">
        <v>17</v>
      </c>
      <c r="B17" s="488"/>
      <c r="C17" s="682"/>
      <c r="D17" s="682"/>
      <c r="E17" s="446"/>
      <c r="F17" s="399" t="s">
        <v>313</v>
      </c>
      <c r="G17" s="399"/>
      <c r="H17" s="684"/>
      <c r="I17" s="684"/>
      <c r="J17" s="684"/>
      <c r="K17" s="684"/>
      <c r="L17" s="684"/>
      <c r="M17" s="684"/>
      <c r="N17" s="492"/>
      <c r="O17" s="485"/>
    </row>
    <row r="18" spans="1:15" s="500" customFormat="1" ht="15" customHeight="1" thickBot="1" x14ac:dyDescent="0.45">
      <c r="A18" s="487">
        <v>18</v>
      </c>
      <c r="B18" s="488"/>
      <c r="C18" s="709"/>
      <c r="D18" s="709"/>
      <c r="E18" s="699" t="s">
        <v>909</v>
      </c>
      <c r="F18" s="399"/>
      <c r="G18" s="399"/>
      <c r="H18" s="727"/>
      <c r="I18" s="727"/>
      <c r="J18" s="727"/>
      <c r="K18" s="727"/>
      <c r="L18" s="727"/>
      <c r="M18" s="727"/>
      <c r="N18" s="492"/>
      <c r="O18" s="485"/>
    </row>
    <row r="19" spans="1:15" s="500" customFormat="1" ht="15" customHeight="1" thickBot="1" x14ac:dyDescent="0.5">
      <c r="A19" s="487">
        <v>19</v>
      </c>
      <c r="B19" s="488"/>
      <c r="C19" s="682"/>
      <c r="D19" s="682"/>
      <c r="E19" s="234"/>
      <c r="F19" s="444"/>
      <c r="G19" s="399"/>
      <c r="H19" s="522">
        <f t="shared" ref="H19:M19" si="1">IF(SUM(H16:H17)=0,H18,SUM(H16:H17))</f>
        <v>0</v>
      </c>
      <c r="I19" s="522">
        <f t="shared" si="1"/>
        <v>0</v>
      </c>
      <c r="J19" s="522">
        <f t="shared" si="1"/>
        <v>0</v>
      </c>
      <c r="K19" s="522">
        <f t="shared" si="1"/>
        <v>0</v>
      </c>
      <c r="L19" s="522">
        <f t="shared" si="1"/>
        <v>0</v>
      </c>
      <c r="M19" s="522">
        <f t="shared" si="1"/>
        <v>0</v>
      </c>
      <c r="N19" s="492"/>
      <c r="O19" s="485"/>
    </row>
    <row r="20" spans="1:15" ht="15" customHeight="1" x14ac:dyDescent="0.4">
      <c r="A20" s="487">
        <v>20</v>
      </c>
      <c r="B20" s="488"/>
      <c r="C20" s="682"/>
      <c r="D20" s="682"/>
      <c r="E20" s="572"/>
      <c r="F20" s="170" t="s">
        <v>316</v>
      </c>
      <c r="G20" s="444"/>
      <c r="H20" s="684"/>
      <c r="I20" s="684"/>
      <c r="J20" s="684"/>
      <c r="K20" s="684"/>
      <c r="L20" s="684"/>
      <c r="M20" s="684"/>
      <c r="N20" s="492"/>
      <c r="O20" s="485"/>
    </row>
    <row r="21" spans="1:15" ht="15" customHeight="1" x14ac:dyDescent="0.4">
      <c r="A21" s="487">
        <v>21</v>
      </c>
      <c r="B21" s="488"/>
      <c r="C21" s="682"/>
      <c r="D21" s="682"/>
      <c r="E21" s="446"/>
      <c r="F21" s="170" t="s">
        <v>317</v>
      </c>
      <c r="G21" s="170"/>
      <c r="H21" s="684"/>
      <c r="I21" s="684"/>
      <c r="J21" s="684"/>
      <c r="K21" s="684"/>
      <c r="L21" s="684"/>
      <c r="M21" s="684"/>
      <c r="N21" s="492"/>
      <c r="O21" s="485"/>
    </row>
    <row r="22" spans="1:15" ht="15" customHeight="1" thickBot="1" x14ac:dyDescent="0.45">
      <c r="A22" s="487">
        <v>22</v>
      </c>
      <c r="B22" s="488"/>
      <c r="C22" s="682"/>
      <c r="D22" s="682"/>
      <c r="E22" s="446"/>
      <c r="F22" s="170" t="s">
        <v>318</v>
      </c>
      <c r="G22" s="170"/>
      <c r="H22" s="684"/>
      <c r="I22" s="684"/>
      <c r="J22" s="684"/>
      <c r="K22" s="684"/>
      <c r="L22" s="684"/>
      <c r="M22" s="684"/>
      <c r="N22" s="492"/>
      <c r="O22" s="485"/>
    </row>
    <row r="23" spans="1:15" ht="15" customHeight="1" thickBot="1" x14ac:dyDescent="0.45">
      <c r="A23" s="487">
        <v>23</v>
      </c>
      <c r="B23" s="488"/>
      <c r="C23" s="709"/>
      <c r="D23" s="709"/>
      <c r="E23" s="699" t="s">
        <v>910</v>
      </c>
      <c r="F23" s="170"/>
      <c r="G23" s="170"/>
      <c r="H23" s="727"/>
      <c r="I23" s="727"/>
      <c r="J23" s="727"/>
      <c r="K23" s="727"/>
      <c r="L23" s="727"/>
      <c r="M23" s="727"/>
      <c r="N23" s="492"/>
      <c r="O23" s="485"/>
    </row>
    <row r="24" spans="1:15" ht="15" customHeight="1" thickBot="1" x14ac:dyDescent="0.5">
      <c r="A24" s="487">
        <v>24</v>
      </c>
      <c r="B24" s="488"/>
      <c r="C24" s="682"/>
      <c r="D24" s="682"/>
      <c r="E24" s="234"/>
      <c r="F24" s="444"/>
      <c r="G24" s="170"/>
      <c r="H24" s="522">
        <f>IF(SUM(H20:H22)=0,H23,SUM(H20:H22))</f>
        <v>0</v>
      </c>
      <c r="I24" s="522">
        <f t="shared" ref="I24" si="2">IF(SUM(I20:I22)=0,I23,SUM(I20:I22))</f>
        <v>0</v>
      </c>
      <c r="J24" s="522">
        <f t="shared" ref="J24" si="3">IF(SUM(J20:J22)=0,J23,SUM(J20:J22))</f>
        <v>0</v>
      </c>
      <c r="K24" s="522">
        <f t="shared" ref="K24" si="4">IF(SUM(K20:K22)=0,K23,SUM(K20:K22))</f>
        <v>0</v>
      </c>
      <c r="L24" s="522">
        <f t="shared" ref="L24" si="5">IF(SUM(L20:L22)=0,L23,SUM(L20:L22))</f>
        <v>0</v>
      </c>
      <c r="M24" s="522">
        <f t="shared" ref="M24" si="6">IF(SUM(M20:M22)=0,M23,SUM(M20:M22))</f>
        <v>0</v>
      </c>
      <c r="N24" s="492"/>
      <c r="O24" s="485"/>
    </row>
    <row r="25" spans="1:15" ht="15" customHeight="1" x14ac:dyDescent="0.4">
      <c r="A25" s="487">
        <v>25</v>
      </c>
      <c r="B25" s="488"/>
      <c r="C25" s="682"/>
      <c r="D25" s="682"/>
      <c r="E25" s="572"/>
      <c r="F25" s="170" t="s">
        <v>319</v>
      </c>
      <c r="G25" s="444"/>
      <c r="H25" s="684"/>
      <c r="I25" s="684"/>
      <c r="J25" s="684"/>
      <c r="K25" s="684"/>
      <c r="L25" s="684"/>
      <c r="M25" s="684"/>
      <c r="N25" s="492"/>
      <c r="O25" s="485"/>
    </row>
    <row r="26" spans="1:15" ht="15" customHeight="1" x14ac:dyDescent="0.4">
      <c r="A26" s="487">
        <v>26</v>
      </c>
      <c r="B26" s="488"/>
      <c r="C26" s="682"/>
      <c r="D26" s="682"/>
      <c r="E26" s="447"/>
      <c r="F26" s="170" t="s">
        <v>320</v>
      </c>
      <c r="G26" s="170"/>
      <c r="H26" s="684"/>
      <c r="I26" s="684"/>
      <c r="J26" s="684"/>
      <c r="K26" s="684"/>
      <c r="L26" s="684"/>
      <c r="M26" s="684"/>
      <c r="N26" s="492"/>
      <c r="O26" s="485"/>
    </row>
    <row r="27" spans="1:15" ht="15" customHeight="1" x14ac:dyDescent="0.4">
      <c r="A27" s="487">
        <v>27</v>
      </c>
      <c r="B27" s="488"/>
      <c r="C27" s="682"/>
      <c r="D27" s="682"/>
      <c r="E27" s="447"/>
      <c r="F27" s="170" t="s">
        <v>321</v>
      </c>
      <c r="G27" s="170"/>
      <c r="H27" s="684"/>
      <c r="I27" s="684"/>
      <c r="J27" s="684"/>
      <c r="K27" s="684"/>
      <c r="L27" s="684"/>
      <c r="M27" s="684"/>
      <c r="N27" s="492"/>
      <c r="O27" s="485"/>
    </row>
    <row r="28" spans="1:15" ht="15" customHeight="1" thickBot="1" x14ac:dyDescent="0.5">
      <c r="A28" s="487">
        <v>28</v>
      </c>
      <c r="B28" s="488"/>
      <c r="C28" s="682"/>
      <c r="D28" s="682"/>
      <c r="E28" s="234"/>
      <c r="F28" s="170" t="s">
        <v>322</v>
      </c>
      <c r="G28" s="170"/>
      <c r="H28" s="684"/>
      <c r="I28" s="684"/>
      <c r="J28" s="684"/>
      <c r="K28" s="684"/>
      <c r="L28" s="684"/>
      <c r="M28" s="684"/>
      <c r="N28" s="492"/>
      <c r="O28" s="485"/>
    </row>
    <row r="29" spans="1:15" ht="15" customHeight="1" thickBot="1" x14ac:dyDescent="0.45">
      <c r="A29" s="487">
        <v>29</v>
      </c>
      <c r="B29" s="488"/>
      <c r="C29" s="709"/>
      <c r="D29" s="709"/>
      <c r="E29" s="699" t="s">
        <v>911</v>
      </c>
      <c r="F29" s="170"/>
      <c r="G29" s="170"/>
      <c r="H29" s="727"/>
      <c r="I29" s="727"/>
      <c r="J29" s="727"/>
      <c r="K29" s="727"/>
      <c r="L29" s="727"/>
      <c r="M29" s="727"/>
      <c r="N29" s="492"/>
      <c r="O29" s="485"/>
    </row>
    <row r="30" spans="1:15" ht="15" customHeight="1" thickBot="1" x14ac:dyDescent="0.5">
      <c r="A30" s="487">
        <v>30</v>
      </c>
      <c r="B30" s="488"/>
      <c r="C30" s="682"/>
      <c r="D30" s="682"/>
      <c r="E30" s="234"/>
      <c r="F30" s="170"/>
      <c r="G30" s="170"/>
      <c r="H30" s="522">
        <f>IF(SUM(H25:H28)=0,H29,SUM(H25:H28))</f>
        <v>0</v>
      </c>
      <c r="I30" s="522">
        <f t="shared" ref="I30:M30" si="7">IF(SUM(I25:I28)=0,I29,SUM(I25:I28))</f>
        <v>0</v>
      </c>
      <c r="J30" s="522">
        <f t="shared" si="7"/>
        <v>0</v>
      </c>
      <c r="K30" s="522">
        <f t="shared" si="7"/>
        <v>0</v>
      </c>
      <c r="L30" s="522">
        <f t="shared" si="7"/>
        <v>0</v>
      </c>
      <c r="M30" s="522">
        <f t="shared" si="7"/>
        <v>0</v>
      </c>
      <c r="N30" s="492"/>
      <c r="O30" s="485"/>
    </row>
    <row r="31" spans="1:15" ht="15" customHeight="1" x14ac:dyDescent="0.45">
      <c r="A31" s="487">
        <v>31</v>
      </c>
      <c r="B31" s="488"/>
      <c r="C31" s="682"/>
      <c r="D31" s="682"/>
      <c r="E31" s="234"/>
      <c r="F31" s="170"/>
      <c r="G31" s="170"/>
      <c r="H31" s="170"/>
      <c r="I31" s="170"/>
      <c r="J31" s="170"/>
      <c r="K31" s="170"/>
      <c r="L31" s="170"/>
      <c r="M31" s="170"/>
      <c r="N31" s="492"/>
      <c r="O31" s="485"/>
    </row>
    <row r="32" spans="1:15" ht="15" customHeight="1" thickBot="1" x14ac:dyDescent="0.45">
      <c r="A32" s="487">
        <v>32</v>
      </c>
      <c r="B32" s="488"/>
      <c r="C32" s="682"/>
      <c r="D32" s="682"/>
      <c r="E32" s="699" t="s">
        <v>805</v>
      </c>
      <c r="F32" s="399" t="s">
        <v>315</v>
      </c>
      <c r="G32" s="170"/>
      <c r="H32" s="684"/>
      <c r="I32" s="684"/>
      <c r="J32" s="684"/>
      <c r="K32" s="684"/>
      <c r="L32" s="684"/>
      <c r="M32" s="684"/>
      <c r="N32" s="492"/>
      <c r="O32" s="485"/>
    </row>
    <row r="33" spans="1:15" ht="15" customHeight="1" thickBot="1" x14ac:dyDescent="0.5">
      <c r="A33" s="487">
        <v>33</v>
      </c>
      <c r="B33" s="488"/>
      <c r="C33" s="682"/>
      <c r="D33" s="682"/>
      <c r="E33" s="234"/>
      <c r="F33" s="180" t="s">
        <v>124</v>
      </c>
      <c r="G33" s="399"/>
      <c r="H33" s="499">
        <f>H15+H19+H24+H30+H32</f>
        <v>0</v>
      </c>
      <c r="I33" s="499">
        <f t="shared" ref="I33:M33" si="8">I15+I19+I24+I30+I32</f>
        <v>0</v>
      </c>
      <c r="J33" s="499">
        <f t="shared" si="8"/>
        <v>0</v>
      </c>
      <c r="K33" s="499">
        <f t="shared" si="8"/>
        <v>0</v>
      </c>
      <c r="L33" s="499">
        <f t="shared" si="8"/>
        <v>0</v>
      </c>
      <c r="M33" s="499">
        <f t="shared" si="8"/>
        <v>0</v>
      </c>
      <c r="N33" s="492"/>
      <c r="O33" s="485"/>
    </row>
    <row r="34" spans="1:15" ht="15" customHeight="1" x14ac:dyDescent="0.45">
      <c r="A34" s="487">
        <v>34</v>
      </c>
      <c r="B34" s="488"/>
      <c r="C34" s="709"/>
      <c r="D34" s="709"/>
      <c r="E34" s="234"/>
      <c r="F34" s="180"/>
      <c r="G34" s="399"/>
      <c r="H34" s="725"/>
      <c r="I34" s="725"/>
      <c r="J34" s="725"/>
      <c r="K34" s="725"/>
      <c r="L34" s="725"/>
      <c r="M34" s="725"/>
      <c r="N34" s="492"/>
      <c r="O34" s="485"/>
    </row>
    <row r="35" spans="1:15" ht="15" customHeight="1" x14ac:dyDescent="0.4">
      <c r="A35" s="487">
        <v>35</v>
      </c>
      <c r="B35" s="488"/>
      <c r="C35" s="682"/>
      <c r="D35" s="682"/>
      <c r="E35" s="572"/>
      <c r="F35" s="399" t="s">
        <v>314</v>
      </c>
      <c r="G35" s="190"/>
      <c r="H35" s="684"/>
      <c r="I35" s="684"/>
      <c r="J35" s="684"/>
      <c r="K35" s="684"/>
      <c r="L35" s="684"/>
      <c r="M35" s="684"/>
      <c r="N35" s="492"/>
      <c r="O35" s="485"/>
    </row>
    <row r="36" spans="1:15" ht="15" customHeight="1" thickBot="1" x14ac:dyDescent="0.5">
      <c r="A36" s="487">
        <v>36</v>
      </c>
      <c r="B36" s="488"/>
      <c r="C36" s="682"/>
      <c r="D36" s="682"/>
      <c r="E36" s="234"/>
      <c r="F36" s="399" t="s">
        <v>801</v>
      </c>
      <c r="G36" s="399"/>
      <c r="H36" s="684"/>
      <c r="I36" s="684"/>
      <c r="J36" s="684"/>
      <c r="K36" s="684"/>
      <c r="L36" s="684"/>
      <c r="M36" s="684"/>
      <c r="N36" s="492"/>
      <c r="O36" s="485"/>
    </row>
    <row r="37" spans="1:15" ht="15" customHeight="1" thickBot="1" x14ac:dyDescent="0.45">
      <c r="A37" s="487">
        <v>37</v>
      </c>
      <c r="B37" s="488"/>
      <c r="C37" s="709"/>
      <c r="D37" s="709"/>
      <c r="E37" s="699" t="s">
        <v>912</v>
      </c>
      <c r="F37" s="399"/>
      <c r="G37" s="399"/>
      <c r="H37" s="727"/>
      <c r="I37" s="727"/>
      <c r="J37" s="727"/>
      <c r="K37" s="727"/>
      <c r="L37" s="727"/>
      <c r="M37" s="727"/>
      <c r="N37" s="492"/>
      <c r="O37" s="485"/>
    </row>
    <row r="38" spans="1:15" ht="15" customHeight="1" thickBot="1" x14ac:dyDescent="0.45">
      <c r="A38" s="487">
        <v>38</v>
      </c>
      <c r="B38" s="488"/>
      <c r="C38" s="682"/>
      <c r="D38" s="682"/>
      <c r="E38" s="316"/>
      <c r="F38" s="180" t="s">
        <v>877</v>
      </c>
      <c r="G38" s="399"/>
      <c r="H38" s="522">
        <f>IF(SUM(H35:H36)=0,H37,SUM(H35:H36))</f>
        <v>0</v>
      </c>
      <c r="I38" s="522">
        <f t="shared" ref="I38:M38" si="9">IF(SUM(I35:I36)=0,I37,SUM(I35:I36))</f>
        <v>0</v>
      </c>
      <c r="J38" s="522">
        <f t="shared" si="9"/>
        <v>0</v>
      </c>
      <c r="K38" s="522">
        <f t="shared" si="9"/>
        <v>0</v>
      </c>
      <c r="L38" s="522">
        <f t="shared" si="9"/>
        <v>0</v>
      </c>
      <c r="M38" s="522">
        <f t="shared" si="9"/>
        <v>0</v>
      </c>
      <c r="N38" s="492"/>
      <c r="O38" s="485"/>
    </row>
    <row r="39" spans="1:15" s="500" customFormat="1" ht="15" customHeight="1" thickBot="1" x14ac:dyDescent="0.45">
      <c r="A39" s="487">
        <v>39</v>
      </c>
      <c r="B39" s="488"/>
      <c r="C39" s="682"/>
      <c r="D39" s="503"/>
      <c r="E39" s="502"/>
      <c r="F39" s="489"/>
      <c r="G39" s="489"/>
      <c r="H39" s="489"/>
      <c r="I39" s="489"/>
      <c r="J39" s="489"/>
      <c r="K39" s="489"/>
      <c r="L39" s="489"/>
      <c r="M39" s="489"/>
      <c r="N39" s="489"/>
      <c r="O39" s="485"/>
    </row>
    <row r="40" spans="1:15" s="500" customFormat="1" ht="15" customHeight="1" thickBot="1" x14ac:dyDescent="0.5">
      <c r="A40" s="487">
        <v>40</v>
      </c>
      <c r="B40" s="488"/>
      <c r="C40" s="165"/>
      <c r="D40" s="165"/>
      <c r="E40" s="183"/>
      <c r="F40" s="316" t="s">
        <v>121</v>
      </c>
      <c r="G40" s="234"/>
      <c r="H40" s="499">
        <f t="shared" ref="H40:M40" si="10">H33+H38</f>
        <v>0</v>
      </c>
      <c r="I40" s="499">
        <f t="shared" si="10"/>
        <v>0</v>
      </c>
      <c r="J40" s="499">
        <f t="shared" si="10"/>
        <v>0</v>
      </c>
      <c r="K40" s="499">
        <f t="shared" si="10"/>
        <v>0</v>
      </c>
      <c r="L40" s="499">
        <f t="shared" si="10"/>
        <v>0</v>
      </c>
      <c r="M40" s="499">
        <f t="shared" si="10"/>
        <v>0</v>
      </c>
      <c r="N40" s="492"/>
      <c r="O40" s="485"/>
    </row>
    <row r="41" spans="1:15" s="500" customFormat="1" ht="15" customHeight="1" x14ac:dyDescent="0.4">
      <c r="A41" s="487">
        <v>41</v>
      </c>
      <c r="B41" s="488"/>
      <c r="C41" s="165"/>
      <c r="D41" s="185"/>
      <c r="E41" s="185" t="s">
        <v>6</v>
      </c>
      <c r="F41" s="236" t="s">
        <v>122</v>
      </c>
      <c r="G41" s="170"/>
      <c r="H41" s="684"/>
      <c r="I41" s="684"/>
      <c r="J41" s="684"/>
      <c r="K41" s="684"/>
      <c r="L41" s="684"/>
      <c r="M41" s="684"/>
      <c r="N41" s="492"/>
      <c r="O41" s="485"/>
    </row>
    <row r="42" spans="1:15" s="500" customFormat="1" ht="15" customHeight="1" thickBot="1" x14ac:dyDescent="0.45">
      <c r="A42" s="487">
        <v>42</v>
      </c>
      <c r="B42" s="488"/>
      <c r="C42" s="165"/>
      <c r="D42" s="185"/>
      <c r="E42" s="185" t="s">
        <v>5</v>
      </c>
      <c r="F42" s="170" t="s">
        <v>125</v>
      </c>
      <c r="G42" s="170"/>
      <c r="H42" s="684"/>
      <c r="I42" s="684"/>
      <c r="J42" s="684"/>
      <c r="K42" s="684"/>
      <c r="L42" s="684"/>
      <c r="M42" s="684"/>
      <c r="N42" s="492"/>
      <c r="O42" s="485"/>
    </row>
    <row r="43" spans="1:15" ht="15" customHeight="1" thickBot="1" x14ac:dyDescent="0.45">
      <c r="A43" s="487">
        <v>43</v>
      </c>
      <c r="B43" s="488"/>
      <c r="C43" s="165"/>
      <c r="D43" s="165"/>
      <c r="E43" s="183"/>
      <c r="F43" s="183" t="s">
        <v>350</v>
      </c>
      <c r="G43" s="170"/>
      <c r="H43" s="499">
        <f>H40+H41-H42</f>
        <v>0</v>
      </c>
      <c r="I43" s="499">
        <f t="shared" ref="I43:M43" si="11">I40+I41-I42</f>
        <v>0</v>
      </c>
      <c r="J43" s="499">
        <f t="shared" si="11"/>
        <v>0</v>
      </c>
      <c r="K43" s="499">
        <f t="shared" si="11"/>
        <v>0</v>
      </c>
      <c r="L43" s="499">
        <f t="shared" si="11"/>
        <v>0</v>
      </c>
      <c r="M43" s="499">
        <f t="shared" si="11"/>
        <v>0</v>
      </c>
      <c r="N43" s="492"/>
      <c r="O43" s="485"/>
    </row>
    <row r="44" spans="1:15" ht="15" customHeight="1" x14ac:dyDescent="0.4">
      <c r="A44" s="487">
        <v>44</v>
      </c>
      <c r="B44" s="488"/>
      <c r="C44" s="165"/>
      <c r="D44" s="165"/>
      <c r="E44" s="183"/>
      <c r="F44" s="183"/>
      <c r="G44" s="170"/>
      <c r="H44" s="489"/>
      <c r="I44" s="489"/>
      <c r="J44" s="489"/>
      <c r="K44" s="489"/>
      <c r="L44" s="489"/>
      <c r="M44" s="489"/>
      <c r="N44" s="492"/>
      <c r="O44" s="485"/>
    </row>
    <row r="45" spans="1:15" ht="15" customHeight="1" x14ac:dyDescent="0.4">
      <c r="A45" s="487">
        <v>45</v>
      </c>
      <c r="B45" s="488"/>
      <c r="C45" s="682"/>
      <c r="D45" s="682"/>
      <c r="E45" s="502"/>
      <c r="F45" s="682" t="s">
        <v>21</v>
      </c>
      <c r="G45" s="489"/>
      <c r="H45" s="684"/>
      <c r="I45" s="684"/>
      <c r="J45" s="684"/>
      <c r="K45" s="684"/>
      <c r="L45" s="684"/>
      <c r="M45" s="684"/>
      <c r="N45" s="492"/>
      <c r="O45" s="485"/>
    </row>
    <row r="46" spans="1:15" ht="15" customHeight="1" x14ac:dyDescent="0.4">
      <c r="A46" s="487">
        <v>46</v>
      </c>
      <c r="B46" s="488"/>
      <c r="C46" s="682"/>
      <c r="D46" s="682"/>
      <c r="E46" s="502"/>
      <c r="F46" s="682"/>
      <c r="G46" s="489"/>
      <c r="H46" s="489"/>
      <c r="I46" s="489"/>
      <c r="J46" s="489"/>
      <c r="K46" s="489"/>
      <c r="L46" s="489"/>
      <c r="M46" s="489"/>
      <c r="N46" s="492"/>
      <c r="O46" s="485"/>
    </row>
    <row r="47" spans="1:15" ht="15" customHeight="1" x14ac:dyDescent="0.5">
      <c r="A47" s="487">
        <v>47</v>
      </c>
      <c r="B47" s="488"/>
      <c r="C47" s="682"/>
      <c r="D47" s="509" t="s">
        <v>351</v>
      </c>
      <c r="E47" s="502"/>
      <c r="F47" s="508"/>
      <c r="G47" s="489"/>
      <c r="H47" s="489"/>
      <c r="I47" s="489"/>
      <c r="J47" s="489"/>
      <c r="K47" s="489"/>
      <c r="L47" s="489"/>
      <c r="M47" s="489"/>
      <c r="N47" s="492"/>
      <c r="O47" s="485"/>
    </row>
    <row r="48" spans="1:15" ht="15" customHeight="1" x14ac:dyDescent="0.4">
      <c r="A48" s="487">
        <v>48</v>
      </c>
      <c r="B48" s="488"/>
      <c r="C48" s="682"/>
      <c r="D48" s="682"/>
      <c r="E48" s="502"/>
      <c r="F48" s="682" t="s">
        <v>352</v>
      </c>
      <c r="G48" s="489"/>
      <c r="H48" s="684"/>
      <c r="I48" s="684"/>
      <c r="J48" s="684"/>
      <c r="K48" s="684"/>
      <c r="L48" s="684"/>
      <c r="M48" s="684"/>
      <c r="N48" s="492"/>
      <c r="O48" s="485"/>
    </row>
    <row r="49" spans="1:15" s="500" customFormat="1" ht="32.25" customHeight="1" x14ac:dyDescent="0.4">
      <c r="A49" s="487">
        <v>49</v>
      </c>
      <c r="B49" s="488"/>
      <c r="C49" s="682"/>
      <c r="D49" s="682"/>
      <c r="E49" s="497"/>
      <c r="F49" s="497"/>
      <c r="G49" s="497"/>
      <c r="H49" s="711" t="s">
        <v>776</v>
      </c>
      <c r="I49" s="504" t="s">
        <v>344</v>
      </c>
      <c r="J49" s="504" t="s">
        <v>345</v>
      </c>
      <c r="K49" s="504" t="s">
        <v>346</v>
      </c>
      <c r="L49" s="504" t="s">
        <v>347</v>
      </c>
      <c r="M49" s="504" t="s">
        <v>348</v>
      </c>
      <c r="N49" s="492"/>
      <c r="O49" s="485"/>
    </row>
    <row r="50" spans="1:15" s="500" customFormat="1" ht="21" customHeight="1" x14ac:dyDescent="0.4">
      <c r="A50" s="487">
        <v>50</v>
      </c>
      <c r="B50" s="488"/>
      <c r="C50" s="682"/>
      <c r="D50" s="682"/>
      <c r="E50" s="497"/>
      <c r="F50" s="497"/>
      <c r="G50" s="497"/>
      <c r="H50" s="496" t="s">
        <v>355</v>
      </c>
      <c r="I50" s="504"/>
      <c r="J50" s="504"/>
      <c r="K50" s="504"/>
      <c r="L50" s="504"/>
      <c r="M50" s="504"/>
      <c r="N50" s="492"/>
      <c r="O50" s="485"/>
    </row>
    <row r="51" spans="1:15" ht="14.25" customHeight="1" x14ac:dyDescent="0.45">
      <c r="A51" s="487">
        <v>51</v>
      </c>
      <c r="B51" s="488"/>
      <c r="C51" s="682"/>
      <c r="D51" s="505"/>
      <c r="E51" s="712" t="s">
        <v>856</v>
      </c>
      <c r="F51" s="712" t="s">
        <v>857</v>
      </c>
      <c r="G51" s="490"/>
      <c r="H51" s="496"/>
      <c r="I51" s="494"/>
      <c r="J51" s="494"/>
      <c r="K51" s="494"/>
      <c r="L51" s="494"/>
      <c r="M51" s="494"/>
      <c r="N51" s="492"/>
      <c r="O51" s="485"/>
    </row>
    <row r="52" spans="1:15" ht="15" customHeight="1" x14ac:dyDescent="0.4">
      <c r="A52" s="487">
        <v>52</v>
      </c>
      <c r="B52" s="488"/>
      <c r="C52" s="682"/>
      <c r="D52" s="682"/>
      <c r="E52" s="446"/>
      <c r="F52" s="751" t="s">
        <v>310</v>
      </c>
      <c r="G52" s="754"/>
      <c r="H52" s="684"/>
      <c r="I52" s="684"/>
      <c r="J52" s="684"/>
      <c r="K52" s="684"/>
      <c r="L52" s="684"/>
      <c r="M52" s="684"/>
      <c r="N52" s="492"/>
      <c r="O52" s="485"/>
    </row>
    <row r="53" spans="1:15" s="498" customFormat="1" ht="15" customHeight="1" x14ac:dyDescent="0.4">
      <c r="A53" s="487">
        <v>53</v>
      </c>
      <c r="B53" s="488"/>
      <c r="C53" s="682"/>
      <c r="D53" s="682"/>
      <c r="E53" s="446"/>
      <c r="F53" s="399" t="s">
        <v>311</v>
      </c>
      <c r="G53" s="753"/>
      <c r="H53" s="684"/>
      <c r="I53" s="684"/>
      <c r="J53" s="684"/>
      <c r="K53" s="684"/>
      <c r="L53" s="684"/>
      <c r="M53" s="684"/>
      <c r="N53" s="492"/>
      <c r="O53" s="485"/>
    </row>
    <row r="54" spans="1:15" ht="15" customHeight="1" thickBot="1" x14ac:dyDescent="0.45">
      <c r="A54" s="487">
        <v>54</v>
      </c>
      <c r="B54" s="488"/>
      <c r="C54" s="682"/>
      <c r="D54" s="682"/>
      <c r="E54" s="446"/>
      <c r="F54" s="399" t="s">
        <v>288</v>
      </c>
      <c r="G54" s="752"/>
      <c r="H54" s="726"/>
      <c r="I54" s="684"/>
      <c r="J54" s="684"/>
      <c r="K54" s="684"/>
      <c r="L54" s="684"/>
      <c r="M54" s="684"/>
      <c r="N54" s="492"/>
      <c r="O54" s="485"/>
    </row>
    <row r="55" spans="1:15" ht="15" customHeight="1" thickBot="1" x14ac:dyDescent="0.45">
      <c r="A55" s="487">
        <v>55</v>
      </c>
      <c r="B55" s="488"/>
      <c r="C55" s="682"/>
      <c r="D55" s="682"/>
      <c r="E55" s="699" t="s">
        <v>908</v>
      </c>
      <c r="F55" s="399"/>
      <c r="G55" s="399"/>
      <c r="H55" s="727"/>
      <c r="I55" s="727"/>
      <c r="J55" s="727"/>
      <c r="K55" s="727"/>
      <c r="L55" s="727"/>
      <c r="M55" s="727"/>
      <c r="N55" s="492"/>
      <c r="O55" s="485"/>
    </row>
    <row r="56" spans="1:15" s="500" customFormat="1" ht="15" customHeight="1" thickBot="1" x14ac:dyDescent="0.5">
      <c r="A56" s="487">
        <v>56</v>
      </c>
      <c r="B56" s="488"/>
      <c r="C56" s="682"/>
      <c r="D56" s="682"/>
      <c r="E56" s="234"/>
      <c r="F56" s="399"/>
      <c r="G56" s="752"/>
      <c r="H56" s="522">
        <f>IF(SUM(H52:H54)=0,H55,SUM(H52:H54))</f>
        <v>0</v>
      </c>
      <c r="I56" s="522">
        <f t="shared" ref="I56" si="12">IF(SUM(I52:I54)=0,I55,SUM(I52:I54))</f>
        <v>0</v>
      </c>
      <c r="J56" s="522">
        <f t="shared" ref="J56" si="13">IF(SUM(J52:J54)=0,J55,SUM(J52:J54))</f>
        <v>0</v>
      </c>
      <c r="K56" s="522">
        <f t="shared" ref="K56" si="14">IF(SUM(K52:K54)=0,K55,SUM(K52:K54))</f>
        <v>0</v>
      </c>
      <c r="L56" s="522">
        <f t="shared" ref="L56" si="15">IF(SUM(L52:L54)=0,L55,SUM(L52:L54))</f>
        <v>0</v>
      </c>
      <c r="M56" s="522">
        <f t="shared" ref="M56" si="16">IF(SUM(M52:M54)=0,M55,SUM(M52:M54))</f>
        <v>0</v>
      </c>
      <c r="N56" s="492"/>
      <c r="O56" s="485"/>
    </row>
    <row r="57" spans="1:15" ht="15" customHeight="1" x14ac:dyDescent="0.4">
      <c r="A57" s="487">
        <v>57</v>
      </c>
      <c r="B57" s="488"/>
      <c r="C57" s="682"/>
      <c r="D57" s="682"/>
      <c r="E57" s="572"/>
      <c r="F57" s="399" t="s">
        <v>312</v>
      </c>
      <c r="G57" s="399"/>
      <c r="H57" s="684"/>
      <c r="I57" s="684"/>
      <c r="J57" s="684"/>
      <c r="K57" s="684"/>
      <c r="L57" s="684"/>
      <c r="M57" s="684"/>
      <c r="N57" s="492"/>
      <c r="O57" s="485"/>
    </row>
    <row r="58" spans="1:15" ht="15" customHeight="1" thickBot="1" x14ac:dyDescent="0.45">
      <c r="A58" s="487">
        <v>58</v>
      </c>
      <c r="B58" s="488"/>
      <c r="C58" s="682"/>
      <c r="D58" s="682"/>
      <c r="E58" s="446"/>
      <c r="F58" s="399" t="s">
        <v>313</v>
      </c>
      <c r="G58" s="399"/>
      <c r="H58" s="684"/>
      <c r="I58" s="684"/>
      <c r="J58" s="684"/>
      <c r="K58" s="684"/>
      <c r="L58" s="684"/>
      <c r="M58" s="684"/>
      <c r="N58" s="492"/>
      <c r="O58" s="485"/>
    </row>
    <row r="59" spans="1:15" ht="15" customHeight="1" thickBot="1" x14ac:dyDescent="0.45">
      <c r="A59" s="487">
        <v>59</v>
      </c>
      <c r="B59" s="488"/>
      <c r="C59" s="682"/>
      <c r="D59" s="682"/>
      <c r="E59" s="699" t="s">
        <v>909</v>
      </c>
      <c r="F59" s="399"/>
      <c r="G59" s="399"/>
      <c r="H59" s="727"/>
      <c r="I59" s="727"/>
      <c r="J59" s="727"/>
      <c r="K59" s="727"/>
      <c r="L59" s="727"/>
      <c r="M59" s="727"/>
      <c r="N59" s="492"/>
      <c r="O59" s="485"/>
    </row>
    <row r="60" spans="1:15" ht="15" customHeight="1" thickBot="1" x14ac:dyDescent="0.5">
      <c r="A60" s="487">
        <v>60</v>
      </c>
      <c r="B60" s="488"/>
      <c r="C60" s="682"/>
      <c r="D60" s="682"/>
      <c r="E60" s="234"/>
      <c r="F60" s="444"/>
      <c r="G60" s="399"/>
      <c r="H60" s="522">
        <f t="shared" ref="H60:M60" si="17">IF(SUM(H57:H58)=0,H59,SUM(H57:H58))</f>
        <v>0</v>
      </c>
      <c r="I60" s="522">
        <f t="shared" si="17"/>
        <v>0</v>
      </c>
      <c r="J60" s="522">
        <f t="shared" si="17"/>
        <v>0</v>
      </c>
      <c r="K60" s="522">
        <f t="shared" si="17"/>
        <v>0</v>
      </c>
      <c r="L60" s="522">
        <f t="shared" si="17"/>
        <v>0</v>
      </c>
      <c r="M60" s="522">
        <f t="shared" si="17"/>
        <v>0</v>
      </c>
      <c r="N60" s="492"/>
      <c r="O60" s="485"/>
    </row>
    <row r="61" spans="1:15" ht="15" customHeight="1" x14ac:dyDescent="0.4">
      <c r="A61" s="487">
        <v>61</v>
      </c>
      <c r="B61" s="488"/>
      <c r="C61" s="682"/>
      <c r="D61" s="682"/>
      <c r="E61" s="572"/>
      <c r="F61" s="170" t="s">
        <v>316</v>
      </c>
      <c r="G61" s="444"/>
      <c r="H61" s="684"/>
      <c r="I61" s="684"/>
      <c r="J61" s="684"/>
      <c r="K61" s="684"/>
      <c r="L61" s="684"/>
      <c r="M61" s="684"/>
      <c r="N61" s="492"/>
      <c r="O61" s="485"/>
    </row>
    <row r="62" spans="1:15" ht="15" customHeight="1" x14ac:dyDescent="0.4">
      <c r="A62" s="487">
        <v>62</v>
      </c>
      <c r="B62" s="488"/>
      <c r="C62" s="682"/>
      <c r="D62" s="682"/>
      <c r="E62" s="446"/>
      <c r="F62" s="170" t="s">
        <v>317</v>
      </c>
      <c r="G62" s="170"/>
      <c r="H62" s="684"/>
      <c r="I62" s="684"/>
      <c r="J62" s="684"/>
      <c r="K62" s="684"/>
      <c r="L62" s="684"/>
      <c r="M62" s="684"/>
      <c r="N62" s="492"/>
      <c r="O62" s="485"/>
    </row>
    <row r="63" spans="1:15" ht="15" customHeight="1" thickBot="1" x14ac:dyDescent="0.45">
      <c r="A63" s="487">
        <v>63</v>
      </c>
      <c r="B63" s="488"/>
      <c r="C63" s="682"/>
      <c r="D63" s="682"/>
      <c r="E63" s="446"/>
      <c r="F63" s="170" t="s">
        <v>318</v>
      </c>
      <c r="G63" s="170"/>
      <c r="H63" s="684"/>
      <c r="I63" s="684"/>
      <c r="J63" s="684"/>
      <c r="K63" s="684"/>
      <c r="L63" s="684"/>
      <c r="M63" s="684"/>
      <c r="N63" s="492"/>
      <c r="O63" s="485"/>
    </row>
    <row r="64" spans="1:15" ht="15" customHeight="1" thickBot="1" x14ac:dyDescent="0.45">
      <c r="A64" s="487">
        <v>64</v>
      </c>
      <c r="B64" s="488"/>
      <c r="C64" s="682"/>
      <c r="D64" s="682"/>
      <c r="E64" s="699" t="s">
        <v>910</v>
      </c>
      <c r="F64" s="170"/>
      <c r="G64" s="170"/>
      <c r="H64" s="727"/>
      <c r="I64" s="727"/>
      <c r="J64" s="727"/>
      <c r="K64" s="727"/>
      <c r="L64" s="727"/>
      <c r="M64" s="727"/>
      <c r="N64" s="492"/>
      <c r="O64" s="485"/>
    </row>
    <row r="65" spans="1:15" ht="15" customHeight="1" thickBot="1" x14ac:dyDescent="0.5">
      <c r="A65" s="487">
        <v>65</v>
      </c>
      <c r="B65" s="488"/>
      <c r="C65" s="682"/>
      <c r="D65" s="682"/>
      <c r="E65" s="234"/>
      <c r="F65" s="444"/>
      <c r="G65" s="170"/>
      <c r="H65" s="522">
        <f>IF(SUM(H61:H63)=0,H64,SUM(H61:H63))</f>
        <v>0</v>
      </c>
      <c r="I65" s="522">
        <f t="shared" ref="I65" si="18">IF(SUM(I61:I63)=0,I64,SUM(I61:I63))</f>
        <v>0</v>
      </c>
      <c r="J65" s="522">
        <f t="shared" ref="J65" si="19">IF(SUM(J61:J63)=0,J64,SUM(J61:J63))</f>
        <v>0</v>
      </c>
      <c r="K65" s="522">
        <f t="shared" ref="K65" si="20">IF(SUM(K61:K63)=0,K64,SUM(K61:K63))</f>
        <v>0</v>
      </c>
      <c r="L65" s="522">
        <f t="shared" ref="L65" si="21">IF(SUM(L61:L63)=0,L64,SUM(L61:L63))</f>
        <v>0</v>
      </c>
      <c r="M65" s="522">
        <f t="shared" ref="M65" si="22">IF(SUM(M61:M63)=0,M64,SUM(M61:M63))</f>
        <v>0</v>
      </c>
      <c r="N65" s="492"/>
      <c r="O65" s="485"/>
    </row>
    <row r="66" spans="1:15" ht="15" customHeight="1" x14ac:dyDescent="0.4">
      <c r="A66" s="487">
        <v>66</v>
      </c>
      <c r="B66" s="488"/>
      <c r="C66" s="682"/>
      <c r="D66" s="682"/>
      <c r="E66" s="572"/>
      <c r="F66" s="170" t="s">
        <v>319</v>
      </c>
      <c r="G66" s="444"/>
      <c r="H66" s="684"/>
      <c r="I66" s="684"/>
      <c r="J66" s="684"/>
      <c r="K66" s="684"/>
      <c r="L66" s="684"/>
      <c r="M66" s="684"/>
      <c r="N66" s="492"/>
      <c r="O66" s="485"/>
    </row>
    <row r="67" spans="1:15" ht="15" customHeight="1" x14ac:dyDescent="0.4">
      <c r="A67" s="487">
        <v>67</v>
      </c>
      <c r="B67" s="488"/>
      <c r="C67" s="682"/>
      <c r="D67" s="682"/>
      <c r="E67" s="447"/>
      <c r="F67" s="170" t="s">
        <v>320</v>
      </c>
      <c r="G67" s="170"/>
      <c r="H67" s="684"/>
      <c r="I67" s="684"/>
      <c r="J67" s="684"/>
      <c r="K67" s="684"/>
      <c r="L67" s="684"/>
      <c r="M67" s="684"/>
      <c r="N67" s="492"/>
      <c r="O67" s="485"/>
    </row>
    <row r="68" spans="1:15" ht="15" customHeight="1" x14ac:dyDescent="0.4">
      <c r="A68" s="487">
        <v>68</v>
      </c>
      <c r="B68" s="488"/>
      <c r="C68" s="682"/>
      <c r="D68" s="682"/>
      <c r="E68" s="447"/>
      <c r="F68" s="170" t="s">
        <v>321</v>
      </c>
      <c r="G68" s="170"/>
      <c r="H68" s="684"/>
      <c r="I68" s="684"/>
      <c r="J68" s="684"/>
      <c r="K68" s="684"/>
      <c r="L68" s="684"/>
      <c r="M68" s="684"/>
      <c r="N68" s="492"/>
      <c r="O68" s="485"/>
    </row>
    <row r="69" spans="1:15" ht="15" customHeight="1" thickBot="1" x14ac:dyDescent="0.5">
      <c r="A69" s="487">
        <v>69</v>
      </c>
      <c r="B69" s="488"/>
      <c r="C69" s="682"/>
      <c r="D69" s="682"/>
      <c r="E69" s="234"/>
      <c r="F69" s="170" t="s">
        <v>322</v>
      </c>
      <c r="G69" s="170"/>
      <c r="H69" s="684"/>
      <c r="I69" s="684"/>
      <c r="J69" s="684"/>
      <c r="K69" s="684"/>
      <c r="L69" s="684"/>
      <c r="M69" s="684"/>
      <c r="N69" s="492"/>
      <c r="O69" s="485"/>
    </row>
    <row r="70" spans="1:15" ht="15" customHeight="1" thickBot="1" x14ac:dyDescent="0.45">
      <c r="A70" s="487">
        <v>70</v>
      </c>
      <c r="B70" s="488"/>
      <c r="C70" s="682"/>
      <c r="D70" s="682"/>
      <c r="E70" s="699" t="s">
        <v>911</v>
      </c>
      <c r="F70" s="170"/>
      <c r="G70" s="170"/>
      <c r="H70" s="727"/>
      <c r="I70" s="727"/>
      <c r="J70" s="727"/>
      <c r="K70" s="727"/>
      <c r="L70" s="727"/>
      <c r="M70" s="727"/>
      <c r="N70" s="492"/>
      <c r="O70" s="485"/>
    </row>
    <row r="71" spans="1:15" ht="15" customHeight="1" thickBot="1" x14ac:dyDescent="0.5">
      <c r="A71" s="487">
        <v>71</v>
      </c>
      <c r="B71" s="488"/>
      <c r="C71" s="682"/>
      <c r="D71" s="682"/>
      <c r="E71" s="234"/>
      <c r="F71" s="170"/>
      <c r="G71" s="170"/>
      <c r="H71" s="522">
        <f>IF(SUM(H66:H69)=0,H70,SUM(H66:H69))</f>
        <v>0</v>
      </c>
      <c r="I71" s="522">
        <f t="shared" ref="I71" si="23">IF(SUM(I66:I69)=0,I70,SUM(I66:I69))</f>
        <v>0</v>
      </c>
      <c r="J71" s="522">
        <f t="shared" ref="J71" si="24">IF(SUM(J66:J69)=0,J70,SUM(J66:J69))</f>
        <v>0</v>
      </c>
      <c r="K71" s="522">
        <f t="shared" ref="K71" si="25">IF(SUM(K66:K69)=0,K70,SUM(K66:K69))</f>
        <v>0</v>
      </c>
      <c r="L71" s="522">
        <f t="shared" ref="L71" si="26">IF(SUM(L66:L69)=0,L70,SUM(L66:L69))</f>
        <v>0</v>
      </c>
      <c r="M71" s="522">
        <f t="shared" ref="M71" si="27">IF(SUM(M66:M69)=0,M70,SUM(M66:M69))</f>
        <v>0</v>
      </c>
      <c r="N71" s="492"/>
      <c r="O71" s="485"/>
    </row>
    <row r="72" spans="1:15" ht="15" customHeight="1" x14ac:dyDescent="0.45">
      <c r="A72" s="487">
        <v>72</v>
      </c>
      <c r="B72" s="488"/>
      <c r="C72" s="682"/>
      <c r="D72" s="682"/>
      <c r="E72" s="234"/>
      <c r="F72" s="170"/>
      <c r="G72" s="170"/>
      <c r="H72" s="170"/>
      <c r="I72" s="170"/>
      <c r="J72" s="170"/>
      <c r="K72" s="170"/>
      <c r="L72" s="170"/>
      <c r="M72" s="170"/>
      <c r="N72" s="492"/>
      <c r="O72" s="485"/>
    </row>
    <row r="73" spans="1:15" ht="15" customHeight="1" thickBot="1" x14ac:dyDescent="0.45">
      <c r="A73" s="487">
        <v>73</v>
      </c>
      <c r="B73" s="488"/>
      <c r="C73" s="682"/>
      <c r="D73" s="682"/>
      <c r="E73" s="699" t="s">
        <v>805</v>
      </c>
      <c r="F73" s="399" t="s">
        <v>315</v>
      </c>
      <c r="G73" s="170"/>
      <c r="H73" s="684"/>
      <c r="I73" s="684"/>
      <c r="J73" s="684"/>
      <c r="K73" s="684"/>
      <c r="L73" s="684"/>
      <c r="M73" s="684"/>
      <c r="N73" s="492"/>
      <c r="O73" s="485"/>
    </row>
    <row r="74" spans="1:15" ht="15" customHeight="1" thickBot="1" x14ac:dyDescent="0.5">
      <c r="A74" s="487">
        <v>74</v>
      </c>
      <c r="B74" s="488"/>
      <c r="C74" s="682"/>
      <c r="D74" s="682"/>
      <c r="E74" s="234"/>
      <c r="F74" s="180" t="s">
        <v>124</v>
      </c>
      <c r="G74" s="399"/>
      <c r="H74" s="499">
        <f>H56+H60+H65+H71+H73</f>
        <v>0</v>
      </c>
      <c r="I74" s="499">
        <f t="shared" ref="I74" si="28">I56+I60+I65+I71+I73</f>
        <v>0</v>
      </c>
      <c r="J74" s="499">
        <f t="shared" ref="J74" si="29">J56+J60+J65+J71+J73</f>
        <v>0</v>
      </c>
      <c r="K74" s="499">
        <f t="shared" ref="K74" si="30">K56+K60+K65+K71+K73</f>
        <v>0</v>
      </c>
      <c r="L74" s="499">
        <f t="shared" ref="L74" si="31">L56+L60+L65+L71+L73</f>
        <v>0</v>
      </c>
      <c r="M74" s="499">
        <f t="shared" ref="M74" si="32">M56+M60+M65+M71+M73</f>
        <v>0</v>
      </c>
      <c r="N74" s="492"/>
      <c r="O74" s="485"/>
    </row>
    <row r="75" spans="1:15" ht="15" customHeight="1" x14ac:dyDescent="0.45">
      <c r="A75" s="487">
        <v>75</v>
      </c>
      <c r="B75" s="488"/>
      <c r="C75" s="682"/>
      <c r="D75" s="503"/>
      <c r="E75" s="234"/>
      <c r="F75" s="180"/>
      <c r="G75" s="399"/>
      <c r="H75" s="725"/>
      <c r="I75" s="725"/>
      <c r="J75" s="725"/>
      <c r="K75" s="725"/>
      <c r="L75" s="725"/>
      <c r="M75" s="725"/>
      <c r="N75" s="492"/>
      <c r="O75" s="485"/>
    </row>
    <row r="76" spans="1:15" ht="15" customHeight="1" x14ac:dyDescent="0.4">
      <c r="A76" s="487">
        <v>76</v>
      </c>
      <c r="B76" s="488"/>
      <c r="C76" s="682"/>
      <c r="D76" s="503"/>
      <c r="E76" s="572"/>
      <c r="F76" s="399" t="s">
        <v>314</v>
      </c>
      <c r="G76" s="190"/>
      <c r="H76" s="684"/>
      <c r="I76" s="684"/>
      <c r="J76" s="684"/>
      <c r="K76" s="684"/>
      <c r="L76" s="684"/>
      <c r="M76" s="684"/>
      <c r="N76" s="492"/>
      <c r="O76" s="485"/>
    </row>
    <row r="77" spans="1:15" ht="15" customHeight="1" thickBot="1" x14ac:dyDescent="0.5">
      <c r="A77" s="487">
        <v>77</v>
      </c>
      <c r="B77" s="488"/>
      <c r="C77" s="682"/>
      <c r="D77" s="503"/>
      <c r="E77" s="234"/>
      <c r="F77" s="399" t="s">
        <v>801</v>
      </c>
      <c r="G77" s="399"/>
      <c r="H77" s="684"/>
      <c r="I77" s="684"/>
      <c r="J77" s="684"/>
      <c r="K77" s="684"/>
      <c r="L77" s="684"/>
      <c r="M77" s="684"/>
      <c r="N77" s="492"/>
      <c r="O77" s="485"/>
    </row>
    <row r="78" spans="1:15" ht="15" customHeight="1" thickBot="1" x14ac:dyDescent="0.45">
      <c r="A78" s="487">
        <v>78</v>
      </c>
      <c r="B78" s="488"/>
      <c r="C78" s="682"/>
      <c r="D78" s="682"/>
      <c r="E78" s="699" t="s">
        <v>912</v>
      </c>
      <c r="F78" s="399"/>
      <c r="G78" s="399"/>
      <c r="H78" s="727"/>
      <c r="I78" s="727"/>
      <c r="J78" s="727"/>
      <c r="K78" s="727"/>
      <c r="L78" s="727"/>
      <c r="M78" s="727"/>
      <c r="N78" s="492"/>
      <c r="O78" s="485"/>
    </row>
    <row r="79" spans="1:15" ht="15" customHeight="1" thickBot="1" x14ac:dyDescent="0.45">
      <c r="A79" s="487">
        <v>79</v>
      </c>
      <c r="B79" s="488"/>
      <c r="C79" s="682"/>
      <c r="D79" s="682"/>
      <c r="E79" s="316"/>
      <c r="F79" s="180" t="s">
        <v>877</v>
      </c>
      <c r="G79" s="399"/>
      <c r="H79" s="522">
        <f>IF(SUM(H76:H77)=0,H78,SUM(H76:H77))</f>
        <v>0</v>
      </c>
      <c r="I79" s="522">
        <f t="shared" ref="I79" si="33">IF(SUM(I76:I77)=0,I78,SUM(I76:I77))</f>
        <v>0</v>
      </c>
      <c r="J79" s="522">
        <f t="shared" ref="J79" si="34">IF(SUM(J76:J77)=0,J78,SUM(J76:J77))</f>
        <v>0</v>
      </c>
      <c r="K79" s="522">
        <f t="shared" ref="K79" si="35">IF(SUM(K76:K77)=0,K78,SUM(K76:K77))</f>
        <v>0</v>
      </c>
      <c r="L79" s="522">
        <f t="shared" ref="L79" si="36">IF(SUM(L76:L77)=0,L78,SUM(L76:L77))</f>
        <v>0</v>
      </c>
      <c r="M79" s="522">
        <f t="shared" ref="M79" si="37">IF(SUM(M76:M77)=0,M78,SUM(M76:M77))</f>
        <v>0</v>
      </c>
      <c r="N79" s="492"/>
      <c r="O79" s="485"/>
    </row>
    <row r="80" spans="1:15" ht="15" customHeight="1" thickBot="1" x14ac:dyDescent="0.45">
      <c r="A80" s="487">
        <v>80</v>
      </c>
      <c r="B80" s="488"/>
      <c r="C80" s="682"/>
      <c r="D80" s="682"/>
      <c r="E80" s="502"/>
      <c r="F80" s="489"/>
      <c r="G80" s="489"/>
      <c r="H80" s="489"/>
      <c r="I80" s="489"/>
      <c r="J80" s="489"/>
      <c r="K80" s="489"/>
      <c r="L80" s="489"/>
      <c r="M80" s="489"/>
      <c r="N80" s="492"/>
      <c r="O80" s="485"/>
    </row>
    <row r="81" spans="1:15" ht="15" customHeight="1" thickBot="1" x14ac:dyDescent="0.5">
      <c r="A81" s="487">
        <v>81</v>
      </c>
      <c r="B81" s="488"/>
      <c r="C81" s="682"/>
      <c r="D81" s="682"/>
      <c r="E81" s="183"/>
      <c r="F81" s="316" t="s">
        <v>121</v>
      </c>
      <c r="G81" s="234"/>
      <c r="H81" s="499">
        <f t="shared" ref="H81:M81" si="38">H74+H79</f>
        <v>0</v>
      </c>
      <c r="I81" s="499">
        <f t="shared" si="38"/>
        <v>0</v>
      </c>
      <c r="J81" s="499">
        <f t="shared" si="38"/>
        <v>0</v>
      </c>
      <c r="K81" s="499">
        <f t="shared" si="38"/>
        <v>0</v>
      </c>
      <c r="L81" s="499">
        <f t="shared" si="38"/>
        <v>0</v>
      </c>
      <c r="M81" s="499">
        <f t="shared" si="38"/>
        <v>0</v>
      </c>
      <c r="N81" s="492"/>
      <c r="O81" s="485"/>
    </row>
    <row r="82" spans="1:15" ht="15" customHeight="1" x14ac:dyDescent="0.4">
      <c r="A82" s="487">
        <v>82</v>
      </c>
      <c r="B82" s="488"/>
      <c r="C82" s="682"/>
      <c r="D82" s="682"/>
      <c r="E82" s="185" t="s">
        <v>6</v>
      </c>
      <c r="F82" s="236" t="s">
        <v>122</v>
      </c>
      <c r="G82" s="170"/>
      <c r="H82" s="684"/>
      <c r="I82" s="684"/>
      <c r="J82" s="684"/>
      <c r="K82" s="684"/>
      <c r="L82" s="684"/>
      <c r="M82" s="684"/>
      <c r="N82" s="492"/>
      <c r="O82" s="485"/>
    </row>
    <row r="83" spans="1:15" ht="15" customHeight="1" thickBot="1" x14ac:dyDescent="0.45">
      <c r="A83" s="487">
        <v>83</v>
      </c>
      <c r="B83" s="488"/>
      <c r="C83" s="709"/>
      <c r="D83" s="709"/>
      <c r="E83" s="185" t="s">
        <v>5</v>
      </c>
      <c r="F83" s="170" t="s">
        <v>125</v>
      </c>
      <c r="G83" s="170"/>
      <c r="H83" s="698">
        <f>H132</f>
        <v>0</v>
      </c>
      <c r="I83" s="698">
        <f t="shared" ref="I83:M83" si="39">I132</f>
        <v>0</v>
      </c>
      <c r="J83" s="698">
        <f t="shared" si="39"/>
        <v>0</v>
      </c>
      <c r="K83" s="698">
        <f t="shared" si="39"/>
        <v>0</v>
      </c>
      <c r="L83" s="698">
        <f t="shared" si="39"/>
        <v>0</v>
      </c>
      <c r="M83" s="698">
        <f t="shared" si="39"/>
        <v>0</v>
      </c>
      <c r="N83" s="492"/>
      <c r="O83" s="485" t="s">
        <v>883</v>
      </c>
    </row>
    <row r="84" spans="1:15" ht="15" customHeight="1" thickBot="1" x14ac:dyDescent="0.45">
      <c r="A84" s="487">
        <v>84</v>
      </c>
      <c r="B84" s="488"/>
      <c r="C84" s="709"/>
      <c r="D84" s="709"/>
      <c r="E84" s="183"/>
      <c r="F84" s="183" t="s">
        <v>350</v>
      </c>
      <c r="G84" s="170"/>
      <c r="H84" s="499">
        <f>H81+H82-H83</f>
        <v>0</v>
      </c>
      <c r="I84" s="499">
        <f t="shared" ref="I84:M84" si="40">I81+I82-I83</f>
        <v>0</v>
      </c>
      <c r="J84" s="499">
        <f t="shared" si="40"/>
        <v>0</v>
      </c>
      <c r="K84" s="499">
        <f t="shared" si="40"/>
        <v>0</v>
      </c>
      <c r="L84" s="499">
        <f t="shared" si="40"/>
        <v>0</v>
      </c>
      <c r="M84" s="499">
        <f t="shared" si="40"/>
        <v>0</v>
      </c>
      <c r="N84" s="492"/>
      <c r="O84" s="485"/>
    </row>
    <row r="85" spans="1:15" ht="15" customHeight="1" x14ac:dyDescent="0.4">
      <c r="A85" s="487">
        <v>85</v>
      </c>
      <c r="B85" s="488"/>
      <c r="C85" s="709"/>
      <c r="D85" s="709"/>
      <c r="E85" s="183"/>
      <c r="F85" s="183"/>
      <c r="G85" s="170"/>
      <c r="H85" s="489"/>
      <c r="I85" s="489"/>
      <c r="J85" s="489"/>
      <c r="K85" s="489"/>
      <c r="L85" s="489"/>
      <c r="M85" s="489"/>
      <c r="N85" s="492"/>
      <c r="O85" s="485"/>
    </row>
    <row r="86" spans="1:15" ht="15" customHeight="1" x14ac:dyDescent="0.4">
      <c r="A86" s="487">
        <v>86</v>
      </c>
      <c r="B86" s="488"/>
      <c r="C86" s="709"/>
      <c r="D86" s="709"/>
      <c r="E86" s="502"/>
      <c r="F86" s="709" t="s">
        <v>21</v>
      </c>
      <c r="G86" s="489"/>
      <c r="H86" s="684"/>
      <c r="I86" s="684"/>
      <c r="J86" s="684"/>
      <c r="K86" s="684"/>
      <c r="L86" s="684"/>
      <c r="M86" s="684"/>
      <c r="N86" s="492"/>
      <c r="O86" s="485"/>
    </row>
    <row r="87" spans="1:15" ht="15" customHeight="1" x14ac:dyDescent="0.4">
      <c r="A87" s="487">
        <v>87</v>
      </c>
      <c r="B87" s="488"/>
      <c r="C87" s="709"/>
      <c r="D87" s="709"/>
      <c r="E87" s="502"/>
      <c r="F87" s="709"/>
      <c r="G87" s="497"/>
      <c r="H87" s="507"/>
      <c r="I87" s="507"/>
      <c r="J87" s="507"/>
      <c r="K87" s="507"/>
      <c r="L87" s="507"/>
      <c r="M87" s="507"/>
      <c r="N87" s="492"/>
      <c r="O87" s="485"/>
    </row>
    <row r="88" spans="1:15" ht="15" customHeight="1" x14ac:dyDescent="0.4">
      <c r="A88" s="487">
        <v>88</v>
      </c>
      <c r="B88" s="488"/>
      <c r="C88" s="709"/>
      <c r="D88" s="709"/>
      <c r="E88" s="502"/>
      <c r="F88" s="709"/>
      <c r="G88" s="497"/>
      <c r="H88" s="507"/>
      <c r="I88" s="507"/>
      <c r="J88" s="507"/>
      <c r="K88" s="507"/>
      <c r="L88" s="507"/>
      <c r="M88" s="507"/>
      <c r="N88" s="492"/>
      <c r="O88" s="485"/>
    </row>
    <row r="89" spans="1:15" ht="21" customHeight="1" x14ac:dyDescent="0.4">
      <c r="A89" s="487">
        <v>89</v>
      </c>
      <c r="B89" s="488"/>
      <c r="C89" s="682"/>
      <c r="D89" s="682"/>
      <c r="E89" s="502"/>
      <c r="F89" s="682"/>
      <c r="G89" s="497"/>
      <c r="H89" s="710" t="s">
        <v>776</v>
      </c>
      <c r="I89" s="491" t="s">
        <v>344</v>
      </c>
      <c r="J89" s="491" t="s">
        <v>345</v>
      </c>
      <c r="K89" s="491" t="s">
        <v>346</v>
      </c>
      <c r="L89" s="491" t="s">
        <v>347</v>
      </c>
      <c r="M89" s="491" t="s">
        <v>348</v>
      </c>
      <c r="N89" s="492"/>
      <c r="O89" s="485"/>
    </row>
    <row r="90" spans="1:15" ht="32.25" customHeight="1" x14ac:dyDescent="0.5">
      <c r="A90" s="487">
        <v>90</v>
      </c>
      <c r="B90" s="488"/>
      <c r="C90" s="682"/>
      <c r="D90" s="509" t="s">
        <v>353</v>
      </c>
      <c r="E90" s="502"/>
      <c r="F90" s="682"/>
      <c r="G90" s="506" t="s">
        <v>331</v>
      </c>
      <c r="H90" s="510" t="s">
        <v>285</v>
      </c>
      <c r="I90" s="494" t="s">
        <v>331</v>
      </c>
      <c r="J90" s="494" t="s">
        <v>331</v>
      </c>
      <c r="K90" s="494" t="s">
        <v>331</v>
      </c>
      <c r="L90" s="494" t="s">
        <v>331</v>
      </c>
      <c r="M90" s="494" t="s">
        <v>331</v>
      </c>
      <c r="N90" s="492"/>
      <c r="O90" s="485"/>
    </row>
    <row r="91" spans="1:15" ht="15" customHeight="1" x14ac:dyDescent="0.5">
      <c r="A91" s="487">
        <v>91</v>
      </c>
      <c r="B91" s="488"/>
      <c r="C91" s="682"/>
      <c r="D91" s="509"/>
      <c r="E91" s="712"/>
      <c r="F91" s="712"/>
      <c r="G91" s="490"/>
      <c r="H91" s="496"/>
      <c r="I91" s="494"/>
      <c r="J91" s="494"/>
      <c r="K91" s="494"/>
      <c r="L91" s="494"/>
      <c r="M91" s="494"/>
      <c r="N91" s="492"/>
      <c r="O91" s="511"/>
    </row>
    <row r="92" spans="1:15" ht="15" customHeight="1" x14ac:dyDescent="0.4">
      <c r="A92" s="487">
        <v>92</v>
      </c>
      <c r="B92" s="488"/>
      <c r="C92" s="682"/>
      <c r="D92" s="682"/>
      <c r="E92" s="446"/>
      <c r="F92" s="751" t="s">
        <v>310</v>
      </c>
      <c r="G92" s="754"/>
      <c r="H92" s="698">
        <f t="shared" ref="H92:M94" si="41">H11-H52</f>
        <v>0</v>
      </c>
      <c r="I92" s="698">
        <f t="shared" si="41"/>
        <v>0</v>
      </c>
      <c r="J92" s="698">
        <f t="shared" si="41"/>
        <v>0</v>
      </c>
      <c r="K92" s="698">
        <f t="shared" si="41"/>
        <v>0</v>
      </c>
      <c r="L92" s="698">
        <f t="shared" si="41"/>
        <v>0</v>
      </c>
      <c r="M92" s="698">
        <f t="shared" si="41"/>
        <v>0</v>
      </c>
      <c r="N92" s="492"/>
      <c r="O92" s="485"/>
    </row>
    <row r="93" spans="1:15" ht="15" customHeight="1" x14ac:dyDescent="0.4">
      <c r="A93" s="487">
        <v>93</v>
      </c>
      <c r="B93" s="488"/>
      <c r="C93" s="682"/>
      <c r="D93" s="682"/>
      <c r="E93" s="446"/>
      <c r="F93" s="399" t="s">
        <v>311</v>
      </c>
      <c r="G93" s="753"/>
      <c r="H93" s="698">
        <f t="shared" si="41"/>
        <v>0</v>
      </c>
      <c r="I93" s="698">
        <f t="shared" si="41"/>
        <v>0</v>
      </c>
      <c r="J93" s="698">
        <f t="shared" si="41"/>
        <v>0</v>
      </c>
      <c r="K93" s="698">
        <f t="shared" si="41"/>
        <v>0</v>
      </c>
      <c r="L93" s="698">
        <f t="shared" si="41"/>
        <v>0</v>
      </c>
      <c r="M93" s="698">
        <f t="shared" si="41"/>
        <v>0</v>
      </c>
      <c r="N93" s="492"/>
      <c r="O93" s="485"/>
    </row>
    <row r="94" spans="1:15" ht="15" customHeight="1" thickBot="1" x14ac:dyDescent="0.45">
      <c r="A94" s="487">
        <v>94</v>
      </c>
      <c r="B94" s="488"/>
      <c r="C94" s="682"/>
      <c r="D94" s="682"/>
      <c r="E94" s="446"/>
      <c r="F94" s="399" t="s">
        <v>288</v>
      </c>
      <c r="G94" s="752"/>
      <c r="H94" s="698">
        <f t="shared" si="41"/>
        <v>0</v>
      </c>
      <c r="I94" s="698">
        <f t="shared" si="41"/>
        <v>0</v>
      </c>
      <c r="J94" s="698">
        <f t="shared" si="41"/>
        <v>0</v>
      </c>
      <c r="K94" s="698">
        <f t="shared" si="41"/>
        <v>0</v>
      </c>
      <c r="L94" s="698">
        <f t="shared" si="41"/>
        <v>0</v>
      </c>
      <c r="M94" s="698">
        <f t="shared" si="41"/>
        <v>0</v>
      </c>
      <c r="N94" s="492"/>
      <c r="O94" s="485"/>
    </row>
    <row r="95" spans="1:15" ht="15" customHeight="1" thickBot="1" x14ac:dyDescent="0.45">
      <c r="A95" s="487">
        <v>95</v>
      </c>
      <c r="B95" s="488"/>
      <c r="C95" s="682"/>
      <c r="D95" s="682"/>
      <c r="E95" s="446"/>
      <c r="F95" s="699" t="s">
        <v>323</v>
      </c>
      <c r="G95" s="752"/>
      <c r="H95" s="499">
        <f t="shared" ref="H95:M97" si="42">H15-H56</f>
        <v>0</v>
      </c>
      <c r="I95" s="499">
        <f t="shared" si="42"/>
        <v>0</v>
      </c>
      <c r="J95" s="499">
        <f t="shared" si="42"/>
        <v>0</v>
      </c>
      <c r="K95" s="499">
        <f t="shared" si="42"/>
        <v>0</v>
      </c>
      <c r="L95" s="499">
        <f t="shared" si="42"/>
        <v>0</v>
      </c>
      <c r="M95" s="499">
        <f t="shared" si="42"/>
        <v>0</v>
      </c>
      <c r="N95" s="492"/>
      <c r="O95" s="485"/>
    </row>
    <row r="96" spans="1:15" ht="15" customHeight="1" x14ac:dyDescent="0.4">
      <c r="A96" s="487">
        <v>96</v>
      </c>
      <c r="B96" s="488"/>
      <c r="C96" s="682"/>
      <c r="D96" s="682"/>
      <c r="E96" s="446"/>
      <c r="F96" s="399" t="s">
        <v>312</v>
      </c>
      <c r="G96" s="399"/>
      <c r="H96" s="698">
        <f t="shared" si="42"/>
        <v>0</v>
      </c>
      <c r="I96" s="698">
        <f t="shared" si="42"/>
        <v>0</v>
      </c>
      <c r="J96" s="698">
        <f t="shared" si="42"/>
        <v>0</v>
      </c>
      <c r="K96" s="698">
        <f t="shared" si="42"/>
        <v>0</v>
      </c>
      <c r="L96" s="698">
        <f t="shared" si="42"/>
        <v>0</v>
      </c>
      <c r="M96" s="698">
        <f t="shared" si="42"/>
        <v>0</v>
      </c>
      <c r="N96" s="492"/>
      <c r="O96" s="485"/>
    </row>
    <row r="97" spans="1:15" ht="15" customHeight="1" thickBot="1" x14ac:dyDescent="0.45">
      <c r="A97" s="487">
        <v>97</v>
      </c>
      <c r="B97" s="488"/>
      <c r="C97" s="682"/>
      <c r="D97" s="682"/>
      <c r="E97" s="446"/>
      <c r="F97" s="399" t="s">
        <v>313</v>
      </c>
      <c r="G97" s="399"/>
      <c r="H97" s="698">
        <f t="shared" si="42"/>
        <v>0</v>
      </c>
      <c r="I97" s="698">
        <f t="shared" si="42"/>
        <v>0</v>
      </c>
      <c r="J97" s="698">
        <f t="shared" si="42"/>
        <v>0</v>
      </c>
      <c r="K97" s="698">
        <f t="shared" si="42"/>
        <v>0</v>
      </c>
      <c r="L97" s="698">
        <f t="shared" si="42"/>
        <v>0</v>
      </c>
      <c r="M97" s="698">
        <f t="shared" si="42"/>
        <v>0</v>
      </c>
      <c r="N97" s="492"/>
      <c r="O97" s="485"/>
    </row>
    <row r="98" spans="1:15" ht="15" customHeight="1" thickBot="1" x14ac:dyDescent="0.45">
      <c r="A98" s="487">
        <v>98</v>
      </c>
      <c r="B98" s="488"/>
      <c r="C98" s="682"/>
      <c r="D98" s="682"/>
      <c r="E98" s="446"/>
      <c r="F98" s="699" t="s">
        <v>324</v>
      </c>
      <c r="G98" s="399"/>
      <c r="H98" s="499">
        <f>H19-H60</f>
        <v>0</v>
      </c>
      <c r="I98" s="499">
        <f t="shared" ref="I98:M98" si="43">I19-I60</f>
        <v>0</v>
      </c>
      <c r="J98" s="499">
        <f t="shared" si="43"/>
        <v>0</v>
      </c>
      <c r="K98" s="499">
        <f t="shared" si="43"/>
        <v>0</v>
      </c>
      <c r="L98" s="499">
        <f t="shared" si="43"/>
        <v>0</v>
      </c>
      <c r="M98" s="499">
        <f t="shared" si="43"/>
        <v>0</v>
      </c>
      <c r="N98" s="492"/>
      <c r="O98" s="485"/>
    </row>
    <row r="99" spans="1:15" ht="15" customHeight="1" x14ac:dyDescent="0.4">
      <c r="A99" s="487">
        <v>99</v>
      </c>
      <c r="B99" s="488"/>
      <c r="C99" s="682"/>
      <c r="D99" s="682"/>
      <c r="E99" s="446"/>
      <c r="F99" s="170" t="s">
        <v>316</v>
      </c>
      <c r="G99" s="444"/>
      <c r="H99" s="698">
        <f>H20-H61</f>
        <v>0</v>
      </c>
      <c r="I99" s="698">
        <f t="shared" ref="I99:M101" si="44">I20-I61</f>
        <v>0</v>
      </c>
      <c r="J99" s="698">
        <f t="shared" si="44"/>
        <v>0</v>
      </c>
      <c r="K99" s="698">
        <f t="shared" si="44"/>
        <v>0</v>
      </c>
      <c r="L99" s="698">
        <f t="shared" si="44"/>
        <v>0</v>
      </c>
      <c r="M99" s="698">
        <f t="shared" si="44"/>
        <v>0</v>
      </c>
      <c r="N99" s="492"/>
      <c r="O99" s="485"/>
    </row>
    <row r="100" spans="1:15" ht="15" customHeight="1" x14ac:dyDescent="0.4">
      <c r="A100" s="487">
        <v>100</v>
      </c>
      <c r="B100" s="488"/>
      <c r="C100" s="682"/>
      <c r="D100" s="682"/>
      <c r="E100" s="446"/>
      <c r="F100" s="170" t="s">
        <v>317</v>
      </c>
      <c r="G100" s="170"/>
      <c r="H100" s="698">
        <f>H21-H62</f>
        <v>0</v>
      </c>
      <c r="I100" s="698">
        <f t="shared" si="44"/>
        <v>0</v>
      </c>
      <c r="J100" s="698">
        <f t="shared" si="44"/>
        <v>0</v>
      </c>
      <c r="K100" s="698">
        <f t="shared" si="44"/>
        <v>0</v>
      </c>
      <c r="L100" s="698">
        <f t="shared" si="44"/>
        <v>0</v>
      </c>
      <c r="M100" s="698">
        <f t="shared" si="44"/>
        <v>0</v>
      </c>
      <c r="N100" s="492"/>
      <c r="O100" s="485"/>
    </row>
    <row r="101" spans="1:15" ht="15" customHeight="1" thickBot="1" x14ac:dyDescent="0.45">
      <c r="A101" s="487">
        <v>101</v>
      </c>
      <c r="B101" s="488"/>
      <c r="C101" s="682"/>
      <c r="D101" s="682"/>
      <c r="E101" s="446"/>
      <c r="F101" s="170" t="s">
        <v>318</v>
      </c>
      <c r="G101" s="170"/>
      <c r="H101" s="698">
        <f>H22-H63</f>
        <v>0</v>
      </c>
      <c r="I101" s="698">
        <f t="shared" si="44"/>
        <v>0</v>
      </c>
      <c r="J101" s="698">
        <f t="shared" si="44"/>
        <v>0</v>
      </c>
      <c r="K101" s="698">
        <f t="shared" si="44"/>
        <v>0</v>
      </c>
      <c r="L101" s="698">
        <f t="shared" si="44"/>
        <v>0</v>
      </c>
      <c r="M101" s="698">
        <f t="shared" si="44"/>
        <v>0</v>
      </c>
      <c r="N101" s="492"/>
      <c r="O101" s="485"/>
    </row>
    <row r="102" spans="1:15" ht="15" customHeight="1" thickBot="1" x14ac:dyDescent="0.45">
      <c r="A102" s="487">
        <v>102</v>
      </c>
      <c r="B102" s="488"/>
      <c r="C102" s="682"/>
      <c r="D102" s="682"/>
      <c r="E102" s="446"/>
      <c r="F102" s="699" t="s">
        <v>325</v>
      </c>
      <c r="G102" s="170"/>
      <c r="H102" s="499">
        <f t="shared" ref="H102:M106" si="45">H24-H65</f>
        <v>0</v>
      </c>
      <c r="I102" s="499">
        <f t="shared" si="45"/>
        <v>0</v>
      </c>
      <c r="J102" s="499">
        <f t="shared" si="45"/>
        <v>0</v>
      </c>
      <c r="K102" s="499">
        <f t="shared" si="45"/>
        <v>0</v>
      </c>
      <c r="L102" s="499">
        <f t="shared" si="45"/>
        <v>0</v>
      </c>
      <c r="M102" s="499">
        <f t="shared" si="45"/>
        <v>0</v>
      </c>
      <c r="N102" s="492"/>
      <c r="O102" s="485"/>
    </row>
    <row r="103" spans="1:15" ht="15" customHeight="1" x14ac:dyDescent="0.4">
      <c r="A103" s="487">
        <v>103</v>
      </c>
      <c r="B103" s="488"/>
      <c r="C103" s="682"/>
      <c r="D103" s="682"/>
      <c r="E103" s="446"/>
      <c r="F103" s="170" t="s">
        <v>319</v>
      </c>
      <c r="G103" s="444"/>
      <c r="H103" s="698">
        <f t="shared" si="45"/>
        <v>0</v>
      </c>
      <c r="I103" s="698">
        <f t="shared" si="45"/>
        <v>0</v>
      </c>
      <c r="J103" s="698">
        <f t="shared" si="45"/>
        <v>0</v>
      </c>
      <c r="K103" s="698">
        <f t="shared" si="45"/>
        <v>0</v>
      </c>
      <c r="L103" s="698">
        <f t="shared" si="45"/>
        <v>0</v>
      </c>
      <c r="M103" s="698">
        <f t="shared" si="45"/>
        <v>0</v>
      </c>
      <c r="N103" s="492"/>
      <c r="O103" s="485"/>
    </row>
    <row r="104" spans="1:15" ht="15" customHeight="1" x14ac:dyDescent="0.4">
      <c r="A104" s="487">
        <v>104</v>
      </c>
      <c r="B104" s="488"/>
      <c r="C104" s="682"/>
      <c r="D104" s="682"/>
      <c r="E104" s="446"/>
      <c r="F104" s="170" t="s">
        <v>320</v>
      </c>
      <c r="G104" s="170"/>
      <c r="H104" s="698">
        <f t="shared" si="45"/>
        <v>0</v>
      </c>
      <c r="I104" s="698">
        <f t="shared" si="45"/>
        <v>0</v>
      </c>
      <c r="J104" s="698">
        <f t="shared" si="45"/>
        <v>0</v>
      </c>
      <c r="K104" s="698">
        <f t="shared" si="45"/>
        <v>0</v>
      </c>
      <c r="L104" s="698">
        <f t="shared" si="45"/>
        <v>0</v>
      </c>
      <c r="M104" s="698">
        <f t="shared" si="45"/>
        <v>0</v>
      </c>
      <c r="N104" s="492"/>
      <c r="O104" s="485"/>
    </row>
    <row r="105" spans="1:15" ht="15" customHeight="1" x14ac:dyDescent="0.4">
      <c r="A105" s="487">
        <v>105</v>
      </c>
      <c r="B105" s="488"/>
      <c r="C105" s="682"/>
      <c r="D105" s="682"/>
      <c r="E105" s="446"/>
      <c r="F105" s="170" t="s">
        <v>321</v>
      </c>
      <c r="G105" s="170"/>
      <c r="H105" s="698">
        <f t="shared" si="45"/>
        <v>0</v>
      </c>
      <c r="I105" s="698">
        <f t="shared" si="45"/>
        <v>0</v>
      </c>
      <c r="J105" s="698">
        <f t="shared" si="45"/>
        <v>0</v>
      </c>
      <c r="K105" s="698">
        <f t="shared" si="45"/>
        <v>0</v>
      </c>
      <c r="L105" s="698">
        <f t="shared" si="45"/>
        <v>0</v>
      </c>
      <c r="M105" s="698">
        <f t="shared" si="45"/>
        <v>0</v>
      </c>
      <c r="N105" s="492"/>
      <c r="O105" s="485"/>
    </row>
    <row r="106" spans="1:15" s="498" customFormat="1" ht="15" customHeight="1" thickBot="1" x14ac:dyDescent="0.45">
      <c r="A106" s="487">
        <v>106</v>
      </c>
      <c r="B106" s="488"/>
      <c r="C106" s="682"/>
      <c r="D106" s="682"/>
      <c r="E106" s="446"/>
      <c r="F106" s="170" t="s">
        <v>322</v>
      </c>
      <c r="G106" s="170"/>
      <c r="H106" s="698">
        <f t="shared" si="45"/>
        <v>0</v>
      </c>
      <c r="I106" s="698">
        <f t="shared" si="45"/>
        <v>0</v>
      </c>
      <c r="J106" s="698">
        <f t="shared" si="45"/>
        <v>0</v>
      </c>
      <c r="K106" s="698">
        <f t="shared" si="45"/>
        <v>0</v>
      </c>
      <c r="L106" s="698">
        <f t="shared" si="45"/>
        <v>0</v>
      </c>
      <c r="M106" s="698">
        <f t="shared" si="45"/>
        <v>0</v>
      </c>
      <c r="N106" s="492"/>
      <c r="O106" s="485"/>
    </row>
    <row r="107" spans="1:15" ht="15" customHeight="1" thickBot="1" x14ac:dyDescent="0.45">
      <c r="A107" s="487">
        <v>107</v>
      </c>
      <c r="B107" s="488"/>
      <c r="C107" s="682"/>
      <c r="D107" s="682"/>
      <c r="E107" s="446"/>
      <c r="F107" s="699" t="s">
        <v>326</v>
      </c>
      <c r="G107" s="170"/>
      <c r="H107" s="499">
        <f t="shared" ref="H107:M107" si="46">H30-H71</f>
        <v>0</v>
      </c>
      <c r="I107" s="499">
        <f t="shared" si="46"/>
        <v>0</v>
      </c>
      <c r="J107" s="499">
        <f t="shared" si="46"/>
        <v>0</v>
      </c>
      <c r="K107" s="499">
        <f t="shared" si="46"/>
        <v>0</v>
      </c>
      <c r="L107" s="499">
        <f t="shared" si="46"/>
        <v>0</v>
      </c>
      <c r="M107" s="499">
        <f t="shared" si="46"/>
        <v>0</v>
      </c>
      <c r="N107" s="492"/>
      <c r="O107" s="485"/>
    </row>
    <row r="108" spans="1:15" ht="15" customHeight="1" x14ac:dyDescent="0.4">
      <c r="A108" s="487">
        <v>108</v>
      </c>
      <c r="B108" s="488"/>
      <c r="C108" s="682"/>
      <c r="D108" s="682"/>
      <c r="E108" s="446"/>
      <c r="F108" s="170"/>
      <c r="G108" s="170"/>
      <c r="H108" s="170"/>
      <c r="I108" s="170"/>
      <c r="J108" s="170"/>
      <c r="K108" s="170"/>
      <c r="L108" s="170"/>
      <c r="M108" s="170"/>
      <c r="N108" s="492"/>
      <c r="O108" s="485"/>
    </row>
    <row r="109" spans="1:15" s="500" customFormat="1" ht="15" customHeight="1" thickBot="1" x14ac:dyDescent="0.45">
      <c r="A109" s="487">
        <v>109</v>
      </c>
      <c r="B109" s="488"/>
      <c r="C109" s="682"/>
      <c r="D109" s="682"/>
      <c r="E109" s="446"/>
      <c r="F109" s="399" t="s">
        <v>315</v>
      </c>
      <c r="G109" s="170"/>
      <c r="H109" s="698">
        <f t="shared" ref="H109:M109" si="47">H32-H73</f>
        <v>0</v>
      </c>
      <c r="I109" s="698">
        <f t="shared" si="47"/>
        <v>0</v>
      </c>
      <c r="J109" s="698">
        <f t="shared" si="47"/>
        <v>0</v>
      </c>
      <c r="K109" s="698">
        <f t="shared" si="47"/>
        <v>0</v>
      </c>
      <c r="L109" s="698">
        <f t="shared" si="47"/>
        <v>0</v>
      </c>
      <c r="M109" s="698">
        <f t="shared" si="47"/>
        <v>0</v>
      </c>
      <c r="N109" s="492"/>
      <c r="O109" s="485"/>
    </row>
    <row r="110" spans="1:15" ht="15" customHeight="1" thickBot="1" x14ac:dyDescent="0.45">
      <c r="A110" s="487">
        <v>110</v>
      </c>
      <c r="B110" s="488"/>
      <c r="C110" s="682"/>
      <c r="D110" s="682"/>
      <c r="E110" s="446"/>
      <c r="F110" s="180" t="s">
        <v>124</v>
      </c>
      <c r="G110" s="399"/>
      <c r="H110" s="499">
        <f t="shared" ref="H110:L110" si="48">H33-H74</f>
        <v>0</v>
      </c>
      <c r="I110" s="499">
        <f t="shared" si="48"/>
        <v>0</v>
      </c>
      <c r="J110" s="499">
        <f t="shared" si="48"/>
        <v>0</v>
      </c>
      <c r="K110" s="499">
        <f t="shared" si="48"/>
        <v>0</v>
      </c>
      <c r="L110" s="499">
        <f t="shared" si="48"/>
        <v>0</v>
      </c>
      <c r="M110" s="499">
        <f>M33-M74</f>
        <v>0</v>
      </c>
      <c r="N110" s="492"/>
      <c r="O110" s="485"/>
    </row>
    <row r="111" spans="1:15" ht="15" customHeight="1" x14ac:dyDescent="0.4">
      <c r="A111" s="487">
        <v>111</v>
      </c>
      <c r="B111" s="488"/>
      <c r="C111" s="682"/>
      <c r="D111" s="682"/>
      <c r="E111" s="446"/>
      <c r="F111" s="190"/>
      <c r="G111" s="180"/>
      <c r="H111" s="180"/>
      <c r="I111" s="180"/>
      <c r="J111" s="180"/>
      <c r="K111" s="180"/>
      <c r="L111" s="180"/>
      <c r="M111" s="180"/>
      <c r="N111" s="492"/>
      <c r="O111" s="485"/>
    </row>
    <row r="112" spans="1:15" ht="15" customHeight="1" x14ac:dyDescent="0.4">
      <c r="A112" s="487">
        <v>112</v>
      </c>
      <c r="B112" s="488"/>
      <c r="C112" s="682"/>
      <c r="D112" s="682"/>
      <c r="E112" s="446"/>
      <c r="F112" s="399" t="s">
        <v>314</v>
      </c>
      <c r="G112" s="190"/>
      <c r="H112" s="698">
        <f t="shared" ref="H112:M113" si="49">H35-H76</f>
        <v>0</v>
      </c>
      <c r="I112" s="698">
        <f t="shared" si="49"/>
        <v>0</v>
      </c>
      <c r="J112" s="698">
        <f t="shared" si="49"/>
        <v>0</v>
      </c>
      <c r="K112" s="698">
        <f t="shared" si="49"/>
        <v>0</v>
      </c>
      <c r="L112" s="698">
        <f t="shared" si="49"/>
        <v>0</v>
      </c>
      <c r="M112" s="698">
        <f t="shared" si="49"/>
        <v>0</v>
      </c>
      <c r="N112" s="492"/>
      <c r="O112" s="485"/>
    </row>
    <row r="113" spans="1:15" ht="15" customHeight="1" thickBot="1" x14ac:dyDescent="0.45">
      <c r="A113" s="487">
        <v>113</v>
      </c>
      <c r="B113" s="488"/>
      <c r="C113" s="682"/>
      <c r="D113" s="682"/>
      <c r="E113" s="446"/>
      <c r="F113" s="399" t="s">
        <v>801</v>
      </c>
      <c r="G113" s="399"/>
      <c r="H113" s="698">
        <f t="shared" si="49"/>
        <v>0</v>
      </c>
      <c r="I113" s="698">
        <f t="shared" si="49"/>
        <v>0</v>
      </c>
      <c r="J113" s="698">
        <f t="shared" si="49"/>
        <v>0</v>
      </c>
      <c r="K113" s="698">
        <f t="shared" si="49"/>
        <v>0</v>
      </c>
      <c r="L113" s="698">
        <f t="shared" si="49"/>
        <v>0</v>
      </c>
      <c r="M113" s="698">
        <f t="shared" si="49"/>
        <v>0</v>
      </c>
      <c r="N113" s="492"/>
      <c r="O113" s="485"/>
    </row>
    <row r="114" spans="1:15" ht="15" customHeight="1" thickBot="1" x14ac:dyDescent="0.45">
      <c r="A114" s="487">
        <v>114</v>
      </c>
      <c r="B114" s="488"/>
      <c r="C114" s="709"/>
      <c r="D114" s="709"/>
      <c r="E114" s="446"/>
      <c r="F114" s="316" t="s">
        <v>877</v>
      </c>
      <c r="G114" s="399"/>
      <c r="H114" s="499">
        <f>H38-H79</f>
        <v>0</v>
      </c>
      <c r="I114" s="499">
        <f t="shared" ref="I114:M114" si="50">I38-I79</f>
        <v>0</v>
      </c>
      <c r="J114" s="499">
        <f t="shared" si="50"/>
        <v>0</v>
      </c>
      <c r="K114" s="499">
        <f t="shared" si="50"/>
        <v>0</v>
      </c>
      <c r="L114" s="499">
        <f t="shared" si="50"/>
        <v>0</v>
      </c>
      <c r="M114" s="499">
        <f t="shared" si="50"/>
        <v>0</v>
      </c>
      <c r="N114" s="492"/>
      <c r="O114" s="485"/>
    </row>
    <row r="115" spans="1:15" ht="21" customHeight="1" thickBot="1" x14ac:dyDescent="0.45">
      <c r="A115" s="487">
        <v>115</v>
      </c>
      <c r="B115" s="488"/>
      <c r="C115" s="489"/>
      <c r="D115" s="489"/>
      <c r="E115" s="502"/>
      <c r="F115" s="489"/>
      <c r="G115" s="489"/>
      <c r="H115" s="489"/>
      <c r="I115" s="489"/>
      <c r="J115" s="489"/>
      <c r="K115" s="489"/>
      <c r="L115" s="489"/>
      <c r="M115" s="489"/>
      <c r="N115" s="492"/>
      <c r="O115" s="485"/>
    </row>
    <row r="116" spans="1:15" ht="15" customHeight="1" thickBot="1" x14ac:dyDescent="0.6">
      <c r="A116" s="487">
        <v>116</v>
      </c>
      <c r="B116" s="488"/>
      <c r="C116" s="495"/>
      <c r="D116" s="489"/>
      <c r="E116" s="183"/>
      <c r="F116" s="316" t="s">
        <v>121</v>
      </c>
      <c r="G116" s="234"/>
      <c r="H116" s="499">
        <f>H110+H114</f>
        <v>0</v>
      </c>
      <c r="I116" s="499">
        <f t="shared" ref="I116:M116" si="51">I110+I114</f>
        <v>0</v>
      </c>
      <c r="J116" s="499">
        <f t="shared" si="51"/>
        <v>0</v>
      </c>
      <c r="K116" s="499">
        <f t="shared" si="51"/>
        <v>0</v>
      </c>
      <c r="L116" s="499">
        <f t="shared" si="51"/>
        <v>0</v>
      </c>
      <c r="M116" s="499">
        <f t="shared" si="51"/>
        <v>0</v>
      </c>
      <c r="N116" s="492"/>
      <c r="O116" s="485"/>
    </row>
    <row r="117" spans="1:15" ht="15" customHeight="1" x14ac:dyDescent="0.4">
      <c r="A117" s="487">
        <v>117</v>
      </c>
      <c r="B117" s="488"/>
      <c r="C117" s="682"/>
      <c r="D117" s="682"/>
      <c r="E117" s="185" t="s">
        <v>6</v>
      </c>
      <c r="F117" s="236" t="s">
        <v>122</v>
      </c>
      <c r="G117" s="170"/>
      <c r="H117" s="698">
        <f>H41-H82</f>
        <v>0</v>
      </c>
      <c r="I117" s="698">
        <f t="shared" ref="I117:M117" si="52">I41-I82</f>
        <v>0</v>
      </c>
      <c r="J117" s="698">
        <f t="shared" si="52"/>
        <v>0</v>
      </c>
      <c r="K117" s="698">
        <f t="shared" si="52"/>
        <v>0</v>
      </c>
      <c r="L117" s="698">
        <f t="shared" si="52"/>
        <v>0</v>
      </c>
      <c r="M117" s="698">
        <f t="shared" si="52"/>
        <v>0</v>
      </c>
      <c r="N117" s="492"/>
      <c r="O117" s="485"/>
    </row>
    <row r="118" spans="1:15" ht="15" customHeight="1" thickBot="1" x14ac:dyDescent="0.45">
      <c r="A118" s="487">
        <v>118</v>
      </c>
      <c r="B118" s="488"/>
      <c r="C118" s="850"/>
      <c r="D118" s="850"/>
      <c r="E118" s="185" t="s">
        <v>5</v>
      </c>
      <c r="F118" s="170" t="s">
        <v>125</v>
      </c>
      <c r="G118" s="170"/>
      <c r="H118" s="698">
        <f>H42-H83</f>
        <v>0</v>
      </c>
      <c r="I118" s="698">
        <f t="shared" ref="I118:M118" si="53">I42-I83</f>
        <v>0</v>
      </c>
      <c r="J118" s="698">
        <f t="shared" si="53"/>
        <v>0</v>
      </c>
      <c r="K118" s="698">
        <f t="shared" si="53"/>
        <v>0</v>
      </c>
      <c r="L118" s="698">
        <f t="shared" si="53"/>
        <v>0</v>
      </c>
      <c r="M118" s="698">
        <f t="shared" si="53"/>
        <v>0</v>
      </c>
      <c r="N118" s="492"/>
      <c r="O118" s="485"/>
    </row>
    <row r="119" spans="1:15" ht="15" customHeight="1" thickBot="1" x14ac:dyDescent="0.45">
      <c r="A119" s="487">
        <v>119</v>
      </c>
      <c r="B119" s="488"/>
      <c r="C119" s="850"/>
      <c r="D119" s="850"/>
      <c r="E119" s="183"/>
      <c r="F119" s="183" t="s">
        <v>350</v>
      </c>
      <c r="G119" s="170"/>
      <c r="H119" s="499">
        <f>H43-H84</f>
        <v>0</v>
      </c>
      <c r="I119" s="499">
        <f t="shared" ref="I119:M119" si="54">I43-I84</f>
        <v>0</v>
      </c>
      <c r="J119" s="499">
        <f t="shared" si="54"/>
        <v>0</v>
      </c>
      <c r="K119" s="499">
        <f t="shared" si="54"/>
        <v>0</v>
      </c>
      <c r="L119" s="499">
        <f t="shared" si="54"/>
        <v>0</v>
      </c>
      <c r="M119" s="499">
        <f t="shared" si="54"/>
        <v>0</v>
      </c>
      <c r="N119" s="492"/>
      <c r="O119" s="485"/>
    </row>
    <row r="120" spans="1:15" ht="15" customHeight="1" x14ac:dyDescent="0.4">
      <c r="A120" s="487">
        <v>120</v>
      </c>
      <c r="B120" s="488"/>
      <c r="C120" s="850"/>
      <c r="D120" s="850"/>
      <c r="E120" s="183"/>
      <c r="F120" s="183"/>
      <c r="G120" s="170"/>
      <c r="H120" s="489"/>
      <c r="I120" s="489"/>
      <c r="J120" s="489"/>
      <c r="K120" s="489"/>
      <c r="L120" s="489"/>
      <c r="M120" s="489"/>
      <c r="N120" s="492"/>
      <c r="O120" s="485"/>
    </row>
    <row r="121" spans="1:15" ht="15" customHeight="1" x14ac:dyDescent="0.4">
      <c r="A121" s="487">
        <v>121</v>
      </c>
      <c r="B121" s="488"/>
      <c r="C121" s="850"/>
      <c r="D121" s="850"/>
      <c r="E121" s="502"/>
      <c r="F121" s="682" t="s">
        <v>21</v>
      </c>
      <c r="G121" s="489"/>
      <c r="H121" s="698">
        <f>H45-H86</f>
        <v>0</v>
      </c>
      <c r="I121" s="698">
        <f t="shared" ref="I121:M121" si="55">I45-I86</f>
        <v>0</v>
      </c>
      <c r="J121" s="698">
        <f t="shared" si="55"/>
        <v>0</v>
      </c>
      <c r="K121" s="698">
        <f t="shared" si="55"/>
        <v>0</v>
      </c>
      <c r="L121" s="698">
        <f t="shared" si="55"/>
        <v>0</v>
      </c>
      <c r="M121" s="698">
        <f t="shared" si="55"/>
        <v>0</v>
      </c>
      <c r="N121" s="492"/>
      <c r="O121" s="485"/>
    </row>
    <row r="122" spans="1:15" ht="15" customHeight="1" x14ac:dyDescent="0.4">
      <c r="A122" s="487">
        <v>122</v>
      </c>
      <c r="B122" s="488"/>
      <c r="C122" s="682"/>
      <c r="D122" s="682"/>
      <c r="E122" s="502"/>
      <c r="F122" s="682"/>
      <c r="G122" s="489"/>
      <c r="H122" s="489"/>
      <c r="I122" s="489"/>
      <c r="J122" s="489"/>
      <c r="K122" s="489"/>
      <c r="L122" s="489"/>
      <c r="M122" s="489"/>
      <c r="N122" s="492"/>
      <c r="O122" s="485"/>
    </row>
    <row r="123" spans="1:15" ht="15" customHeight="1" x14ac:dyDescent="0.4">
      <c r="A123" s="487">
        <v>123</v>
      </c>
      <c r="B123" s="488"/>
      <c r="C123" s="682"/>
      <c r="D123" s="682"/>
      <c r="E123" s="502"/>
      <c r="F123" s="682"/>
      <c r="G123" s="489"/>
      <c r="H123" s="489"/>
      <c r="I123" s="489"/>
      <c r="J123" s="489"/>
      <c r="K123" s="489"/>
      <c r="L123" s="489"/>
      <c r="M123" s="489"/>
      <c r="N123" s="492"/>
      <c r="O123" s="485"/>
    </row>
    <row r="124" spans="1:15" ht="15" customHeight="1" x14ac:dyDescent="0.4">
      <c r="A124" s="487">
        <v>124</v>
      </c>
      <c r="B124" s="488"/>
      <c r="C124" s="682"/>
      <c r="D124" s="682"/>
      <c r="E124" s="502"/>
      <c r="F124" s="682"/>
      <c r="G124" s="489"/>
      <c r="H124" s="489"/>
      <c r="I124" s="489"/>
      <c r="J124" s="489"/>
      <c r="K124" s="489"/>
      <c r="L124" s="489"/>
      <c r="M124" s="489"/>
      <c r="N124" s="492"/>
      <c r="O124" s="485"/>
    </row>
    <row r="125" spans="1:15" ht="15" customHeight="1" x14ac:dyDescent="0.55000000000000004">
      <c r="A125" s="487">
        <v>125</v>
      </c>
      <c r="B125" s="488"/>
      <c r="C125" s="495" t="s">
        <v>882</v>
      </c>
      <c r="D125" s="682"/>
      <c r="E125" s="502"/>
      <c r="F125" s="450"/>
      <c r="G125" s="165"/>
      <c r="H125" s="496" t="s">
        <v>355</v>
      </c>
      <c r="I125" s="165"/>
      <c r="J125" s="165"/>
      <c r="K125" s="169"/>
      <c r="L125" s="169"/>
      <c r="M125" s="169"/>
      <c r="N125" s="492"/>
      <c r="O125" s="485"/>
    </row>
    <row r="126" spans="1:15" ht="15" customHeight="1" x14ac:dyDescent="0.4">
      <c r="A126" s="487">
        <v>126</v>
      </c>
      <c r="B126" s="488"/>
      <c r="C126" s="682"/>
      <c r="D126" s="682"/>
      <c r="E126" s="502"/>
      <c r="F126" s="699"/>
      <c r="G126" s="750"/>
      <c r="H126" s="710" t="s">
        <v>776</v>
      </c>
      <c r="I126" s="491" t="s">
        <v>344</v>
      </c>
      <c r="J126" s="491" t="s">
        <v>345</v>
      </c>
      <c r="K126" s="491" t="s">
        <v>346</v>
      </c>
      <c r="L126" s="491" t="s">
        <v>347</v>
      </c>
      <c r="M126" s="491" t="s">
        <v>348</v>
      </c>
      <c r="N126" s="492"/>
      <c r="O126" s="485"/>
    </row>
    <row r="127" spans="1:15" ht="15" customHeight="1" x14ac:dyDescent="0.4">
      <c r="A127" s="487">
        <v>127</v>
      </c>
      <c r="B127" s="488"/>
      <c r="C127" s="682"/>
      <c r="D127" s="682"/>
      <c r="E127" s="502"/>
      <c r="F127" s="699" t="s">
        <v>323</v>
      </c>
      <c r="G127" s="699"/>
      <c r="H127" s="684"/>
      <c r="I127" s="684"/>
      <c r="J127" s="684"/>
      <c r="K127" s="684"/>
      <c r="L127" s="684"/>
      <c r="M127" s="684"/>
      <c r="N127" s="492"/>
      <c r="O127" s="485"/>
    </row>
    <row r="128" spans="1:15" ht="15" customHeight="1" x14ac:dyDescent="0.4">
      <c r="A128" s="487">
        <v>128</v>
      </c>
      <c r="B128" s="488"/>
      <c r="C128" s="682"/>
      <c r="D128" s="682"/>
      <c r="E128" s="502"/>
      <c r="F128" s="699" t="s">
        <v>324</v>
      </c>
      <c r="G128" s="699"/>
      <c r="H128" s="684"/>
      <c r="I128" s="684"/>
      <c r="J128" s="684"/>
      <c r="K128" s="684"/>
      <c r="L128" s="684"/>
      <c r="M128" s="684"/>
      <c r="N128" s="492"/>
      <c r="O128" s="485"/>
    </row>
    <row r="129" spans="1:15" ht="15" customHeight="1" x14ac:dyDescent="0.4">
      <c r="A129" s="487">
        <v>129</v>
      </c>
      <c r="B129" s="488"/>
      <c r="C129" s="682"/>
      <c r="D129" s="682"/>
      <c r="E129" s="502"/>
      <c r="F129" s="699" t="s">
        <v>325</v>
      </c>
      <c r="G129" s="699"/>
      <c r="H129" s="684"/>
      <c r="I129" s="684"/>
      <c r="J129" s="684"/>
      <c r="K129" s="684"/>
      <c r="L129" s="684"/>
      <c r="M129" s="684"/>
      <c r="N129" s="492"/>
      <c r="O129" s="485"/>
    </row>
    <row r="130" spans="1:15" ht="15" customHeight="1" x14ac:dyDescent="0.4">
      <c r="A130" s="487">
        <v>130</v>
      </c>
      <c r="B130" s="488"/>
      <c r="C130" s="682"/>
      <c r="D130" s="682"/>
      <c r="E130" s="502"/>
      <c r="F130" s="699" t="s">
        <v>326</v>
      </c>
      <c r="G130" s="699"/>
      <c r="H130" s="684"/>
      <c r="I130" s="684"/>
      <c r="J130" s="684"/>
      <c r="K130" s="684"/>
      <c r="L130" s="684"/>
      <c r="M130" s="684"/>
      <c r="N130" s="492"/>
      <c r="O130" s="485"/>
    </row>
    <row r="131" spans="1:15" ht="15" customHeight="1" thickBot="1" x14ac:dyDescent="0.45">
      <c r="A131" s="487">
        <v>131</v>
      </c>
      <c r="B131" s="488"/>
      <c r="C131" s="682"/>
      <c r="D131" s="682"/>
      <c r="E131" s="502"/>
      <c r="F131" s="699" t="s">
        <v>805</v>
      </c>
      <c r="G131" s="699"/>
      <c r="H131" s="684"/>
      <c r="I131" s="684"/>
      <c r="J131" s="684"/>
      <c r="K131" s="684"/>
      <c r="L131" s="684"/>
      <c r="M131" s="684"/>
      <c r="N131" s="492"/>
      <c r="O131" s="485"/>
    </row>
    <row r="132" spans="1:15" ht="15" customHeight="1" thickBot="1" x14ac:dyDescent="0.45">
      <c r="A132" s="487">
        <v>132</v>
      </c>
      <c r="B132" s="488"/>
      <c r="C132" s="682"/>
      <c r="D132" s="682"/>
      <c r="E132" s="502"/>
      <c r="F132" s="700" t="s">
        <v>3</v>
      </c>
      <c r="G132" s="180"/>
      <c r="H132" s="499">
        <f>SUM(H127:H131)</f>
        <v>0</v>
      </c>
      <c r="I132" s="499">
        <f t="shared" ref="I132:M132" si="56">SUM(I127:I131)</f>
        <v>0</v>
      </c>
      <c r="J132" s="499">
        <f t="shared" si="56"/>
        <v>0</v>
      </c>
      <c r="K132" s="499">
        <f t="shared" si="56"/>
        <v>0</v>
      </c>
      <c r="L132" s="499">
        <f t="shared" si="56"/>
        <v>0</v>
      </c>
      <c r="M132" s="499">
        <f t="shared" si="56"/>
        <v>0</v>
      </c>
      <c r="N132" s="492"/>
      <c r="O132" s="485"/>
    </row>
    <row r="133" spans="1:15" ht="15" customHeight="1" x14ac:dyDescent="0.4">
      <c r="A133" s="487">
        <v>133</v>
      </c>
      <c r="B133" s="488"/>
      <c r="C133" s="682"/>
      <c r="D133" s="682"/>
      <c r="E133" s="502"/>
      <c r="F133" s="682"/>
      <c r="G133" s="489"/>
      <c r="H133" s="489"/>
      <c r="I133" s="489"/>
      <c r="J133" s="489"/>
      <c r="K133" s="489"/>
      <c r="L133" s="489"/>
      <c r="M133" s="489"/>
      <c r="N133" s="492"/>
      <c r="O133" s="485"/>
    </row>
    <row r="134" spans="1:15" ht="15" customHeight="1" x14ac:dyDescent="0.4">
      <c r="A134" s="487">
        <v>134</v>
      </c>
      <c r="B134" s="488"/>
      <c r="C134" s="682"/>
      <c r="D134" s="682"/>
      <c r="E134" s="502"/>
      <c r="F134" s="682"/>
      <c r="G134" s="489"/>
      <c r="H134" s="489"/>
      <c r="I134" s="489"/>
      <c r="J134" s="489"/>
      <c r="K134" s="489"/>
      <c r="L134" s="489"/>
      <c r="M134" s="489"/>
      <c r="N134" s="492"/>
      <c r="O134" s="485"/>
    </row>
    <row r="135" spans="1:15" ht="15" customHeight="1" x14ac:dyDescent="0.4">
      <c r="A135" s="487">
        <v>135</v>
      </c>
      <c r="B135" s="488"/>
      <c r="C135" s="850"/>
      <c r="D135" s="850"/>
      <c r="E135" s="489"/>
      <c r="F135" s="489"/>
      <c r="G135" s="489"/>
      <c r="H135" s="489"/>
      <c r="I135" s="489"/>
      <c r="J135" s="489"/>
      <c r="K135" s="489"/>
      <c r="L135" s="489"/>
      <c r="M135" s="489"/>
      <c r="N135" s="492"/>
      <c r="O135" s="485"/>
    </row>
  </sheetData>
  <sheetProtection formatRows="0" insertRows="0"/>
  <mergeCells count="8">
    <mergeCell ref="C121:D121"/>
    <mergeCell ref="C135:D135"/>
    <mergeCell ref="K2:M2"/>
    <mergeCell ref="K3:M3"/>
    <mergeCell ref="A5:M5"/>
    <mergeCell ref="C118:D118"/>
    <mergeCell ref="C119:D119"/>
    <mergeCell ref="C120:D120"/>
  </mergeCells>
  <dataValidations disablePrompts="1" count="1">
    <dataValidation type="custom" allowBlank="1" showInputMessage="1" showErrorMessage="1" error="Decimal values larger than or equal to 0 and the text &quot;N/A&quot; are accepted" prompt="Please enter a number larger than or equal to 0. _x000a_Enter &quot;N/A&quot; if this does not apply" sqref="H48:M48" xr:uid="{91757E42-1F12-4D5C-9456-4F5000265203}">
      <formula1>OR(AND(ISNUMBER(H48),H48&gt;=0),AND(ISTEXT(H48),H48="N/A"))</formula1>
    </dataValidation>
  </dataValidations>
  <pageMargins left="0.70866141732283472" right="0.70866141732283472" top="0.74803149606299213" bottom="0.74803149606299213" header="0.31496062992125984" footer="0.31496062992125984"/>
  <pageSetup paperSize="9" scale="45" fitToHeight="4" orientation="landscape" cellComments="asDisplayed" r:id="rId1"/>
  <headerFooter>
    <oddHeader>&amp;CCommerce Commission Information Disclosure Template</oddHeader>
    <oddFooter>&amp;L&amp;F&amp;C&amp;P&amp;R&amp;A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F40D-0A59-4AEB-9E83-62681FAB976B}">
  <sheetPr codeName="Sheet12">
    <tabColor rgb="FF92D050"/>
    <pageSetUpPr fitToPage="1"/>
  </sheetPr>
  <dimension ref="A1:O65"/>
  <sheetViews>
    <sheetView showGridLines="0" zoomScaleNormal="100" zoomScaleSheetLayoutView="100" workbookViewId="0">
      <selection activeCell="E3" sqref="E3"/>
    </sheetView>
  </sheetViews>
  <sheetFormatPr defaultColWidth="9.1328125" defaultRowHeight="13.15" x14ac:dyDescent="0.4"/>
  <cols>
    <col min="1" max="1" width="4.1328125" style="486" customWidth="1"/>
    <col min="2" max="2" width="3.59765625" style="486" customWidth="1"/>
    <col min="3" max="3" width="6.1328125" style="486" customWidth="1"/>
    <col min="4" max="4" width="2.265625" style="486" customWidth="1"/>
    <col min="5" max="5" width="30.265625" style="486" customWidth="1"/>
    <col min="6" max="6" width="29.1328125" style="486" customWidth="1"/>
    <col min="7" max="8" width="3.265625" style="486" customWidth="1"/>
    <col min="9" max="14" width="16.1328125" style="486" customWidth="1"/>
    <col min="15" max="15" width="2.265625" style="486" customWidth="1"/>
    <col min="16" max="16384" width="9.1328125" style="486"/>
  </cols>
  <sheetData>
    <row r="1" spans="1:15" ht="15" customHeight="1" x14ac:dyDescent="0.4">
      <c r="A1" s="410"/>
      <c r="B1" s="204"/>
      <c r="C1" s="204"/>
      <c r="D1" s="204"/>
      <c r="E1" s="204"/>
      <c r="F1" s="204"/>
      <c r="G1" s="204"/>
      <c r="H1" s="204"/>
      <c r="I1" s="204"/>
      <c r="J1" s="204"/>
      <c r="K1" s="204"/>
      <c r="L1" s="204"/>
      <c r="M1" s="204"/>
      <c r="N1" s="204"/>
      <c r="O1" s="202"/>
    </row>
    <row r="2" spans="1:15" ht="18" customHeight="1" x14ac:dyDescent="0.5">
      <c r="A2" s="411"/>
      <c r="B2" s="193"/>
      <c r="C2" s="193"/>
      <c r="D2" s="193"/>
      <c r="E2" s="193"/>
      <c r="F2" s="193"/>
      <c r="G2" s="193"/>
      <c r="H2" s="193"/>
      <c r="I2" s="193"/>
      <c r="J2" s="193"/>
      <c r="K2" s="477" t="s">
        <v>832</v>
      </c>
      <c r="L2" s="848" t="str">
        <f>IF(NOT(ISBLANK(CoverSheet!$C$8)),CoverSheet!$C$8,"")</f>
        <v/>
      </c>
      <c r="M2" s="848"/>
      <c r="N2" s="193"/>
      <c r="O2" s="191"/>
    </row>
    <row r="3" spans="1:15" ht="18" customHeight="1" x14ac:dyDescent="0.5">
      <c r="A3" s="411"/>
      <c r="B3" s="193"/>
      <c r="C3" s="193"/>
      <c r="D3" s="193"/>
      <c r="E3" s="193"/>
      <c r="F3" s="193"/>
      <c r="G3" s="193"/>
      <c r="H3" s="193"/>
      <c r="I3" s="193"/>
      <c r="J3" s="193"/>
      <c r="K3" s="477" t="s">
        <v>837</v>
      </c>
      <c r="L3" s="854"/>
      <c r="M3" s="856"/>
      <c r="N3" s="193"/>
      <c r="O3" s="191"/>
    </row>
    <row r="4" spans="1:15" ht="21" x14ac:dyDescent="0.65">
      <c r="A4" s="478" t="s">
        <v>815</v>
      </c>
      <c r="B4" s="479"/>
      <c r="C4" s="193"/>
      <c r="D4" s="193"/>
      <c r="E4" s="193"/>
      <c r="F4" s="193"/>
      <c r="G4" s="193"/>
      <c r="H4" s="193"/>
      <c r="I4" s="193"/>
      <c r="J4" s="193"/>
      <c r="K4" s="193"/>
      <c r="L4" s="193"/>
      <c r="M4" s="193"/>
      <c r="N4" s="193"/>
      <c r="O4" s="191"/>
    </row>
    <row r="5" spans="1:15" s="516" customFormat="1" ht="59.25" customHeight="1" x14ac:dyDescent="0.4">
      <c r="A5" s="857" t="s">
        <v>933</v>
      </c>
      <c r="B5" s="858"/>
      <c r="C5" s="858"/>
      <c r="D5" s="858"/>
      <c r="E5" s="858"/>
      <c r="F5" s="858"/>
      <c r="G5" s="858"/>
      <c r="H5" s="858"/>
      <c r="I5" s="858"/>
      <c r="J5" s="858"/>
      <c r="K5" s="858"/>
      <c r="L5" s="858"/>
      <c r="M5" s="858"/>
      <c r="N5" s="858"/>
      <c r="O5" s="481"/>
    </row>
    <row r="6" spans="1:15" ht="15" customHeight="1" x14ac:dyDescent="0.4">
      <c r="A6" s="484" t="s">
        <v>131</v>
      </c>
      <c r="B6" s="480"/>
      <c r="C6" s="480"/>
      <c r="D6" s="193"/>
      <c r="E6" s="193"/>
      <c r="F6" s="193"/>
      <c r="G6" s="193"/>
      <c r="H6" s="193"/>
      <c r="I6" s="193"/>
      <c r="J6" s="193"/>
      <c r="K6" s="193"/>
      <c r="L6" s="193"/>
      <c r="M6" s="193"/>
      <c r="N6" s="193"/>
      <c r="O6" s="191"/>
    </row>
    <row r="7" spans="1:15" ht="15" customHeight="1" x14ac:dyDescent="0.4">
      <c r="A7" s="487">
        <v>7</v>
      </c>
      <c r="B7" s="517"/>
      <c r="C7" s="490"/>
      <c r="D7" s="489"/>
      <c r="E7" s="489"/>
      <c r="F7" s="489"/>
      <c r="G7" s="489"/>
      <c r="H7" s="491"/>
      <c r="I7" s="491" t="s">
        <v>15</v>
      </c>
      <c r="J7" s="491" t="s">
        <v>344</v>
      </c>
      <c r="K7" s="491" t="s">
        <v>345</v>
      </c>
      <c r="L7" s="491" t="s">
        <v>346</v>
      </c>
      <c r="M7" s="491" t="s">
        <v>347</v>
      </c>
      <c r="N7" s="491" t="s">
        <v>348</v>
      </c>
      <c r="O7" s="518"/>
    </row>
    <row r="8" spans="1:15" ht="21.75" customHeight="1" x14ac:dyDescent="0.5">
      <c r="A8" s="487">
        <v>8</v>
      </c>
      <c r="B8" s="517"/>
      <c r="C8" s="519" t="s">
        <v>782</v>
      </c>
      <c r="D8" s="493"/>
      <c r="E8" s="489"/>
      <c r="F8" s="489"/>
      <c r="G8" s="489"/>
      <c r="H8" s="520"/>
      <c r="I8" s="521" t="s">
        <v>349</v>
      </c>
      <c r="J8" s="494"/>
      <c r="K8" s="494"/>
      <c r="L8" s="494"/>
      <c r="M8" s="494"/>
      <c r="N8" s="494"/>
      <c r="O8" s="518"/>
    </row>
    <row r="9" spans="1:15" ht="21.4" customHeight="1" x14ac:dyDescent="0.5">
      <c r="A9" s="487">
        <v>9</v>
      </c>
      <c r="B9" s="517"/>
      <c r="C9" s="519"/>
      <c r="D9" s="493"/>
      <c r="E9" s="386" t="s">
        <v>856</v>
      </c>
      <c r="F9" s="386" t="s">
        <v>857</v>
      </c>
      <c r="G9" s="489"/>
      <c r="H9" s="520"/>
      <c r="I9" s="521"/>
      <c r="J9" s="494"/>
      <c r="K9" s="494"/>
      <c r="L9" s="494"/>
      <c r="M9" s="494"/>
      <c r="N9" s="494"/>
      <c r="O9" s="518"/>
    </row>
    <row r="10" spans="1:15" ht="15" customHeight="1" x14ac:dyDescent="0.4">
      <c r="A10" s="487">
        <v>10</v>
      </c>
      <c r="B10" s="517"/>
      <c r="C10" s="505"/>
      <c r="D10" s="505"/>
      <c r="E10" s="386"/>
      <c r="F10" s="190" t="s">
        <v>305</v>
      </c>
      <c r="G10" s="571"/>
      <c r="H10" s="489"/>
      <c r="I10" s="560"/>
      <c r="J10" s="560"/>
      <c r="K10" s="560"/>
      <c r="L10" s="560"/>
      <c r="M10" s="560"/>
      <c r="N10" s="560"/>
      <c r="O10" s="518"/>
    </row>
    <row r="11" spans="1:15" ht="15" customHeight="1" thickBot="1" x14ac:dyDescent="0.45">
      <c r="A11" s="487">
        <v>11</v>
      </c>
      <c r="B11" s="517"/>
      <c r="C11" s="505"/>
      <c r="D11" s="505"/>
      <c r="E11" s="190"/>
      <c r="F11" s="190" t="s">
        <v>306</v>
      </c>
      <c r="G11" s="571"/>
      <c r="H11" s="489"/>
      <c r="I11" s="723"/>
      <c r="J11" s="560"/>
      <c r="K11" s="560"/>
      <c r="L11" s="560"/>
      <c r="M11" s="560"/>
      <c r="N11" s="560"/>
      <c r="O11" s="518"/>
    </row>
    <row r="12" spans="1:15" ht="15" customHeight="1" thickBot="1" x14ac:dyDescent="0.45">
      <c r="A12" s="487">
        <v>12</v>
      </c>
      <c r="B12" s="517"/>
      <c r="C12" s="505"/>
      <c r="D12" s="505"/>
      <c r="E12" s="386" t="s">
        <v>904</v>
      </c>
      <c r="F12" s="190"/>
      <c r="G12" s="709"/>
      <c r="H12" s="489"/>
      <c r="I12" s="724"/>
      <c r="J12" s="724"/>
      <c r="K12" s="724"/>
      <c r="L12" s="724"/>
      <c r="M12" s="724"/>
      <c r="N12" s="724"/>
      <c r="O12" s="518"/>
    </row>
    <row r="13" spans="1:15" ht="15" customHeight="1" thickBot="1" x14ac:dyDescent="0.45">
      <c r="A13" s="487">
        <v>13</v>
      </c>
      <c r="B13" s="517"/>
      <c r="C13" s="505"/>
      <c r="D13" s="505"/>
      <c r="E13" s="386"/>
      <c r="F13" s="386" t="s">
        <v>859</v>
      </c>
      <c r="G13" s="571"/>
      <c r="H13" s="489"/>
      <c r="I13" s="522">
        <f>IF(SUM(I10:I11)=0,I12,SUM(I10:I11))</f>
        <v>0</v>
      </c>
      <c r="J13" s="522">
        <f t="shared" ref="J13:N13" si="0">IF(SUM(J10:J11)=0,J12,SUM(J10:J11))</f>
        <v>0</v>
      </c>
      <c r="K13" s="522">
        <f t="shared" si="0"/>
        <v>0</v>
      </c>
      <c r="L13" s="522">
        <f t="shared" si="0"/>
        <v>0</v>
      </c>
      <c r="M13" s="522">
        <f t="shared" si="0"/>
        <v>0</v>
      </c>
      <c r="N13" s="522">
        <f t="shared" si="0"/>
        <v>0</v>
      </c>
      <c r="O13" s="518"/>
    </row>
    <row r="14" spans="1:15" ht="15" customHeight="1" x14ac:dyDescent="0.4">
      <c r="A14" s="487">
        <v>14</v>
      </c>
      <c r="B14" s="517"/>
      <c r="C14" s="505"/>
      <c r="D14" s="505"/>
      <c r="E14" s="386"/>
      <c r="F14" s="190" t="s">
        <v>307</v>
      </c>
      <c r="G14" s="571"/>
      <c r="H14" s="489"/>
      <c r="I14" s="560"/>
      <c r="J14" s="560"/>
      <c r="K14" s="560"/>
      <c r="L14" s="560"/>
      <c r="M14" s="560"/>
      <c r="N14" s="560"/>
      <c r="O14" s="518"/>
    </row>
    <row r="15" spans="1:15" ht="15" customHeight="1" x14ac:dyDescent="0.4">
      <c r="A15" s="487">
        <v>15</v>
      </c>
      <c r="B15" s="517"/>
      <c r="C15" s="505"/>
      <c r="D15" s="501"/>
      <c r="E15" s="386"/>
      <c r="F15" s="190" t="s">
        <v>308</v>
      </c>
      <c r="G15" s="571"/>
      <c r="H15" s="489"/>
      <c r="I15" s="560"/>
      <c r="J15" s="560"/>
      <c r="K15" s="560"/>
      <c r="L15" s="560"/>
      <c r="M15" s="560"/>
      <c r="N15" s="560"/>
      <c r="O15" s="518"/>
    </row>
    <row r="16" spans="1:15" ht="15" customHeight="1" thickBot="1" x14ac:dyDescent="0.45">
      <c r="A16" s="487">
        <v>16</v>
      </c>
      <c r="B16" s="517"/>
      <c r="C16" s="505"/>
      <c r="D16" s="505"/>
      <c r="E16" s="190"/>
      <c r="F16" s="190" t="s">
        <v>772</v>
      </c>
      <c r="G16" s="571"/>
      <c r="H16" s="489"/>
      <c r="I16" s="560"/>
      <c r="J16" s="560"/>
      <c r="K16" s="560"/>
      <c r="L16" s="560"/>
      <c r="M16" s="560"/>
      <c r="N16" s="560"/>
      <c r="O16" s="518"/>
    </row>
    <row r="17" spans="1:15" ht="15" customHeight="1" thickBot="1" x14ac:dyDescent="0.45">
      <c r="A17" s="487">
        <v>17</v>
      </c>
      <c r="B17" s="517"/>
      <c r="C17" s="505"/>
      <c r="D17" s="505"/>
      <c r="E17" s="386" t="s">
        <v>905</v>
      </c>
      <c r="F17" s="190"/>
      <c r="G17" s="709"/>
      <c r="H17" s="489"/>
      <c r="I17" s="724"/>
      <c r="J17" s="724"/>
      <c r="K17" s="724"/>
      <c r="L17" s="724"/>
      <c r="M17" s="724"/>
      <c r="N17" s="724"/>
      <c r="O17" s="518"/>
    </row>
    <row r="18" spans="1:15" ht="15" customHeight="1" thickBot="1" x14ac:dyDescent="0.45">
      <c r="A18" s="487">
        <v>18</v>
      </c>
      <c r="B18" s="517"/>
      <c r="C18" s="505"/>
      <c r="D18" s="386"/>
      <c r="E18" s="190"/>
      <c r="F18" s="386" t="s">
        <v>309</v>
      </c>
      <c r="G18" s="571"/>
      <c r="H18" s="489"/>
      <c r="I18" s="522">
        <f>IF(SUM(I14:I16)=0,I17,SUM(I14:I16))</f>
        <v>0</v>
      </c>
      <c r="J18" s="522">
        <f t="shared" ref="J18:N18" si="1">IF(SUM(J14:J16)=0,J17,SUM(J14:J16))</f>
        <v>0</v>
      </c>
      <c r="K18" s="522">
        <f t="shared" si="1"/>
        <v>0</v>
      </c>
      <c r="L18" s="522">
        <f t="shared" si="1"/>
        <v>0</v>
      </c>
      <c r="M18" s="522">
        <f t="shared" si="1"/>
        <v>0</v>
      </c>
      <c r="N18" s="522">
        <f t="shared" si="1"/>
        <v>0</v>
      </c>
      <c r="O18" s="518"/>
    </row>
    <row r="19" spans="1:15" ht="15" customHeight="1" x14ac:dyDescent="0.4">
      <c r="A19" s="487">
        <v>19</v>
      </c>
      <c r="B19" s="517"/>
      <c r="C19" s="505"/>
      <c r="D19" s="501"/>
      <c r="E19" s="190"/>
      <c r="F19" s="190" t="s">
        <v>273</v>
      </c>
      <c r="G19" s="571"/>
      <c r="H19" s="489"/>
      <c r="I19" s="560"/>
      <c r="J19" s="560"/>
      <c r="K19" s="560"/>
      <c r="L19" s="560"/>
      <c r="M19" s="560"/>
      <c r="N19" s="560"/>
      <c r="O19" s="518"/>
    </row>
    <row r="20" spans="1:15" ht="15" customHeight="1" x14ac:dyDescent="0.4">
      <c r="A20" s="487">
        <v>20</v>
      </c>
      <c r="B20" s="517"/>
      <c r="C20" s="505"/>
      <c r="D20" s="502"/>
      <c r="E20" s="190"/>
      <c r="F20" s="190" t="s">
        <v>800</v>
      </c>
      <c r="G20" s="571"/>
      <c r="H20" s="489"/>
      <c r="I20" s="560"/>
      <c r="J20" s="560"/>
      <c r="K20" s="560"/>
      <c r="L20" s="560"/>
      <c r="M20" s="560"/>
      <c r="N20" s="560"/>
      <c r="O20" s="518"/>
    </row>
    <row r="21" spans="1:15" ht="15" customHeight="1" thickBot="1" x14ac:dyDescent="0.45">
      <c r="A21" s="487">
        <v>21</v>
      </c>
      <c r="B21" s="517"/>
      <c r="C21" s="490"/>
      <c r="D21" s="489"/>
      <c r="E21" s="190"/>
      <c r="F21" s="190" t="s">
        <v>274</v>
      </c>
      <c r="G21" s="489"/>
      <c r="H21" s="491"/>
      <c r="I21" s="560"/>
      <c r="J21" s="560"/>
      <c r="K21" s="560"/>
      <c r="L21" s="560"/>
      <c r="M21" s="560"/>
      <c r="N21" s="560"/>
      <c r="O21" s="518"/>
    </row>
    <row r="22" spans="1:15" ht="15" customHeight="1" thickBot="1" x14ac:dyDescent="0.45">
      <c r="A22" s="487">
        <v>22</v>
      </c>
      <c r="B22" s="517"/>
      <c r="C22" s="490"/>
      <c r="D22" s="489"/>
      <c r="E22" s="386" t="s">
        <v>906</v>
      </c>
      <c r="F22" s="190"/>
      <c r="G22" s="489"/>
      <c r="H22" s="491"/>
      <c r="I22" s="724"/>
      <c r="J22" s="724"/>
      <c r="K22" s="724"/>
      <c r="L22" s="724"/>
      <c r="M22" s="724"/>
      <c r="N22" s="724"/>
      <c r="O22" s="518"/>
    </row>
    <row r="23" spans="1:15" ht="15" customHeight="1" thickBot="1" x14ac:dyDescent="0.45">
      <c r="A23" s="487">
        <v>23</v>
      </c>
      <c r="B23" s="517"/>
      <c r="C23" s="493"/>
      <c r="D23" s="386"/>
      <c r="E23" s="190"/>
      <c r="F23" s="386" t="s">
        <v>861</v>
      </c>
      <c r="G23" s="489"/>
      <c r="H23" s="506" t="s">
        <v>331</v>
      </c>
      <c r="I23" s="522">
        <f>IF(SUM(I19:I21)=0,I22,SUM(I19:I21))</f>
        <v>0</v>
      </c>
      <c r="J23" s="522">
        <f t="shared" ref="J23" si="2">IF(SUM(J19:J21)=0,J22,SUM(J19:J21))</f>
        <v>0</v>
      </c>
      <c r="K23" s="522">
        <f t="shared" ref="K23" si="3">IF(SUM(K19:K21)=0,K22,SUM(K19:K21))</f>
        <v>0</v>
      </c>
      <c r="L23" s="522">
        <f t="shared" ref="L23" si="4">IF(SUM(L19:L21)=0,L22,SUM(L19:L21))</f>
        <v>0</v>
      </c>
      <c r="M23" s="522">
        <f t="shared" ref="M23" si="5">IF(SUM(M19:M21)=0,M22,SUM(M19:M21))</f>
        <v>0</v>
      </c>
      <c r="N23" s="522">
        <f t="shared" ref="N23" si="6">IF(SUM(N19:N21)=0,N22,SUM(N19:N21))</f>
        <v>0</v>
      </c>
      <c r="O23" s="518"/>
    </row>
    <row r="24" spans="1:15" ht="15" customHeight="1" thickBot="1" x14ac:dyDescent="0.45">
      <c r="A24" s="487">
        <v>24</v>
      </c>
      <c r="B24" s="517"/>
      <c r="C24" s="493"/>
      <c r="D24" s="523"/>
      <c r="E24" s="523" t="s">
        <v>778</v>
      </c>
      <c r="F24" s="325"/>
      <c r="G24" s="489"/>
      <c r="H24" s="506"/>
      <c r="I24" s="522">
        <f>I13+I18+I23</f>
        <v>0</v>
      </c>
      <c r="J24" s="522">
        <f t="shared" ref="J24:N24" si="7">J13+J18+J23</f>
        <v>0</v>
      </c>
      <c r="K24" s="522">
        <f t="shared" si="7"/>
        <v>0</v>
      </c>
      <c r="L24" s="522">
        <f t="shared" si="7"/>
        <v>0</v>
      </c>
      <c r="M24" s="522">
        <f t="shared" si="7"/>
        <v>0</v>
      </c>
      <c r="N24" s="522">
        <f t="shared" si="7"/>
        <v>0</v>
      </c>
      <c r="O24" s="518"/>
    </row>
    <row r="25" spans="1:15" ht="15" customHeight="1" x14ac:dyDescent="0.4">
      <c r="A25" s="487">
        <v>25</v>
      </c>
      <c r="B25" s="517"/>
      <c r="C25" s="493"/>
      <c r="D25" s="523"/>
      <c r="E25" s="228"/>
      <c r="F25" s="325"/>
      <c r="G25" s="489"/>
      <c r="H25" s="506"/>
      <c r="I25" s="491"/>
      <c r="J25" s="491"/>
      <c r="K25" s="491"/>
      <c r="L25" s="491"/>
      <c r="M25" s="491"/>
      <c r="N25" s="491"/>
      <c r="O25" s="518"/>
    </row>
    <row r="26" spans="1:15" ht="13.5" customHeight="1" x14ac:dyDescent="0.5">
      <c r="A26" s="487">
        <v>26</v>
      </c>
      <c r="B26" s="517"/>
      <c r="C26" s="509" t="s">
        <v>783</v>
      </c>
      <c r="D26" s="505"/>
      <c r="E26" s="505"/>
      <c r="F26" s="497"/>
      <c r="G26" s="497"/>
      <c r="H26" s="497"/>
      <c r="I26" s="490"/>
      <c r="J26" s="490"/>
      <c r="K26" s="489"/>
      <c r="L26" s="489"/>
      <c r="M26" s="489"/>
      <c r="N26" s="490"/>
      <c r="O26" s="518"/>
    </row>
    <row r="27" spans="1:15" ht="15" customHeight="1" x14ac:dyDescent="0.4">
      <c r="A27" s="487">
        <v>27</v>
      </c>
      <c r="B27" s="517"/>
      <c r="C27" s="505"/>
      <c r="D27" s="505"/>
      <c r="E27" s="490" t="s">
        <v>352</v>
      </c>
      <c r="F27" s="490"/>
      <c r="G27" s="497"/>
      <c r="H27" s="489"/>
      <c r="I27" s="560"/>
      <c r="J27" s="560"/>
      <c r="K27" s="560"/>
      <c r="L27" s="560"/>
      <c r="M27" s="560"/>
      <c r="N27" s="560"/>
      <c r="O27" s="518"/>
    </row>
    <row r="28" spans="1:15" ht="15" customHeight="1" x14ac:dyDescent="0.4">
      <c r="A28" s="487">
        <v>28</v>
      </c>
      <c r="B28" s="517"/>
      <c r="C28" s="505"/>
      <c r="D28" s="505"/>
      <c r="E28" s="490" t="s">
        <v>105</v>
      </c>
      <c r="F28" s="490"/>
      <c r="G28" s="497"/>
      <c r="H28" s="489"/>
      <c r="I28" s="560"/>
      <c r="J28" s="560"/>
      <c r="K28" s="560"/>
      <c r="L28" s="560"/>
      <c r="M28" s="560"/>
      <c r="N28" s="560"/>
      <c r="O28" s="518"/>
    </row>
    <row r="29" spans="1:15" ht="15" customHeight="1" x14ac:dyDescent="0.4">
      <c r="A29" s="487">
        <v>29</v>
      </c>
      <c r="B29" s="512"/>
      <c r="C29" s="505"/>
      <c r="D29" s="505"/>
      <c r="E29" s="502"/>
      <c r="F29" s="497"/>
      <c r="G29" s="497"/>
      <c r="H29" s="489"/>
      <c r="I29" s="497"/>
      <c r="J29" s="489"/>
      <c r="K29" s="497"/>
      <c r="L29" s="489"/>
      <c r="M29" s="497"/>
      <c r="N29" s="489"/>
      <c r="O29" s="518"/>
    </row>
    <row r="30" spans="1:15" ht="17.25" customHeight="1" x14ac:dyDescent="0.4">
      <c r="A30" s="487">
        <v>30</v>
      </c>
      <c r="B30" s="512"/>
      <c r="C30" s="505"/>
      <c r="D30" s="505"/>
      <c r="E30" s="502"/>
      <c r="F30" s="497"/>
      <c r="G30" s="497"/>
      <c r="H30" s="489"/>
      <c r="I30" s="491" t="s">
        <v>15</v>
      </c>
      <c r="J30" s="491" t="s">
        <v>344</v>
      </c>
      <c r="K30" s="491" t="s">
        <v>345</v>
      </c>
      <c r="L30" s="491" t="s">
        <v>346</v>
      </c>
      <c r="M30" s="491" t="s">
        <v>347</v>
      </c>
      <c r="N30" s="491" t="s">
        <v>348</v>
      </c>
      <c r="O30" s="518"/>
    </row>
    <row r="31" spans="1:15" ht="22.5" customHeight="1" x14ac:dyDescent="0.5">
      <c r="A31" s="487">
        <v>31</v>
      </c>
      <c r="B31" s="517"/>
      <c r="C31" s="519" t="s">
        <v>782</v>
      </c>
      <c r="D31" s="493"/>
      <c r="E31" s="489"/>
      <c r="F31" s="489"/>
      <c r="G31" s="489"/>
      <c r="H31" s="520"/>
      <c r="I31" s="521" t="s">
        <v>355</v>
      </c>
      <c r="J31" s="494"/>
      <c r="K31" s="494"/>
      <c r="L31" s="494"/>
      <c r="M31" s="494"/>
      <c r="N31" s="494"/>
      <c r="O31" s="518"/>
    </row>
    <row r="32" spans="1:15" ht="22.5" customHeight="1" x14ac:dyDescent="0.5">
      <c r="A32" s="487">
        <v>32</v>
      </c>
      <c r="B32" s="517"/>
      <c r="C32" s="519"/>
      <c r="D32" s="493"/>
      <c r="E32" s="386" t="s">
        <v>856</v>
      </c>
      <c r="F32" s="386" t="s">
        <v>857</v>
      </c>
      <c r="G32" s="489"/>
      <c r="H32" s="520"/>
      <c r="I32" s="521"/>
      <c r="J32" s="494"/>
      <c r="K32" s="494"/>
      <c r="L32" s="494"/>
      <c r="M32" s="494"/>
      <c r="N32" s="494"/>
      <c r="O32" s="518"/>
    </row>
    <row r="33" spans="1:15" ht="15" customHeight="1" x14ac:dyDescent="0.4">
      <c r="A33" s="487">
        <v>33</v>
      </c>
      <c r="B33" s="517"/>
      <c r="C33" s="505"/>
      <c r="D33" s="505"/>
      <c r="E33" s="386"/>
      <c r="F33" s="190" t="s">
        <v>305</v>
      </c>
      <c r="G33" s="709"/>
      <c r="H33" s="489"/>
      <c r="I33" s="560"/>
      <c r="J33" s="560"/>
      <c r="K33" s="560"/>
      <c r="L33" s="560"/>
      <c r="M33" s="560"/>
      <c r="N33" s="560"/>
      <c r="O33" s="518"/>
    </row>
    <row r="34" spans="1:15" ht="15" customHeight="1" thickBot="1" x14ac:dyDescent="0.45">
      <c r="A34" s="487">
        <v>34</v>
      </c>
      <c r="B34" s="517"/>
      <c r="C34" s="505"/>
      <c r="D34" s="505"/>
      <c r="E34" s="190"/>
      <c r="F34" s="190" t="s">
        <v>306</v>
      </c>
      <c r="G34" s="709"/>
      <c r="H34" s="489"/>
      <c r="I34" s="723"/>
      <c r="J34" s="560"/>
      <c r="K34" s="560"/>
      <c r="L34" s="560"/>
      <c r="M34" s="560"/>
      <c r="N34" s="560"/>
      <c r="O34" s="518"/>
    </row>
    <row r="35" spans="1:15" ht="15" customHeight="1" thickBot="1" x14ac:dyDescent="0.45">
      <c r="A35" s="487">
        <v>35</v>
      </c>
      <c r="B35" s="517"/>
      <c r="C35" s="505"/>
      <c r="D35" s="505"/>
      <c r="E35" s="386" t="s">
        <v>907</v>
      </c>
      <c r="F35" s="190"/>
      <c r="G35" s="709"/>
      <c r="H35" s="489"/>
      <c r="I35" s="724"/>
      <c r="J35" s="724"/>
      <c r="K35" s="724"/>
      <c r="L35" s="724"/>
      <c r="M35" s="724"/>
      <c r="N35" s="724"/>
      <c r="O35" s="518"/>
    </row>
    <row r="36" spans="1:15" ht="15" customHeight="1" thickBot="1" x14ac:dyDescent="0.45">
      <c r="A36" s="487">
        <v>36</v>
      </c>
      <c r="B36" s="517"/>
      <c r="C36" s="505"/>
      <c r="D36" s="505"/>
      <c r="E36" s="386"/>
      <c r="F36" s="386" t="s">
        <v>859</v>
      </c>
      <c r="G36" s="709"/>
      <c r="H36" s="489"/>
      <c r="I36" s="522">
        <f>IF(SUM(I33:I34)=0,I35,SUM(I33:I34))</f>
        <v>0</v>
      </c>
      <c r="J36" s="522">
        <f t="shared" ref="J36" si="8">IF(SUM(J33:J34)=0,J35,SUM(J33:J34))</f>
        <v>0</v>
      </c>
      <c r="K36" s="522">
        <f t="shared" ref="K36" si="9">IF(SUM(K33:K34)=0,K35,SUM(K33:K34))</f>
        <v>0</v>
      </c>
      <c r="L36" s="522">
        <f t="shared" ref="L36" si="10">IF(SUM(L33:L34)=0,L35,SUM(L33:L34))</f>
        <v>0</v>
      </c>
      <c r="M36" s="522">
        <f t="shared" ref="M36" si="11">IF(SUM(M33:M34)=0,M35,SUM(M33:M34))</f>
        <v>0</v>
      </c>
      <c r="N36" s="522">
        <f t="shared" ref="N36" si="12">IF(SUM(N33:N34)=0,N35,SUM(N33:N34))</f>
        <v>0</v>
      </c>
      <c r="O36" s="518"/>
    </row>
    <row r="37" spans="1:15" ht="15" customHeight="1" x14ac:dyDescent="0.4">
      <c r="A37" s="487">
        <v>37</v>
      </c>
      <c r="B37" s="517"/>
      <c r="C37" s="505"/>
      <c r="D37" s="501"/>
      <c r="E37" s="386"/>
      <c r="F37" s="190" t="s">
        <v>307</v>
      </c>
      <c r="G37" s="709"/>
      <c r="H37" s="489"/>
      <c r="I37" s="560"/>
      <c r="J37" s="560"/>
      <c r="K37" s="560"/>
      <c r="L37" s="560"/>
      <c r="M37" s="560"/>
      <c r="N37" s="560"/>
      <c r="O37" s="518"/>
    </row>
    <row r="38" spans="1:15" ht="15" customHeight="1" x14ac:dyDescent="0.4">
      <c r="A38" s="487">
        <v>38</v>
      </c>
      <c r="B38" s="517"/>
      <c r="C38" s="505"/>
      <c r="D38" s="505"/>
      <c r="E38" s="386"/>
      <c r="F38" s="190" t="s">
        <v>308</v>
      </c>
      <c r="G38" s="709"/>
      <c r="H38" s="489"/>
      <c r="I38" s="560"/>
      <c r="J38" s="560"/>
      <c r="K38" s="560"/>
      <c r="L38" s="560"/>
      <c r="M38" s="560"/>
      <c r="N38" s="560"/>
      <c r="O38" s="518"/>
    </row>
    <row r="39" spans="1:15" ht="15" customHeight="1" thickBot="1" x14ac:dyDescent="0.45">
      <c r="A39" s="487">
        <v>39</v>
      </c>
      <c r="B39" s="517"/>
      <c r="C39" s="505"/>
      <c r="D39" s="386"/>
      <c r="E39" s="190"/>
      <c r="F39" s="190" t="s">
        <v>772</v>
      </c>
      <c r="G39" s="709"/>
      <c r="H39" s="489"/>
      <c r="I39" s="560"/>
      <c r="J39" s="560"/>
      <c r="K39" s="560"/>
      <c r="L39" s="560"/>
      <c r="M39" s="560"/>
      <c r="N39" s="560"/>
      <c r="O39" s="518"/>
    </row>
    <row r="40" spans="1:15" ht="15" customHeight="1" thickBot="1" x14ac:dyDescent="0.45">
      <c r="A40" s="487">
        <v>40</v>
      </c>
      <c r="B40" s="517"/>
      <c r="C40" s="505"/>
      <c r="D40" s="501"/>
      <c r="E40" s="386" t="s">
        <v>905</v>
      </c>
      <c r="F40" s="190"/>
      <c r="G40" s="709"/>
      <c r="H40" s="489"/>
      <c r="I40" s="724"/>
      <c r="J40" s="724"/>
      <c r="K40" s="724"/>
      <c r="L40" s="724"/>
      <c r="M40" s="724"/>
      <c r="N40" s="724"/>
      <c r="O40" s="518"/>
    </row>
    <row r="41" spans="1:15" ht="15" customHeight="1" thickBot="1" x14ac:dyDescent="0.45">
      <c r="A41" s="487">
        <v>41</v>
      </c>
      <c r="B41" s="517"/>
      <c r="C41" s="505"/>
      <c r="D41" s="502"/>
      <c r="E41" s="190"/>
      <c r="F41" s="386" t="s">
        <v>309</v>
      </c>
      <c r="G41" s="709"/>
      <c r="H41" s="489"/>
      <c r="I41" s="522">
        <f>IF(SUM(I37:I39)=0,I40,SUM(I37:I39))</f>
        <v>0</v>
      </c>
      <c r="J41" s="522">
        <f t="shared" ref="J41" si="13">IF(SUM(J37:J39)=0,J40,SUM(J37:J39))</f>
        <v>0</v>
      </c>
      <c r="K41" s="522">
        <f t="shared" ref="K41" si="14">IF(SUM(K37:K39)=0,K40,SUM(K37:K39))</f>
        <v>0</v>
      </c>
      <c r="L41" s="522">
        <f t="shared" ref="L41" si="15">IF(SUM(L37:L39)=0,L40,SUM(L37:L39))</f>
        <v>0</v>
      </c>
      <c r="M41" s="522">
        <f t="shared" ref="M41" si="16">IF(SUM(M37:M39)=0,M40,SUM(M37:M39))</f>
        <v>0</v>
      </c>
      <c r="N41" s="522">
        <f t="shared" ref="N41" si="17">IF(SUM(N37:N39)=0,N40,SUM(N37:N39))</f>
        <v>0</v>
      </c>
      <c r="O41" s="518"/>
    </row>
    <row r="42" spans="1:15" ht="15" customHeight="1" x14ac:dyDescent="0.4">
      <c r="A42" s="487">
        <v>42</v>
      </c>
      <c r="B42" s="517"/>
      <c r="C42" s="490"/>
      <c r="D42" s="489"/>
      <c r="E42" s="190"/>
      <c r="F42" s="190" t="s">
        <v>273</v>
      </c>
      <c r="G42" s="709"/>
      <c r="H42" s="489"/>
      <c r="I42" s="560"/>
      <c r="J42" s="560"/>
      <c r="K42" s="560"/>
      <c r="L42" s="560"/>
      <c r="M42" s="560"/>
      <c r="N42" s="560"/>
      <c r="O42" s="518"/>
    </row>
    <row r="43" spans="1:15" ht="15" customHeight="1" x14ac:dyDescent="0.4">
      <c r="A43" s="487">
        <v>43</v>
      </c>
      <c r="B43" s="517"/>
      <c r="C43" s="493"/>
      <c r="D43" s="386"/>
      <c r="E43" s="190"/>
      <c r="F43" s="190" t="s">
        <v>800</v>
      </c>
      <c r="G43" s="709"/>
      <c r="H43" s="489"/>
      <c r="I43" s="560"/>
      <c r="J43" s="560"/>
      <c r="K43" s="560"/>
      <c r="L43" s="560"/>
      <c r="M43" s="560"/>
      <c r="N43" s="560"/>
      <c r="O43" s="518"/>
    </row>
    <row r="44" spans="1:15" ht="15" customHeight="1" thickBot="1" x14ac:dyDescent="0.45">
      <c r="A44" s="487">
        <v>44</v>
      </c>
      <c r="B44" s="517"/>
      <c r="C44" s="493"/>
      <c r="D44" s="523"/>
      <c r="E44" s="190"/>
      <c r="F44" s="190" t="s">
        <v>274</v>
      </c>
      <c r="G44" s="489"/>
      <c r="H44" s="491"/>
      <c r="I44" s="560"/>
      <c r="J44" s="560"/>
      <c r="K44" s="560"/>
      <c r="L44" s="560"/>
      <c r="M44" s="560"/>
      <c r="N44" s="560"/>
      <c r="O44" s="518"/>
    </row>
    <row r="45" spans="1:15" ht="15" customHeight="1" thickBot="1" x14ac:dyDescent="0.45">
      <c r="A45" s="487">
        <v>45</v>
      </c>
      <c r="B45" s="517"/>
      <c r="C45" s="490"/>
      <c r="D45" s="489"/>
      <c r="E45" s="386" t="s">
        <v>906</v>
      </c>
      <c r="F45" s="190"/>
      <c r="G45" s="489"/>
      <c r="H45" s="491"/>
      <c r="I45" s="724"/>
      <c r="J45" s="724"/>
      <c r="K45" s="724"/>
      <c r="L45" s="724"/>
      <c r="M45" s="724"/>
      <c r="N45" s="724"/>
      <c r="O45" s="518"/>
    </row>
    <row r="46" spans="1:15" ht="15" customHeight="1" thickBot="1" x14ac:dyDescent="0.45">
      <c r="A46" s="487">
        <v>46</v>
      </c>
      <c r="B46" s="517"/>
      <c r="C46" s="490"/>
      <c r="D46" s="489"/>
      <c r="E46" s="190"/>
      <c r="F46" s="386" t="s">
        <v>861</v>
      </c>
      <c r="G46" s="489"/>
      <c r="H46" s="506" t="s">
        <v>331</v>
      </c>
      <c r="I46" s="522">
        <f>IF(SUM(I42:I44)=0,I45,SUM(I42:I44))</f>
        <v>0</v>
      </c>
      <c r="J46" s="522">
        <f t="shared" ref="J46" si="18">IF(SUM(J42:J44)=0,J45,SUM(J42:J44))</f>
        <v>0</v>
      </c>
      <c r="K46" s="522">
        <f t="shared" ref="K46" si="19">IF(SUM(K42:K44)=0,K45,SUM(K42:K44))</f>
        <v>0</v>
      </c>
      <c r="L46" s="522">
        <f t="shared" ref="L46" si="20">IF(SUM(L42:L44)=0,L45,SUM(L42:L44))</f>
        <v>0</v>
      </c>
      <c r="M46" s="522">
        <f t="shared" ref="M46" si="21">IF(SUM(M42:M44)=0,M45,SUM(M42:M44))</f>
        <v>0</v>
      </c>
      <c r="N46" s="522">
        <f t="shared" ref="N46" si="22">IF(SUM(N42:N44)=0,N45,SUM(N42:N44))</f>
        <v>0</v>
      </c>
      <c r="O46" s="518"/>
    </row>
    <row r="47" spans="1:15" ht="15" customHeight="1" thickBot="1" x14ac:dyDescent="0.45">
      <c r="A47" s="487">
        <v>47</v>
      </c>
      <c r="B47" s="517"/>
      <c r="C47" s="490"/>
      <c r="D47" s="489"/>
      <c r="E47" s="523" t="s">
        <v>778</v>
      </c>
      <c r="F47" s="325"/>
      <c r="G47" s="489"/>
      <c r="H47" s="506"/>
      <c r="I47" s="522">
        <f>I36+I41+I46</f>
        <v>0</v>
      </c>
      <c r="J47" s="522">
        <f t="shared" ref="J47:N47" si="23">J36+J41+J46</f>
        <v>0</v>
      </c>
      <c r="K47" s="522">
        <f t="shared" si="23"/>
        <v>0</v>
      </c>
      <c r="L47" s="522">
        <f t="shared" si="23"/>
        <v>0</v>
      </c>
      <c r="M47" s="522">
        <f t="shared" si="23"/>
        <v>0</v>
      </c>
      <c r="N47" s="522">
        <f t="shared" si="23"/>
        <v>0</v>
      </c>
      <c r="O47" s="518"/>
    </row>
    <row r="48" spans="1:15" ht="15" customHeight="1" x14ac:dyDescent="0.4">
      <c r="A48" s="487">
        <v>48</v>
      </c>
      <c r="B48" s="517"/>
      <c r="C48" s="490"/>
      <c r="D48" s="489"/>
      <c r="E48" s="489"/>
      <c r="F48" s="489"/>
      <c r="G48" s="489"/>
      <c r="H48" s="491"/>
      <c r="I48" s="491"/>
      <c r="J48" s="491"/>
      <c r="K48" s="491"/>
      <c r="L48" s="491"/>
      <c r="M48" s="491"/>
      <c r="N48" s="491"/>
      <c r="O48" s="518"/>
    </row>
    <row r="49" spans="1:15" ht="15" customHeight="1" x14ac:dyDescent="0.4">
      <c r="A49" s="487">
        <v>49</v>
      </c>
      <c r="B49" s="517"/>
      <c r="C49" s="490"/>
      <c r="D49" s="489"/>
      <c r="E49" s="489"/>
      <c r="F49" s="489"/>
      <c r="G49" s="489"/>
      <c r="H49" s="491"/>
      <c r="I49" s="491"/>
      <c r="J49" s="491"/>
      <c r="K49" s="491"/>
      <c r="L49" s="491"/>
      <c r="M49" s="491"/>
      <c r="N49" s="491"/>
      <c r="O49" s="518"/>
    </row>
    <row r="50" spans="1:15" ht="30" customHeight="1" x14ac:dyDescent="0.5">
      <c r="A50" s="487">
        <v>50</v>
      </c>
      <c r="B50" s="517"/>
      <c r="C50" s="509" t="s">
        <v>356</v>
      </c>
      <c r="D50" s="505"/>
      <c r="E50" s="502"/>
      <c r="F50" s="497"/>
      <c r="G50" s="497"/>
      <c r="H50" s="489"/>
      <c r="I50" s="524" t="s">
        <v>285</v>
      </c>
      <c r="J50" s="489"/>
      <c r="K50" s="489"/>
      <c r="L50" s="489"/>
      <c r="M50" s="489"/>
      <c r="N50" s="489"/>
      <c r="O50" s="518"/>
    </row>
    <row r="51" spans="1:15" ht="14.25" customHeight="1" x14ac:dyDescent="0.5">
      <c r="A51" s="487">
        <v>51</v>
      </c>
      <c r="B51" s="517"/>
      <c r="C51" s="509"/>
      <c r="D51" s="505"/>
      <c r="E51" s="386" t="s">
        <v>856</v>
      </c>
      <c r="F51" s="386" t="s">
        <v>857</v>
      </c>
      <c r="G51" s="497"/>
      <c r="H51" s="489"/>
      <c r="I51" s="524"/>
      <c r="J51" s="489"/>
      <c r="K51" s="489"/>
      <c r="L51" s="489"/>
      <c r="M51" s="489"/>
      <c r="N51" s="489"/>
      <c r="O51" s="518"/>
    </row>
    <row r="52" spans="1:15" ht="15" customHeight="1" x14ac:dyDescent="0.4">
      <c r="A52" s="487">
        <v>52</v>
      </c>
      <c r="B52" s="517"/>
      <c r="C52" s="505"/>
      <c r="D52" s="505"/>
      <c r="E52" s="386" t="s">
        <v>858</v>
      </c>
      <c r="F52" s="190" t="s">
        <v>305</v>
      </c>
      <c r="G52" s="497"/>
      <c r="H52" s="489"/>
      <c r="I52" s="604">
        <f>I10-I33</f>
        <v>0</v>
      </c>
      <c r="J52" s="604">
        <f t="shared" ref="J52:N52" si="24">J10-J33</f>
        <v>0</v>
      </c>
      <c r="K52" s="604">
        <f t="shared" si="24"/>
        <v>0</v>
      </c>
      <c r="L52" s="604">
        <f t="shared" si="24"/>
        <v>0</v>
      </c>
      <c r="M52" s="604">
        <f t="shared" si="24"/>
        <v>0</v>
      </c>
      <c r="N52" s="604">
        <f t="shared" si="24"/>
        <v>0</v>
      </c>
      <c r="O52" s="518"/>
    </row>
    <row r="53" spans="1:15" ht="15" customHeight="1" thickBot="1" x14ac:dyDescent="0.45">
      <c r="A53" s="487">
        <v>53</v>
      </c>
      <c r="B53" s="517"/>
      <c r="C53" s="505"/>
      <c r="D53" s="505"/>
      <c r="E53" s="190"/>
      <c r="F53" s="190" t="s">
        <v>306</v>
      </c>
      <c r="G53" s="497"/>
      <c r="H53" s="489"/>
      <c r="I53" s="605">
        <f>I11-I34</f>
        <v>0</v>
      </c>
      <c r="J53" s="605">
        <f t="shared" ref="J53:N53" si="25">J11-J34</f>
        <v>0</v>
      </c>
      <c r="K53" s="605">
        <f t="shared" si="25"/>
        <v>0</v>
      </c>
      <c r="L53" s="605">
        <f t="shared" si="25"/>
        <v>0</v>
      </c>
      <c r="M53" s="605">
        <f t="shared" si="25"/>
        <v>0</v>
      </c>
      <c r="N53" s="605">
        <f t="shared" si="25"/>
        <v>0</v>
      </c>
      <c r="O53" s="518"/>
    </row>
    <row r="54" spans="1:15" ht="15" customHeight="1" thickBot="1" x14ac:dyDescent="0.45">
      <c r="A54" s="487">
        <v>54</v>
      </c>
      <c r="B54" s="517"/>
      <c r="C54" s="505"/>
      <c r="D54" s="505"/>
      <c r="E54" s="386"/>
      <c r="F54" s="386" t="s">
        <v>859</v>
      </c>
      <c r="G54" s="497"/>
      <c r="H54" s="489"/>
      <c r="I54" s="525">
        <f>I13-I36</f>
        <v>0</v>
      </c>
      <c r="J54" s="525">
        <f t="shared" ref="J54:N54" si="26">J13-J36</f>
        <v>0</v>
      </c>
      <c r="K54" s="525">
        <f t="shared" si="26"/>
        <v>0</v>
      </c>
      <c r="L54" s="525">
        <f t="shared" si="26"/>
        <v>0</v>
      </c>
      <c r="M54" s="525">
        <f t="shared" si="26"/>
        <v>0</v>
      </c>
      <c r="N54" s="525">
        <f t="shared" si="26"/>
        <v>0</v>
      </c>
      <c r="O54" s="518"/>
    </row>
    <row r="55" spans="1:15" ht="15" customHeight="1" x14ac:dyDescent="0.4">
      <c r="A55" s="487">
        <v>55</v>
      </c>
      <c r="B55" s="517"/>
      <c r="C55" s="505"/>
      <c r="D55" s="505"/>
      <c r="E55" s="386" t="s">
        <v>112</v>
      </c>
      <c r="F55" s="190" t="s">
        <v>307</v>
      </c>
      <c r="G55" s="497"/>
      <c r="H55" s="489"/>
      <c r="I55" s="526">
        <f>I14-I37</f>
        <v>0</v>
      </c>
      <c r="J55" s="526">
        <f t="shared" ref="J55:N55" si="27">J14-J37</f>
        <v>0</v>
      </c>
      <c r="K55" s="526">
        <f t="shared" si="27"/>
        <v>0</v>
      </c>
      <c r="L55" s="526">
        <f t="shared" si="27"/>
        <v>0</v>
      </c>
      <c r="M55" s="526">
        <f t="shared" si="27"/>
        <v>0</v>
      </c>
      <c r="N55" s="526">
        <f t="shared" si="27"/>
        <v>0</v>
      </c>
      <c r="O55" s="518"/>
    </row>
    <row r="56" spans="1:15" ht="15" customHeight="1" x14ac:dyDescent="0.4">
      <c r="A56" s="487">
        <v>56</v>
      </c>
      <c r="B56" s="517"/>
      <c r="C56" s="505"/>
      <c r="D56" s="501"/>
      <c r="E56" s="386"/>
      <c r="F56" s="190" t="s">
        <v>308</v>
      </c>
      <c r="G56" s="571"/>
      <c r="H56" s="489"/>
      <c r="I56" s="526">
        <f t="shared" ref="I56:N57" si="28">I15-I38</f>
        <v>0</v>
      </c>
      <c r="J56" s="526">
        <f t="shared" si="28"/>
        <v>0</v>
      </c>
      <c r="K56" s="526">
        <f t="shared" si="28"/>
        <v>0</v>
      </c>
      <c r="L56" s="526">
        <f t="shared" si="28"/>
        <v>0</v>
      </c>
      <c r="M56" s="526">
        <f t="shared" si="28"/>
        <v>0</v>
      </c>
      <c r="N56" s="526">
        <f t="shared" si="28"/>
        <v>0</v>
      </c>
      <c r="O56" s="518"/>
    </row>
    <row r="57" spans="1:15" ht="15" customHeight="1" thickBot="1" x14ac:dyDescent="0.45">
      <c r="A57" s="487">
        <v>57</v>
      </c>
      <c r="B57" s="517"/>
      <c r="C57" s="505"/>
      <c r="D57" s="505"/>
      <c r="E57" s="190"/>
      <c r="F57" s="190" t="s">
        <v>772</v>
      </c>
      <c r="G57" s="571"/>
      <c r="H57" s="489"/>
      <c r="I57" s="526">
        <f t="shared" si="28"/>
        <v>0</v>
      </c>
      <c r="J57" s="526">
        <f t="shared" si="28"/>
        <v>0</v>
      </c>
      <c r="K57" s="526">
        <f t="shared" si="28"/>
        <v>0</v>
      </c>
      <c r="L57" s="526">
        <f t="shared" si="28"/>
        <v>0</v>
      </c>
      <c r="M57" s="526">
        <f t="shared" si="28"/>
        <v>0</v>
      </c>
      <c r="N57" s="526">
        <f t="shared" si="28"/>
        <v>0</v>
      </c>
      <c r="O57" s="518"/>
    </row>
    <row r="58" spans="1:15" ht="15" customHeight="1" thickBot="1" x14ac:dyDescent="0.45">
      <c r="A58" s="487">
        <v>58</v>
      </c>
      <c r="B58" s="517"/>
      <c r="C58" s="505"/>
      <c r="D58" s="386"/>
      <c r="E58" s="386"/>
      <c r="F58" s="386" t="s">
        <v>309</v>
      </c>
      <c r="G58" s="571"/>
      <c r="H58" s="489"/>
      <c r="I58" s="525">
        <f>I18-I41</f>
        <v>0</v>
      </c>
      <c r="J58" s="525">
        <f t="shared" ref="J58:N58" si="29">J18-J41</f>
        <v>0</v>
      </c>
      <c r="K58" s="525">
        <f t="shared" si="29"/>
        <v>0</v>
      </c>
      <c r="L58" s="525">
        <f t="shared" si="29"/>
        <v>0</v>
      </c>
      <c r="M58" s="525">
        <f t="shared" si="29"/>
        <v>0</v>
      </c>
      <c r="N58" s="525">
        <f t="shared" si="29"/>
        <v>0</v>
      </c>
      <c r="O58" s="518"/>
    </row>
    <row r="59" spans="1:15" ht="15" customHeight="1" x14ac:dyDescent="0.4">
      <c r="A59" s="487">
        <v>59</v>
      </c>
      <c r="B59" s="517"/>
      <c r="C59" s="505"/>
      <c r="D59" s="501"/>
      <c r="E59" s="386" t="s">
        <v>860</v>
      </c>
      <c r="F59" s="190" t="s">
        <v>273</v>
      </c>
      <c r="G59" s="571"/>
      <c r="H59" s="489"/>
      <c r="I59" s="526">
        <f>I19-I42</f>
        <v>0</v>
      </c>
      <c r="J59" s="526">
        <f t="shared" ref="J59:N59" si="30">J19-J42</f>
        <v>0</v>
      </c>
      <c r="K59" s="526">
        <f t="shared" si="30"/>
        <v>0</v>
      </c>
      <c r="L59" s="526">
        <f t="shared" si="30"/>
        <v>0</v>
      </c>
      <c r="M59" s="526">
        <f t="shared" si="30"/>
        <v>0</v>
      </c>
      <c r="N59" s="526">
        <f t="shared" si="30"/>
        <v>0</v>
      </c>
      <c r="O59" s="518"/>
    </row>
    <row r="60" spans="1:15" ht="15" customHeight="1" x14ac:dyDescent="0.4">
      <c r="A60" s="487">
        <v>60</v>
      </c>
      <c r="B60" s="517"/>
      <c r="C60" s="505"/>
      <c r="D60" s="502"/>
      <c r="E60" s="190"/>
      <c r="F60" s="190" t="s">
        <v>800</v>
      </c>
      <c r="G60" s="571"/>
      <c r="H60" s="489"/>
      <c r="I60" s="526">
        <f t="shared" ref="I60:N61" si="31">I20-I43</f>
        <v>0</v>
      </c>
      <c r="J60" s="526">
        <f t="shared" si="31"/>
        <v>0</v>
      </c>
      <c r="K60" s="526">
        <f t="shared" si="31"/>
        <v>0</v>
      </c>
      <c r="L60" s="526">
        <f t="shared" si="31"/>
        <v>0</v>
      </c>
      <c r="M60" s="526">
        <f t="shared" si="31"/>
        <v>0</v>
      </c>
      <c r="N60" s="526">
        <f t="shared" si="31"/>
        <v>0</v>
      </c>
      <c r="O60" s="518"/>
    </row>
    <row r="61" spans="1:15" ht="15" customHeight="1" thickBot="1" x14ac:dyDescent="0.45">
      <c r="A61" s="487">
        <v>61</v>
      </c>
      <c r="B61" s="517"/>
      <c r="C61" s="490"/>
      <c r="D61" s="489"/>
      <c r="E61" s="190"/>
      <c r="F61" s="190" t="s">
        <v>274</v>
      </c>
      <c r="G61" s="497"/>
      <c r="H61" s="489"/>
      <c r="I61" s="526">
        <f t="shared" si="31"/>
        <v>0</v>
      </c>
      <c r="J61" s="526">
        <f t="shared" si="31"/>
        <v>0</v>
      </c>
      <c r="K61" s="526">
        <f t="shared" si="31"/>
        <v>0</v>
      </c>
      <c r="L61" s="526">
        <f t="shared" si="31"/>
        <v>0</v>
      </c>
      <c r="M61" s="526">
        <f t="shared" si="31"/>
        <v>0</v>
      </c>
      <c r="N61" s="526">
        <f t="shared" si="31"/>
        <v>0</v>
      </c>
      <c r="O61" s="518"/>
    </row>
    <row r="62" spans="1:15" ht="15" customHeight="1" thickBot="1" x14ac:dyDescent="0.45">
      <c r="A62" s="487">
        <v>62</v>
      </c>
      <c r="B62" s="517"/>
      <c r="C62" s="493"/>
      <c r="D62" s="386"/>
      <c r="E62" s="386"/>
      <c r="F62" s="386" t="s">
        <v>861</v>
      </c>
      <c r="G62" s="497"/>
      <c r="H62" s="489"/>
      <c r="I62" s="525">
        <f>I23-I46</f>
        <v>0</v>
      </c>
      <c r="J62" s="525">
        <f t="shared" ref="J62:N62" si="32">J23-J46</f>
        <v>0</v>
      </c>
      <c r="K62" s="525">
        <f t="shared" si="32"/>
        <v>0</v>
      </c>
      <c r="L62" s="525">
        <f t="shared" si="32"/>
        <v>0</v>
      </c>
      <c r="M62" s="525">
        <f t="shared" si="32"/>
        <v>0</v>
      </c>
      <c r="N62" s="525">
        <f t="shared" si="32"/>
        <v>0</v>
      </c>
      <c r="O62" s="518"/>
    </row>
    <row r="63" spans="1:15" ht="15" customHeight="1" thickBot="1" x14ac:dyDescent="0.45">
      <c r="A63" s="487">
        <v>63</v>
      </c>
      <c r="B63" s="517"/>
      <c r="C63" s="505"/>
      <c r="D63" s="501"/>
      <c r="E63" s="523" t="s">
        <v>778</v>
      </c>
      <c r="F63" s="325"/>
      <c r="G63" s="571"/>
      <c r="H63" s="489"/>
      <c r="I63" s="525">
        <f>I24-I47</f>
        <v>0</v>
      </c>
      <c r="J63" s="525">
        <f t="shared" ref="J63:N63" si="33">J24-J47</f>
        <v>0</v>
      </c>
      <c r="K63" s="525">
        <f t="shared" si="33"/>
        <v>0</v>
      </c>
      <c r="L63" s="525">
        <f t="shared" si="33"/>
        <v>0</v>
      </c>
      <c r="M63" s="525">
        <f t="shared" si="33"/>
        <v>0</v>
      </c>
      <c r="N63" s="525">
        <f t="shared" si="33"/>
        <v>0</v>
      </c>
      <c r="O63" s="518"/>
    </row>
    <row r="64" spans="1:15" ht="15" customHeight="1" x14ac:dyDescent="0.4">
      <c r="A64" s="487">
        <v>64</v>
      </c>
      <c r="B64" s="517"/>
      <c r="C64" s="505"/>
      <c r="D64" s="523"/>
      <c r="E64" s="502"/>
      <c r="F64" s="497"/>
      <c r="G64" s="497"/>
      <c r="H64" s="497"/>
      <c r="I64" s="497"/>
      <c r="J64" s="497"/>
      <c r="K64" s="497"/>
      <c r="L64" s="497"/>
      <c r="M64" s="497"/>
      <c r="N64" s="497"/>
      <c r="O64" s="518"/>
    </row>
    <row r="65" spans="1:15" x14ac:dyDescent="0.4">
      <c r="A65" s="487">
        <v>65</v>
      </c>
      <c r="B65" s="608"/>
      <c r="C65" s="609"/>
      <c r="D65" s="609"/>
      <c r="E65" s="609"/>
      <c r="F65" s="609"/>
      <c r="G65" s="609"/>
      <c r="H65" s="609"/>
      <c r="I65" s="609"/>
      <c r="J65" s="609"/>
      <c r="K65" s="609"/>
      <c r="L65" s="609"/>
      <c r="M65" s="609"/>
      <c r="N65" s="609"/>
      <c r="O65" s="527"/>
    </row>
  </sheetData>
  <sheetProtection formatRows="0" insertRows="0"/>
  <mergeCells count="3">
    <mergeCell ref="A5:N5"/>
    <mergeCell ref="L2:M2"/>
    <mergeCell ref="L3:M3"/>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27:N28" xr:uid="{3F0D34FB-9E42-461F-8374-9E65B71E15EC}">
      <formula1>OR(AND(ISNUMBER(I27),I27&gt;=0),AND(ISTEXT(I27),I27="N/A"))</formula1>
    </dataValidation>
  </dataValidations>
  <pageMargins left="0.70866141732283472" right="0.70866141732283472" top="0.74803149606299213" bottom="0.74803149606299213" header="0.31496062992125989" footer="0.31496062992125989"/>
  <pageSetup paperSize="9" scale="39" orientation="landscape" cellComments="asDisplayed" r:id="rId1"/>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0CDE1-F5FD-4D67-AB9F-E6D45162D9D1}">
  <sheetPr codeName="Sheet13">
    <tabColor rgb="FF92D050"/>
    <pageSetUpPr fitToPage="1"/>
  </sheetPr>
  <dimension ref="A1:Z37"/>
  <sheetViews>
    <sheetView showGridLines="0" zoomScaleNormal="100" zoomScaleSheetLayoutView="100" workbookViewId="0">
      <selection activeCell="G36" sqref="G36"/>
    </sheetView>
  </sheetViews>
  <sheetFormatPr defaultColWidth="9.1328125" defaultRowHeight="13.15" x14ac:dyDescent="0.4"/>
  <cols>
    <col min="1" max="1" width="4.59765625" style="486" customWidth="1"/>
    <col min="2" max="2" width="2.59765625" style="486" customWidth="1"/>
    <col min="3" max="3" width="6.1328125" style="486" customWidth="1"/>
    <col min="4" max="4" width="2.265625" style="486" customWidth="1"/>
    <col min="5" max="5" width="24" style="486" customWidth="1"/>
    <col min="6" max="6" width="11.1328125" style="486" customWidth="1"/>
    <col min="7" max="18" width="16.1328125" style="486" customWidth="1"/>
    <col min="19" max="19" width="2.1328125" style="486" customWidth="1"/>
    <col min="20" max="16384" width="9.1328125" style="486"/>
  </cols>
  <sheetData>
    <row r="1" spans="1:26" s="476" customFormat="1" ht="15" customHeight="1" x14ac:dyDescent="0.4">
      <c r="A1" s="410"/>
      <c r="B1" s="204"/>
      <c r="C1" s="204"/>
      <c r="D1" s="204"/>
      <c r="E1" s="204"/>
      <c r="F1" s="204"/>
      <c r="G1" s="204"/>
      <c r="H1" s="204"/>
      <c r="I1" s="204"/>
      <c r="J1" s="204"/>
      <c r="K1" s="204"/>
      <c r="L1" s="204"/>
      <c r="M1" s="204"/>
      <c r="N1" s="204"/>
      <c r="O1" s="204"/>
      <c r="P1" s="204"/>
      <c r="Q1" s="204"/>
      <c r="R1" s="546"/>
      <c r="S1" s="202"/>
    </row>
    <row r="2" spans="1:26" s="476" customFormat="1" ht="18" customHeight="1" x14ac:dyDescent="0.5">
      <c r="A2" s="411"/>
      <c r="B2" s="193"/>
      <c r="C2" s="193"/>
      <c r="D2" s="193"/>
      <c r="E2" s="193"/>
      <c r="F2" s="193"/>
      <c r="G2" s="193"/>
      <c r="H2" s="193"/>
      <c r="I2" s="193"/>
      <c r="J2" s="193"/>
      <c r="K2" s="193"/>
      <c r="L2" s="193"/>
      <c r="M2" s="477" t="s">
        <v>862</v>
      </c>
      <c r="N2" s="477"/>
      <c r="O2" s="859" t="str">
        <f>IF(NOT(ISBLANK(CoverSheet!$C$8)),CoverSheet!$C$8,"")</f>
        <v/>
      </c>
      <c r="P2" s="860"/>
      <c r="Q2" s="546"/>
      <c r="R2" s="546"/>
      <c r="S2" s="191"/>
    </row>
    <row r="3" spans="1:26" s="476" customFormat="1" ht="18" customHeight="1" x14ac:dyDescent="0.5">
      <c r="A3" s="411"/>
      <c r="B3" s="193"/>
      <c r="C3" s="193"/>
      <c r="D3" s="193"/>
      <c r="E3" s="193"/>
      <c r="F3" s="193"/>
      <c r="G3" s="193"/>
      <c r="H3" s="193"/>
      <c r="I3" s="193"/>
      <c r="J3" s="193"/>
      <c r="K3" s="193"/>
      <c r="L3" s="193"/>
      <c r="M3" s="477" t="s">
        <v>343</v>
      </c>
      <c r="N3" s="477"/>
      <c r="O3" s="854"/>
      <c r="P3" s="856"/>
      <c r="Q3" s="546"/>
      <c r="R3" s="546"/>
      <c r="S3" s="191"/>
    </row>
    <row r="4" spans="1:26" s="476" customFormat="1" ht="21" x14ac:dyDescent="0.65">
      <c r="A4" s="478" t="s">
        <v>813</v>
      </c>
      <c r="B4" s="479"/>
      <c r="C4" s="193"/>
      <c r="D4" s="193"/>
      <c r="E4" s="193"/>
      <c r="F4" s="193"/>
      <c r="G4" s="193"/>
      <c r="H4" s="193"/>
      <c r="I4" s="193"/>
      <c r="J4" s="193"/>
      <c r="K4" s="193"/>
      <c r="L4" s="193"/>
      <c r="M4" s="193"/>
      <c r="N4" s="193"/>
      <c r="O4" s="193"/>
      <c r="P4" s="546"/>
      <c r="Q4" s="546"/>
      <c r="R4" s="546"/>
      <c r="S4" s="191"/>
    </row>
    <row r="5" spans="1:26" s="483" customFormat="1" ht="42" customHeight="1" x14ac:dyDescent="0.4">
      <c r="A5" s="857" t="s">
        <v>945</v>
      </c>
      <c r="B5" s="858"/>
      <c r="C5" s="858"/>
      <c r="D5" s="858"/>
      <c r="E5" s="858"/>
      <c r="F5" s="858"/>
      <c r="G5" s="858"/>
      <c r="H5" s="858"/>
      <c r="I5" s="858"/>
      <c r="J5" s="858"/>
      <c r="K5" s="858"/>
      <c r="L5" s="858"/>
      <c r="M5" s="858"/>
      <c r="N5" s="858"/>
      <c r="O5" s="858"/>
      <c r="P5" s="858"/>
      <c r="Q5" s="858"/>
      <c r="R5" s="858"/>
      <c r="S5" s="481"/>
    </row>
    <row r="6" spans="1:26" ht="15" customHeight="1" x14ac:dyDescent="0.4">
      <c r="A6" s="484" t="s">
        <v>131</v>
      </c>
      <c r="B6" s="480"/>
      <c r="C6" s="480"/>
      <c r="D6" s="193"/>
      <c r="E6" s="193"/>
      <c r="F6" s="193"/>
      <c r="G6" s="193"/>
      <c r="H6" s="193"/>
      <c r="I6" s="193"/>
      <c r="J6" s="193"/>
      <c r="K6" s="193"/>
      <c r="L6" s="193"/>
      <c r="M6" s="193"/>
      <c r="N6" s="193"/>
      <c r="O6" s="193"/>
      <c r="P6" s="193"/>
      <c r="Q6" s="193"/>
      <c r="R6" s="193"/>
      <c r="S6" s="191"/>
    </row>
    <row r="7" spans="1:26" ht="50.25" customHeight="1" thickBot="1" x14ac:dyDescent="0.6">
      <c r="A7" s="487">
        <v>7</v>
      </c>
      <c r="B7" s="488"/>
      <c r="C7" s="495" t="s">
        <v>814</v>
      </c>
      <c r="D7" s="547"/>
      <c r="E7" s="547"/>
      <c r="F7" s="547"/>
      <c r="G7" s="547"/>
      <c r="H7" s="547"/>
      <c r="I7" s="547"/>
      <c r="J7" s="547"/>
      <c r="K7" s="547"/>
      <c r="L7" s="547"/>
      <c r="M7" s="547"/>
      <c r="N7" s="547"/>
      <c r="O7" s="547"/>
      <c r="P7" s="547"/>
      <c r="Q7" s="547"/>
      <c r="R7" s="547"/>
      <c r="S7" s="548"/>
    </row>
    <row r="8" spans="1:26" ht="27" customHeight="1" x14ac:dyDescent="0.55000000000000004">
      <c r="A8" s="487">
        <v>8</v>
      </c>
      <c r="B8" s="488"/>
      <c r="C8" s="495"/>
      <c r="D8" s="547"/>
      <c r="E8" s="547"/>
      <c r="F8" s="549" t="s">
        <v>368</v>
      </c>
      <c r="G8" s="549" t="s">
        <v>368</v>
      </c>
      <c r="H8" s="550" t="s">
        <v>898</v>
      </c>
      <c r="I8" s="550" t="s">
        <v>369</v>
      </c>
      <c r="J8" s="549" t="s">
        <v>368</v>
      </c>
      <c r="K8" s="550" t="s">
        <v>898</v>
      </c>
      <c r="L8" s="550" t="s">
        <v>369</v>
      </c>
      <c r="M8" s="549" t="s">
        <v>368</v>
      </c>
      <c r="N8" s="550" t="s">
        <v>898</v>
      </c>
      <c r="O8" s="550" t="s">
        <v>369</v>
      </c>
      <c r="P8" s="549" t="s">
        <v>368</v>
      </c>
      <c r="Q8" s="550" t="s">
        <v>898</v>
      </c>
      <c r="R8" s="550" t="s">
        <v>369</v>
      </c>
      <c r="S8" s="548"/>
    </row>
    <row r="9" spans="1:26" s="557" customFormat="1" ht="68.25" customHeight="1" thickBot="1" x14ac:dyDescent="0.45">
      <c r="A9" s="487">
        <v>9</v>
      </c>
      <c r="B9" s="551"/>
      <c r="C9" s="552"/>
      <c r="D9" s="552"/>
      <c r="E9" s="553" t="s">
        <v>370</v>
      </c>
      <c r="F9" s="554" t="s">
        <v>371</v>
      </c>
      <c r="G9" s="555" t="s">
        <v>372</v>
      </c>
      <c r="H9" s="556" t="s">
        <v>373</v>
      </c>
      <c r="I9" s="556" t="s">
        <v>373</v>
      </c>
      <c r="J9" s="555" t="s">
        <v>374</v>
      </c>
      <c r="K9" s="556" t="s">
        <v>374</v>
      </c>
      <c r="L9" s="556" t="s">
        <v>374</v>
      </c>
      <c r="M9" s="555" t="s">
        <v>863</v>
      </c>
      <c r="N9" s="556" t="s">
        <v>863</v>
      </c>
      <c r="O9" s="556" t="s">
        <v>863</v>
      </c>
      <c r="P9" s="555" t="s">
        <v>375</v>
      </c>
      <c r="Q9" s="556" t="s">
        <v>375</v>
      </c>
      <c r="R9" s="556" t="s">
        <v>375</v>
      </c>
      <c r="S9" s="548"/>
      <c r="T9" s="486"/>
      <c r="V9" s="486"/>
      <c r="W9" s="486"/>
      <c r="X9" s="486"/>
      <c r="Y9" s="486"/>
      <c r="Z9" s="486"/>
    </row>
    <row r="10" spans="1:26" ht="22.5" customHeight="1" x14ac:dyDescent="0.5">
      <c r="A10" s="487">
        <v>10</v>
      </c>
      <c r="B10" s="488"/>
      <c r="C10" s="558"/>
      <c r="D10" s="514"/>
      <c r="E10" s="559" t="s">
        <v>376</v>
      </c>
      <c r="F10" s="683"/>
      <c r="G10" s="684"/>
      <c r="H10" s="685"/>
      <c r="I10" s="685"/>
      <c r="J10" s="684"/>
      <c r="K10" s="685"/>
      <c r="L10" s="685"/>
      <c r="M10" s="684"/>
      <c r="N10" s="685"/>
      <c r="O10" s="685"/>
      <c r="P10" s="684"/>
      <c r="Q10" s="685"/>
      <c r="R10" s="685"/>
      <c r="S10" s="492"/>
    </row>
    <row r="11" spans="1:26" ht="15.75" x14ac:dyDescent="0.5">
      <c r="A11" s="487">
        <v>11</v>
      </c>
      <c r="B11" s="488"/>
      <c r="C11" s="558"/>
      <c r="D11" s="514"/>
      <c r="E11" s="559" t="s">
        <v>377</v>
      </c>
      <c r="F11" s="683"/>
      <c r="G11" s="684"/>
      <c r="H11" s="686"/>
      <c r="I11" s="686"/>
      <c r="J11" s="684"/>
      <c r="K11" s="686"/>
      <c r="L11" s="686"/>
      <c r="M11" s="684"/>
      <c r="N11" s="686"/>
      <c r="O11" s="686"/>
      <c r="P11" s="684"/>
      <c r="Q11" s="686"/>
      <c r="R11" s="686"/>
      <c r="S11" s="492"/>
    </row>
    <row r="12" spans="1:26" ht="15.75" x14ac:dyDescent="0.5">
      <c r="A12" s="487">
        <v>12</v>
      </c>
      <c r="B12" s="488"/>
      <c r="C12" s="558"/>
      <c r="D12" s="514"/>
      <c r="E12" s="559" t="s">
        <v>378</v>
      </c>
      <c r="F12" s="683"/>
      <c r="G12" s="684"/>
      <c r="H12" s="686"/>
      <c r="I12" s="686"/>
      <c r="J12" s="684"/>
      <c r="K12" s="686"/>
      <c r="L12" s="686"/>
      <c r="M12" s="684"/>
      <c r="N12" s="686"/>
      <c r="O12" s="686"/>
      <c r="P12" s="684"/>
      <c r="Q12" s="686"/>
      <c r="R12" s="686"/>
      <c r="S12" s="492"/>
    </row>
    <row r="13" spans="1:26" ht="15.75" x14ac:dyDescent="0.5">
      <c r="A13" s="487">
        <v>13</v>
      </c>
      <c r="B13" s="488"/>
      <c r="C13" s="558"/>
      <c r="D13" s="514"/>
      <c r="E13" s="559" t="s">
        <v>379</v>
      </c>
      <c r="F13" s="683"/>
      <c r="G13" s="684"/>
      <c r="H13" s="686"/>
      <c r="I13" s="686"/>
      <c r="J13" s="684"/>
      <c r="K13" s="686"/>
      <c r="L13" s="686"/>
      <c r="M13" s="684"/>
      <c r="N13" s="686"/>
      <c r="O13" s="686"/>
      <c r="P13" s="684"/>
      <c r="Q13" s="686"/>
      <c r="R13" s="686"/>
      <c r="S13" s="492"/>
    </row>
    <row r="14" spans="1:26" ht="15.75" x14ac:dyDescent="0.5">
      <c r="A14" s="487">
        <v>14</v>
      </c>
      <c r="B14" s="488"/>
      <c r="C14" s="558"/>
      <c r="D14" s="514"/>
      <c r="E14" s="559" t="s">
        <v>380</v>
      </c>
      <c r="F14" s="683"/>
      <c r="G14" s="684"/>
      <c r="H14" s="686"/>
      <c r="I14" s="686"/>
      <c r="J14" s="684"/>
      <c r="K14" s="686"/>
      <c r="L14" s="686"/>
      <c r="M14" s="684"/>
      <c r="N14" s="686"/>
      <c r="O14" s="686"/>
      <c r="P14" s="684"/>
      <c r="Q14" s="686"/>
      <c r="R14" s="686"/>
      <c r="S14" s="492"/>
    </row>
    <row r="15" spans="1:26" ht="15.75" x14ac:dyDescent="0.5">
      <c r="A15" s="487">
        <v>15</v>
      </c>
      <c r="B15" s="488"/>
      <c r="C15" s="558"/>
      <c r="D15" s="514"/>
      <c r="E15" s="559" t="s">
        <v>381</v>
      </c>
      <c r="F15" s="683"/>
      <c r="G15" s="684"/>
      <c r="H15" s="686"/>
      <c r="I15" s="686"/>
      <c r="J15" s="684"/>
      <c r="K15" s="686"/>
      <c r="L15" s="686"/>
      <c r="M15" s="684"/>
      <c r="N15" s="686"/>
      <c r="O15" s="686"/>
      <c r="P15" s="684"/>
      <c r="Q15" s="686"/>
      <c r="R15" s="686"/>
      <c r="S15" s="492"/>
    </row>
    <row r="16" spans="1:26" ht="15.75" x14ac:dyDescent="0.5">
      <c r="A16" s="487">
        <v>16</v>
      </c>
      <c r="B16" s="488"/>
      <c r="C16" s="558"/>
      <c r="D16" s="514"/>
      <c r="E16" s="559" t="s">
        <v>382</v>
      </c>
      <c r="F16" s="683"/>
      <c r="G16" s="684"/>
      <c r="H16" s="686"/>
      <c r="I16" s="686"/>
      <c r="J16" s="684"/>
      <c r="K16" s="686"/>
      <c r="L16" s="686"/>
      <c r="M16" s="684"/>
      <c r="N16" s="686"/>
      <c r="O16" s="686"/>
      <c r="P16" s="684"/>
      <c r="Q16" s="686"/>
      <c r="R16" s="686"/>
      <c r="S16" s="492"/>
    </row>
    <row r="17" spans="1:19" ht="15.75" x14ac:dyDescent="0.5">
      <c r="A17" s="487">
        <v>17</v>
      </c>
      <c r="B17" s="488"/>
      <c r="C17" s="558"/>
      <c r="D17" s="514"/>
      <c r="E17" s="559" t="s">
        <v>383</v>
      </c>
      <c r="F17" s="683"/>
      <c r="G17" s="684"/>
      <c r="H17" s="686"/>
      <c r="I17" s="686"/>
      <c r="J17" s="684"/>
      <c r="K17" s="686"/>
      <c r="L17" s="686"/>
      <c r="M17" s="684"/>
      <c r="N17" s="686"/>
      <c r="O17" s="686"/>
      <c r="P17" s="684"/>
      <c r="Q17" s="686"/>
      <c r="R17" s="686"/>
      <c r="S17" s="492"/>
    </row>
    <row r="18" spans="1:19" ht="15.75" x14ac:dyDescent="0.5">
      <c r="A18" s="487">
        <v>18</v>
      </c>
      <c r="B18" s="488"/>
      <c r="C18" s="558"/>
      <c r="D18" s="514"/>
      <c r="E18" s="559" t="s">
        <v>384</v>
      </c>
      <c r="F18" s="683"/>
      <c r="G18" s="684"/>
      <c r="H18" s="686"/>
      <c r="I18" s="686"/>
      <c r="J18" s="684"/>
      <c r="K18" s="686"/>
      <c r="L18" s="686"/>
      <c r="M18" s="684"/>
      <c r="N18" s="686"/>
      <c r="O18" s="686"/>
      <c r="P18" s="684"/>
      <c r="Q18" s="686"/>
      <c r="R18" s="686"/>
      <c r="S18" s="492"/>
    </row>
    <row r="19" spans="1:19" ht="15.75" x14ac:dyDescent="0.5">
      <c r="A19" s="487">
        <v>19</v>
      </c>
      <c r="B19" s="488"/>
      <c r="C19" s="558"/>
      <c r="D19" s="514"/>
      <c r="E19" s="559" t="s">
        <v>385</v>
      </c>
      <c r="F19" s="683"/>
      <c r="G19" s="684"/>
      <c r="H19" s="686"/>
      <c r="I19" s="686"/>
      <c r="J19" s="684"/>
      <c r="K19" s="686"/>
      <c r="L19" s="686"/>
      <c r="M19" s="684"/>
      <c r="N19" s="686"/>
      <c r="O19" s="686"/>
      <c r="P19" s="684"/>
      <c r="Q19" s="686"/>
      <c r="R19" s="686"/>
      <c r="S19" s="492"/>
    </row>
    <row r="20" spans="1:19" ht="15.75" x14ac:dyDescent="0.5">
      <c r="A20" s="487">
        <v>20</v>
      </c>
      <c r="B20" s="488"/>
      <c r="C20" s="558"/>
      <c r="D20" s="514"/>
      <c r="E20" s="559" t="s">
        <v>386</v>
      </c>
      <c r="F20" s="683"/>
      <c r="G20" s="684"/>
      <c r="H20" s="686"/>
      <c r="I20" s="686"/>
      <c r="J20" s="684"/>
      <c r="K20" s="686"/>
      <c r="L20" s="686"/>
      <c r="M20" s="684"/>
      <c r="N20" s="686"/>
      <c r="O20" s="686"/>
      <c r="P20" s="684"/>
      <c r="Q20" s="686"/>
      <c r="R20" s="686"/>
      <c r="S20" s="492"/>
    </row>
    <row r="21" spans="1:19" ht="15.75" x14ac:dyDescent="0.5">
      <c r="A21" s="487">
        <v>21</v>
      </c>
      <c r="B21" s="488"/>
      <c r="C21" s="558"/>
      <c r="D21" s="514"/>
      <c r="E21" s="559" t="s">
        <v>387</v>
      </c>
      <c r="F21" s="683"/>
      <c r="G21" s="684"/>
      <c r="H21" s="686"/>
      <c r="I21" s="686"/>
      <c r="J21" s="684"/>
      <c r="K21" s="686"/>
      <c r="L21" s="686"/>
      <c r="M21" s="684"/>
      <c r="N21" s="686"/>
      <c r="O21" s="686"/>
      <c r="P21" s="684"/>
      <c r="Q21" s="686"/>
      <c r="R21" s="686"/>
      <c r="S21" s="492"/>
    </row>
    <row r="22" spans="1:19" ht="15.75" x14ac:dyDescent="0.5">
      <c r="A22" s="487">
        <v>22</v>
      </c>
      <c r="B22" s="488"/>
      <c r="C22" s="558"/>
      <c r="D22" s="514"/>
      <c r="E22" s="559" t="s">
        <v>388</v>
      </c>
      <c r="F22" s="683"/>
      <c r="G22" s="684"/>
      <c r="H22" s="686"/>
      <c r="I22" s="686"/>
      <c r="J22" s="684"/>
      <c r="K22" s="686"/>
      <c r="L22" s="686"/>
      <c r="M22" s="684"/>
      <c r="N22" s="686"/>
      <c r="O22" s="686"/>
      <c r="P22" s="684"/>
      <c r="Q22" s="686"/>
      <c r="R22" s="686"/>
      <c r="S22" s="492"/>
    </row>
    <row r="23" spans="1:19" ht="15.75" x14ac:dyDescent="0.5">
      <c r="A23" s="487">
        <v>23</v>
      </c>
      <c r="B23" s="488"/>
      <c r="C23" s="558"/>
      <c r="D23" s="514"/>
      <c r="E23" s="559" t="s">
        <v>389</v>
      </c>
      <c r="F23" s="683"/>
      <c r="G23" s="684"/>
      <c r="H23" s="686"/>
      <c r="I23" s="686"/>
      <c r="J23" s="684"/>
      <c r="K23" s="686"/>
      <c r="L23" s="686"/>
      <c r="M23" s="684"/>
      <c r="N23" s="686"/>
      <c r="O23" s="686"/>
      <c r="P23" s="684"/>
      <c r="Q23" s="686"/>
      <c r="R23" s="686"/>
      <c r="S23" s="492"/>
    </row>
    <row r="24" spans="1:19" ht="15.75" x14ac:dyDescent="0.5">
      <c r="A24" s="487">
        <v>24</v>
      </c>
      <c r="B24" s="488"/>
      <c r="C24" s="558"/>
      <c r="D24" s="514"/>
      <c r="E24" s="559" t="s">
        <v>390</v>
      </c>
      <c r="F24" s="683"/>
      <c r="G24" s="684"/>
      <c r="H24" s="686"/>
      <c r="I24" s="686"/>
      <c r="J24" s="684"/>
      <c r="K24" s="686"/>
      <c r="L24" s="686"/>
      <c r="M24" s="684"/>
      <c r="N24" s="686"/>
      <c r="O24" s="686"/>
      <c r="P24" s="684"/>
      <c r="Q24" s="686"/>
      <c r="R24" s="686"/>
      <c r="S24" s="492"/>
    </row>
    <row r="25" spans="1:19" ht="15.75" x14ac:dyDescent="0.5">
      <c r="A25" s="487">
        <v>25</v>
      </c>
      <c r="B25" s="488"/>
      <c r="C25" s="558"/>
      <c r="D25" s="514"/>
      <c r="E25" s="559" t="s">
        <v>391</v>
      </c>
      <c r="F25" s="683"/>
      <c r="G25" s="684"/>
      <c r="H25" s="686"/>
      <c r="I25" s="686"/>
      <c r="J25" s="684"/>
      <c r="K25" s="686"/>
      <c r="L25" s="686"/>
      <c r="M25" s="684"/>
      <c r="N25" s="686"/>
      <c r="O25" s="686"/>
      <c r="P25" s="684"/>
      <c r="Q25" s="686"/>
      <c r="R25" s="686"/>
      <c r="S25" s="492"/>
    </row>
    <row r="26" spans="1:19" ht="15.75" x14ac:dyDescent="0.5">
      <c r="A26" s="487">
        <v>26</v>
      </c>
      <c r="B26" s="488"/>
      <c r="C26" s="558"/>
      <c r="D26" s="514"/>
      <c r="E26" s="559" t="s">
        <v>392</v>
      </c>
      <c r="F26" s="683"/>
      <c r="G26" s="684"/>
      <c r="H26" s="686"/>
      <c r="I26" s="686"/>
      <c r="J26" s="684"/>
      <c r="K26" s="686"/>
      <c r="L26" s="686"/>
      <c r="M26" s="684"/>
      <c r="N26" s="686"/>
      <c r="O26" s="686"/>
      <c r="P26" s="684"/>
      <c r="Q26" s="686"/>
      <c r="R26" s="686"/>
      <c r="S26" s="492"/>
    </row>
    <row r="27" spans="1:19" ht="15.75" x14ac:dyDescent="0.5">
      <c r="A27" s="487">
        <v>27</v>
      </c>
      <c r="B27" s="488"/>
      <c r="C27" s="558"/>
      <c r="D27" s="514"/>
      <c r="E27" s="559" t="s">
        <v>393</v>
      </c>
      <c r="F27" s="683"/>
      <c r="G27" s="684"/>
      <c r="H27" s="686"/>
      <c r="I27" s="686"/>
      <c r="J27" s="684"/>
      <c r="K27" s="686"/>
      <c r="L27" s="686"/>
      <c r="M27" s="684"/>
      <c r="N27" s="686"/>
      <c r="O27" s="686"/>
      <c r="P27" s="684"/>
      <c r="Q27" s="686"/>
      <c r="R27" s="686"/>
      <c r="S27" s="492"/>
    </row>
    <row r="28" spans="1:19" ht="15.75" x14ac:dyDescent="0.5">
      <c r="A28" s="487">
        <v>28</v>
      </c>
      <c r="B28" s="488"/>
      <c r="C28" s="558"/>
      <c r="D28" s="514"/>
      <c r="E28" s="559" t="s">
        <v>394</v>
      </c>
      <c r="F28" s="683"/>
      <c r="G28" s="684"/>
      <c r="H28" s="686"/>
      <c r="I28" s="686"/>
      <c r="J28" s="684"/>
      <c r="K28" s="686"/>
      <c r="L28" s="686"/>
      <c r="M28" s="684"/>
      <c r="N28" s="686"/>
      <c r="O28" s="686"/>
      <c r="P28" s="684"/>
      <c r="Q28" s="686"/>
      <c r="R28" s="686"/>
      <c r="S28" s="492"/>
    </row>
    <row r="29" spans="1:19" ht="15.75" x14ac:dyDescent="0.5">
      <c r="A29" s="487">
        <v>29</v>
      </c>
      <c r="B29" s="488"/>
      <c r="C29" s="558"/>
      <c r="D29" s="514"/>
      <c r="E29" s="559" t="s">
        <v>395</v>
      </c>
      <c r="F29" s="683"/>
      <c r="G29" s="684"/>
      <c r="H29" s="686"/>
      <c r="I29" s="686"/>
      <c r="J29" s="684"/>
      <c r="K29" s="686"/>
      <c r="L29" s="686"/>
      <c r="M29" s="684"/>
      <c r="N29" s="686"/>
      <c r="O29" s="686"/>
      <c r="P29" s="684"/>
      <c r="Q29" s="686"/>
      <c r="R29" s="686"/>
      <c r="S29" s="492"/>
    </row>
    <row r="30" spans="1:19" ht="15.75" x14ac:dyDescent="0.5">
      <c r="A30" s="487">
        <v>30</v>
      </c>
      <c r="B30" s="488"/>
      <c r="C30" s="558"/>
      <c r="D30" s="514"/>
      <c r="E30" s="559" t="s">
        <v>396</v>
      </c>
      <c r="F30" s="683"/>
      <c r="G30" s="684"/>
      <c r="H30" s="686"/>
      <c r="I30" s="686"/>
      <c r="J30" s="684"/>
      <c r="K30" s="686"/>
      <c r="L30" s="686"/>
      <c r="M30" s="684"/>
      <c r="N30" s="686"/>
      <c r="O30" s="686"/>
      <c r="P30" s="684"/>
      <c r="Q30" s="686"/>
      <c r="R30" s="686"/>
      <c r="S30" s="492"/>
    </row>
    <row r="31" spans="1:19" ht="15.75" x14ac:dyDescent="0.5">
      <c r="A31" s="487">
        <v>31</v>
      </c>
      <c r="B31" s="488"/>
      <c r="C31" s="558"/>
      <c r="D31" s="514"/>
      <c r="E31" s="559" t="s">
        <v>397</v>
      </c>
      <c r="F31" s="683"/>
      <c r="G31" s="684"/>
      <c r="H31" s="686"/>
      <c r="I31" s="686"/>
      <c r="J31" s="684"/>
      <c r="K31" s="686"/>
      <c r="L31" s="686"/>
      <c r="M31" s="684"/>
      <c r="N31" s="686"/>
      <c r="O31" s="686"/>
      <c r="P31" s="684"/>
      <c r="Q31" s="686"/>
      <c r="R31" s="686"/>
      <c r="S31" s="492"/>
    </row>
    <row r="32" spans="1:19" ht="15.75" x14ac:dyDescent="0.5">
      <c r="A32" s="487">
        <v>32</v>
      </c>
      <c r="B32" s="488"/>
      <c r="C32" s="558"/>
      <c r="D32" s="514"/>
      <c r="E32" s="559" t="s">
        <v>398</v>
      </c>
      <c r="F32" s="683"/>
      <c r="G32" s="684"/>
      <c r="H32" s="686"/>
      <c r="I32" s="686"/>
      <c r="J32" s="684"/>
      <c r="K32" s="686"/>
      <c r="L32" s="686"/>
      <c r="M32" s="684"/>
      <c r="N32" s="686"/>
      <c r="O32" s="686"/>
      <c r="P32" s="684"/>
      <c r="Q32" s="686"/>
      <c r="R32" s="686"/>
      <c r="S32" s="492"/>
    </row>
    <row r="33" spans="1:19" ht="15.75" x14ac:dyDescent="0.5">
      <c r="A33" s="487">
        <v>33</v>
      </c>
      <c r="B33" s="488"/>
      <c r="C33" s="558"/>
      <c r="D33" s="514"/>
      <c r="E33" s="559" t="s">
        <v>399</v>
      </c>
      <c r="F33" s="683"/>
      <c r="G33" s="684"/>
      <c r="H33" s="686"/>
      <c r="I33" s="686"/>
      <c r="J33" s="684"/>
      <c r="K33" s="686"/>
      <c r="L33" s="686"/>
      <c r="M33" s="684"/>
      <c r="N33" s="686"/>
      <c r="O33" s="686"/>
      <c r="P33" s="684"/>
      <c r="Q33" s="686"/>
      <c r="R33" s="686"/>
      <c r="S33" s="492"/>
    </row>
    <row r="34" spans="1:19" ht="15.75" x14ac:dyDescent="0.5">
      <c r="A34" s="487">
        <v>34</v>
      </c>
      <c r="B34" s="488"/>
      <c r="C34" s="558"/>
      <c r="D34" s="514"/>
      <c r="E34" s="559" t="s">
        <v>400</v>
      </c>
      <c r="F34" s="683"/>
      <c r="G34" s="684"/>
      <c r="H34" s="686"/>
      <c r="I34" s="686"/>
      <c r="J34" s="684"/>
      <c r="K34" s="686"/>
      <c r="L34" s="686"/>
      <c r="M34" s="684"/>
      <c r="N34" s="686"/>
      <c r="O34" s="686"/>
      <c r="P34" s="684"/>
      <c r="Q34" s="686"/>
      <c r="R34" s="686"/>
      <c r="S34" s="492"/>
    </row>
    <row r="35" spans="1:19" ht="16.149999999999999" thickBot="1" x14ac:dyDescent="0.55000000000000004">
      <c r="A35" s="487">
        <v>35</v>
      </c>
      <c r="B35" s="488"/>
      <c r="C35" s="558"/>
      <c r="D35" s="514"/>
      <c r="E35" s="559" t="s">
        <v>401</v>
      </c>
      <c r="F35" s="683"/>
      <c r="G35" s="684"/>
      <c r="H35" s="686"/>
      <c r="I35" s="686"/>
      <c r="J35" s="684"/>
      <c r="K35" s="686"/>
      <c r="L35" s="686"/>
      <c r="M35" s="684"/>
      <c r="N35" s="686"/>
      <c r="O35" s="686"/>
      <c r="P35" s="684"/>
      <c r="Q35" s="686"/>
      <c r="R35" s="686"/>
      <c r="S35" s="492"/>
    </row>
    <row r="36" spans="1:19" ht="16.149999999999999" thickBot="1" x14ac:dyDescent="0.55000000000000004">
      <c r="A36" s="487">
        <v>36</v>
      </c>
      <c r="B36" s="488"/>
      <c r="C36" s="514"/>
      <c r="D36" s="514"/>
      <c r="E36" s="561" t="s">
        <v>402</v>
      </c>
      <c r="F36" s="561"/>
      <c r="G36" s="562">
        <f t="shared" ref="G36:R36" si="0">SUM(G10:G35)</f>
        <v>0</v>
      </c>
      <c r="H36" s="562">
        <f t="shared" ref="H36" si="1">SUM(H10:H35)</f>
        <v>0</v>
      </c>
      <c r="I36" s="562">
        <f t="shared" si="0"/>
        <v>0</v>
      </c>
      <c r="J36" s="562">
        <f t="shared" si="0"/>
        <v>0</v>
      </c>
      <c r="K36" s="562">
        <f t="shared" ref="K36" si="2">SUM(K10:K35)</f>
        <v>0</v>
      </c>
      <c r="L36" s="562">
        <f t="shared" si="0"/>
        <v>0</v>
      </c>
      <c r="M36" s="562">
        <f t="shared" si="0"/>
        <v>0</v>
      </c>
      <c r="N36" s="562">
        <f t="shared" ref="N36" si="3">SUM(N10:N35)</f>
        <v>0</v>
      </c>
      <c r="O36" s="562">
        <f t="shared" si="0"/>
        <v>0</v>
      </c>
      <c r="P36" s="562">
        <f t="shared" si="0"/>
        <v>0</v>
      </c>
      <c r="Q36" s="562">
        <f t="shared" ref="Q36" si="4">SUM(Q10:Q35)</f>
        <v>0</v>
      </c>
      <c r="R36" s="562">
        <f t="shared" si="0"/>
        <v>0</v>
      </c>
      <c r="S36" s="492"/>
    </row>
    <row r="37" spans="1:19" x14ac:dyDescent="0.4">
      <c r="A37" s="487">
        <v>37</v>
      </c>
      <c r="B37" s="606"/>
      <c r="C37" s="607"/>
      <c r="D37" s="607"/>
      <c r="E37" s="607"/>
      <c r="F37" s="607"/>
      <c r="G37" s="607"/>
      <c r="H37" s="607"/>
      <c r="I37" s="607"/>
      <c r="J37" s="607"/>
      <c r="K37" s="607"/>
      <c r="L37" s="607"/>
      <c r="M37" s="607"/>
      <c r="N37" s="607"/>
      <c r="O37" s="607"/>
      <c r="P37" s="607"/>
      <c r="Q37" s="607"/>
      <c r="R37" s="607"/>
      <c r="S37" s="515"/>
    </row>
  </sheetData>
  <sheetProtection formatRows="0" insertRows="0"/>
  <mergeCells count="3">
    <mergeCell ref="A5:R5"/>
    <mergeCell ref="O2:P2"/>
    <mergeCell ref="O3:P3"/>
  </mergeCells>
  <dataValidations count="1">
    <dataValidation allowBlank="1" showInputMessage="1" showErrorMessage="1" prompt="Please enter text" sqref="E10:F35" xr:uid="{6BE8EE3C-EC5A-48F9-BF4D-C1F5F5151FAA}"/>
  </dataValidations>
  <pageMargins left="0.70866141732283472" right="0.70866141732283472" top="0.74803149606299213" bottom="0.74803149606299213" header="0.31496062992125989" footer="0.31496062992125989"/>
  <pageSetup paperSize="9" scale="53" orientation="landscape" cellComments="asDisplayed" r:id="rId1"/>
  <headerFooter>
    <oddHeader>&amp;CCommerce Commission Information Disclosure Template</oddHeader>
    <oddFooter>&amp;L&amp;F&amp;C&amp;P&amp;R&amp;A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E8B75-59BF-4BBB-8E40-895A4872F759}">
  <sheetPr codeName="Sheet14">
    <tabColor rgb="FF92D050"/>
    <pageSetUpPr fitToPage="1"/>
  </sheetPr>
  <dimension ref="A1:N129"/>
  <sheetViews>
    <sheetView showGridLines="0" view="pageBreakPreview" zoomScaleNormal="100" zoomScaleSheetLayoutView="100" workbookViewId="0">
      <selection activeCell="T7" sqref="T7"/>
    </sheetView>
  </sheetViews>
  <sheetFormatPr defaultColWidth="9.1328125" defaultRowHeight="13.15" x14ac:dyDescent="0.4"/>
  <cols>
    <col min="1" max="1" width="4.86328125" style="486" customWidth="1"/>
    <col min="2" max="2" width="2.59765625" style="486" customWidth="1"/>
    <col min="3" max="3" width="6.1328125" style="486" customWidth="1"/>
    <col min="4" max="5" width="2.265625" style="486" customWidth="1"/>
    <col min="6" max="6" width="62.3984375" style="486" customWidth="1"/>
    <col min="7" max="7" width="16.86328125" style="486" customWidth="1"/>
    <col min="8" max="13" width="16.1328125" style="486" customWidth="1"/>
    <col min="14" max="14" width="1.59765625" style="486" customWidth="1"/>
    <col min="15" max="16384" width="9.1328125" style="486"/>
  </cols>
  <sheetData>
    <row r="1" spans="1:14" s="476" customFormat="1" ht="15" customHeight="1" x14ac:dyDescent="0.4">
      <c r="A1" s="410"/>
      <c r="B1" s="204"/>
      <c r="C1" s="204"/>
      <c r="D1" s="204"/>
      <c r="E1" s="204"/>
      <c r="F1" s="204"/>
      <c r="G1" s="204"/>
      <c r="H1" s="204"/>
      <c r="I1" s="204"/>
      <c r="J1" s="204"/>
      <c r="K1" s="204"/>
      <c r="L1" s="204"/>
      <c r="M1" s="204"/>
      <c r="N1" s="202"/>
    </row>
    <row r="2" spans="1:14" s="476" customFormat="1" ht="18" customHeight="1" x14ac:dyDescent="0.5">
      <c r="A2" s="411"/>
      <c r="B2" s="193"/>
      <c r="C2" s="193"/>
      <c r="D2" s="193"/>
      <c r="E2" s="193"/>
      <c r="F2" s="193"/>
      <c r="G2" s="193"/>
      <c r="H2" s="193"/>
      <c r="I2" s="192"/>
      <c r="J2" s="477" t="s">
        <v>862</v>
      </c>
      <c r="K2" s="865" t="str">
        <f>IF(NOT(ISBLANK(CoverSheet!$C$8)),CoverSheet!$C$8,"")</f>
        <v/>
      </c>
      <c r="L2" s="865"/>
      <c r="M2" s="865"/>
      <c r="N2" s="191"/>
    </row>
    <row r="3" spans="1:14" s="476" customFormat="1" ht="18" customHeight="1" x14ac:dyDescent="0.5">
      <c r="A3" s="411"/>
      <c r="B3" s="193"/>
      <c r="C3" s="193"/>
      <c r="D3" s="193"/>
      <c r="E3" s="193"/>
      <c r="F3" s="193"/>
      <c r="G3" s="193"/>
      <c r="H3" s="193"/>
      <c r="I3" s="192"/>
      <c r="J3" s="477" t="s">
        <v>343</v>
      </c>
      <c r="K3" s="854"/>
      <c r="L3" s="855"/>
      <c r="M3" s="856"/>
      <c r="N3" s="191"/>
    </row>
    <row r="4" spans="1:14" s="476" customFormat="1" ht="21" x14ac:dyDescent="0.65">
      <c r="A4" s="478" t="s">
        <v>864</v>
      </c>
      <c r="B4" s="479"/>
      <c r="C4" s="193"/>
      <c r="D4" s="193"/>
      <c r="E4" s="193"/>
      <c r="F4" s="193"/>
      <c r="G4" s="193"/>
      <c r="H4" s="193"/>
      <c r="I4" s="193"/>
      <c r="J4" s="480"/>
      <c r="K4" s="193"/>
      <c r="L4" s="193"/>
      <c r="M4" s="193"/>
      <c r="N4" s="191"/>
    </row>
    <row r="5" spans="1:14" s="483" customFormat="1" ht="39" customHeight="1" x14ac:dyDescent="0.4">
      <c r="A5" s="857" t="s">
        <v>865</v>
      </c>
      <c r="B5" s="858"/>
      <c r="C5" s="858"/>
      <c r="D5" s="858"/>
      <c r="E5" s="858"/>
      <c r="F5" s="858"/>
      <c r="G5" s="858"/>
      <c r="H5" s="858"/>
      <c r="I5" s="858"/>
      <c r="J5" s="858"/>
      <c r="K5" s="858"/>
      <c r="L5" s="858"/>
      <c r="M5" s="858"/>
      <c r="N5" s="481"/>
    </row>
    <row r="6" spans="1:14" ht="15" customHeight="1" x14ac:dyDescent="0.4">
      <c r="A6" s="484" t="s">
        <v>131</v>
      </c>
      <c r="B6" s="480"/>
      <c r="C6" s="480"/>
      <c r="D6" s="193"/>
      <c r="E6" s="193"/>
      <c r="F6" s="193"/>
      <c r="G6" s="193"/>
      <c r="H6" s="193"/>
      <c r="I6" s="193"/>
      <c r="J6" s="193"/>
      <c r="K6" s="193"/>
      <c r="L6" s="193"/>
      <c r="M6" s="193"/>
      <c r="N6" s="191"/>
    </row>
    <row r="7" spans="1:14" ht="29.25" customHeight="1" x14ac:dyDescent="0.55000000000000004">
      <c r="A7" s="487">
        <v>7</v>
      </c>
      <c r="B7" s="488"/>
      <c r="C7" s="495" t="s">
        <v>866</v>
      </c>
      <c r="D7" s="490"/>
      <c r="E7" s="489"/>
      <c r="F7" s="489"/>
      <c r="G7" s="489"/>
      <c r="H7" s="864" t="s">
        <v>899</v>
      </c>
      <c r="I7" s="864"/>
      <c r="J7" s="864"/>
      <c r="K7" s="864"/>
      <c r="L7" s="864"/>
      <c r="M7" s="864"/>
      <c r="N7" s="548"/>
    </row>
    <row r="8" spans="1:14" ht="16.5" customHeight="1" x14ac:dyDescent="0.4">
      <c r="A8" s="487">
        <v>8</v>
      </c>
      <c r="B8" s="488"/>
      <c r="C8" s="493"/>
      <c r="D8" s="493"/>
      <c r="E8" s="493"/>
      <c r="F8" s="563"/>
      <c r="G8" s="489"/>
      <c r="H8" s="866" t="s">
        <v>403</v>
      </c>
      <c r="I8" s="866"/>
      <c r="J8" s="866"/>
      <c r="K8" s="866"/>
      <c r="L8" s="866"/>
      <c r="M8" s="866"/>
      <c r="N8" s="548"/>
    </row>
    <row r="9" spans="1:14" ht="12.75" customHeight="1" x14ac:dyDescent="0.4">
      <c r="A9" s="487">
        <v>9</v>
      </c>
      <c r="B9" s="488"/>
      <c r="C9" s="489"/>
      <c r="D9" s="489"/>
      <c r="E9" s="563"/>
      <c r="F9" s="489" t="s">
        <v>867</v>
      </c>
      <c r="G9" s="489"/>
      <c r="H9" s="564" t="s">
        <v>15</v>
      </c>
      <c r="I9" s="564" t="s">
        <v>344</v>
      </c>
      <c r="J9" s="564" t="s">
        <v>345</v>
      </c>
      <c r="K9" s="564" t="s">
        <v>346</v>
      </c>
      <c r="L9" s="564" t="s">
        <v>347</v>
      </c>
      <c r="M9" s="564" t="s">
        <v>348</v>
      </c>
      <c r="N9" s="492"/>
    </row>
    <row r="10" spans="1:14" ht="12.75" customHeight="1" x14ac:dyDescent="0.4">
      <c r="A10" s="487">
        <v>10</v>
      </c>
      <c r="B10" s="488"/>
      <c r="C10" s="681"/>
      <c r="D10" s="681"/>
      <c r="E10" s="681"/>
      <c r="F10" s="687" t="s">
        <v>404</v>
      </c>
      <c r="G10" s="520"/>
      <c r="H10" s="684"/>
      <c r="I10" s="684"/>
      <c r="J10" s="684"/>
      <c r="K10" s="684"/>
      <c r="L10" s="684"/>
      <c r="M10" s="684"/>
      <c r="N10" s="548"/>
    </row>
    <row r="11" spans="1:14" ht="12.75" customHeight="1" x14ac:dyDescent="0.4">
      <c r="A11" s="487">
        <v>11</v>
      </c>
      <c r="B11" s="488"/>
      <c r="C11" s="681"/>
      <c r="D11" s="681"/>
      <c r="E11" s="681"/>
      <c r="F11" s="687" t="s">
        <v>404</v>
      </c>
      <c r="G11" s="489"/>
      <c r="H11" s="684"/>
      <c r="I11" s="684"/>
      <c r="J11" s="684"/>
      <c r="K11" s="684"/>
      <c r="L11" s="684"/>
      <c r="M11" s="684"/>
      <c r="N11" s="548"/>
    </row>
    <row r="12" spans="1:14" ht="12.75" customHeight="1" x14ac:dyDescent="0.4">
      <c r="A12" s="487">
        <v>12</v>
      </c>
      <c r="B12" s="488"/>
      <c r="C12" s="681"/>
      <c r="D12" s="681"/>
      <c r="E12" s="681"/>
      <c r="F12" s="687" t="s">
        <v>404</v>
      </c>
      <c r="G12" s="489"/>
      <c r="H12" s="684"/>
      <c r="I12" s="684"/>
      <c r="J12" s="684"/>
      <c r="K12" s="684"/>
      <c r="L12" s="684"/>
      <c r="M12" s="684"/>
      <c r="N12" s="548"/>
    </row>
    <row r="13" spans="1:14" ht="12.75" customHeight="1" x14ac:dyDescent="0.4">
      <c r="A13" s="487">
        <v>13</v>
      </c>
      <c r="B13" s="488"/>
      <c r="C13" s="681"/>
      <c r="D13" s="681"/>
      <c r="E13" s="681"/>
      <c r="F13" s="687" t="s">
        <v>404</v>
      </c>
      <c r="G13" s="489"/>
      <c r="H13" s="684"/>
      <c r="I13" s="684"/>
      <c r="J13" s="684"/>
      <c r="K13" s="684"/>
      <c r="L13" s="684"/>
      <c r="M13" s="684"/>
      <c r="N13" s="548"/>
    </row>
    <row r="14" spans="1:14" ht="12.75" customHeight="1" x14ac:dyDescent="0.4">
      <c r="A14" s="487">
        <v>14</v>
      </c>
      <c r="B14" s="488"/>
      <c r="C14" s="681"/>
      <c r="D14" s="681"/>
      <c r="E14" s="681"/>
      <c r="F14" s="687" t="s">
        <v>404</v>
      </c>
      <c r="G14" s="489"/>
      <c r="H14" s="684"/>
      <c r="I14" s="684"/>
      <c r="J14" s="684"/>
      <c r="K14" s="684"/>
      <c r="L14" s="684"/>
      <c r="M14" s="684"/>
      <c r="N14" s="548"/>
    </row>
    <row r="15" spans="1:14" ht="15" customHeight="1" x14ac:dyDescent="0.4">
      <c r="A15" s="487">
        <v>15</v>
      </c>
      <c r="B15" s="488"/>
      <c r="C15" s="850"/>
      <c r="D15" s="850"/>
      <c r="E15" s="681"/>
      <c r="F15" s="687" t="s">
        <v>404</v>
      </c>
      <c r="G15" s="520"/>
      <c r="H15" s="684"/>
      <c r="I15" s="684"/>
      <c r="J15" s="684"/>
      <c r="K15" s="684"/>
      <c r="L15" s="684"/>
      <c r="M15" s="684"/>
      <c r="N15" s="548"/>
    </row>
    <row r="16" spans="1:14" ht="15" customHeight="1" x14ac:dyDescent="0.4">
      <c r="A16" s="487">
        <v>16</v>
      </c>
      <c r="B16" s="488"/>
      <c r="C16" s="850"/>
      <c r="D16" s="850"/>
      <c r="E16" s="681"/>
      <c r="F16" s="687" t="s">
        <v>404</v>
      </c>
      <c r="G16" s="489"/>
      <c r="H16" s="684"/>
      <c r="I16" s="684"/>
      <c r="J16" s="684"/>
      <c r="K16" s="684"/>
      <c r="L16" s="684"/>
      <c r="M16" s="684"/>
      <c r="N16" s="548"/>
    </row>
    <row r="17" spans="1:14" ht="15" customHeight="1" x14ac:dyDescent="0.4">
      <c r="A17" s="487">
        <v>17</v>
      </c>
      <c r="B17" s="488"/>
      <c r="C17" s="850"/>
      <c r="D17" s="850"/>
      <c r="E17" s="681"/>
      <c r="F17" s="687" t="s">
        <v>404</v>
      </c>
      <c r="G17" s="489"/>
      <c r="H17" s="684"/>
      <c r="I17" s="684"/>
      <c r="J17" s="684"/>
      <c r="K17" s="684"/>
      <c r="L17" s="684"/>
      <c r="M17" s="684"/>
      <c r="N17" s="548"/>
    </row>
    <row r="18" spans="1:14" ht="15" customHeight="1" x14ac:dyDescent="0.4">
      <c r="A18" s="487">
        <v>18</v>
      </c>
      <c r="B18" s="488"/>
      <c r="C18" s="850"/>
      <c r="D18" s="850"/>
      <c r="E18" s="681"/>
      <c r="F18" s="687" t="s">
        <v>404</v>
      </c>
      <c r="G18" s="489"/>
      <c r="H18" s="684"/>
      <c r="I18" s="684"/>
      <c r="J18" s="684"/>
      <c r="K18" s="684"/>
      <c r="L18" s="684"/>
      <c r="M18" s="684"/>
      <c r="N18" s="548"/>
    </row>
    <row r="19" spans="1:14" ht="15" customHeight="1" thickBot="1" x14ac:dyDescent="0.45">
      <c r="A19" s="487">
        <v>19</v>
      </c>
      <c r="B19" s="488"/>
      <c r="C19" s="850"/>
      <c r="D19" s="850"/>
      <c r="E19" s="681"/>
      <c r="F19" s="687" t="s">
        <v>404</v>
      </c>
      <c r="G19" s="489"/>
      <c r="H19" s="684"/>
      <c r="I19" s="684"/>
      <c r="J19" s="684"/>
      <c r="K19" s="684"/>
      <c r="L19" s="684"/>
      <c r="M19" s="684"/>
      <c r="N19" s="548"/>
    </row>
    <row r="20" spans="1:14" ht="15" customHeight="1" x14ac:dyDescent="0.4">
      <c r="A20" s="487">
        <v>20</v>
      </c>
      <c r="B20" s="488"/>
      <c r="C20" s="681"/>
      <c r="D20" s="681"/>
      <c r="E20" s="681"/>
      <c r="F20" s="681" t="s">
        <v>868</v>
      </c>
      <c r="G20" s="565"/>
      <c r="H20" s="688">
        <f>SUM(H10:H19)</f>
        <v>0</v>
      </c>
      <c r="I20" s="688">
        <f t="shared" ref="I20:M20" si="0">SUM(I10:I19)</f>
        <v>0</v>
      </c>
      <c r="J20" s="688">
        <f t="shared" si="0"/>
        <v>0</v>
      </c>
      <c r="K20" s="688">
        <f t="shared" si="0"/>
        <v>0</v>
      </c>
      <c r="L20" s="688">
        <f t="shared" si="0"/>
        <v>0</v>
      </c>
      <c r="M20" s="688">
        <f t="shared" si="0"/>
        <v>0</v>
      </c>
      <c r="N20" s="548"/>
    </row>
    <row r="21" spans="1:14" ht="15" customHeight="1" x14ac:dyDescent="0.4">
      <c r="A21" s="487">
        <v>21</v>
      </c>
      <c r="B21" s="488"/>
      <c r="C21" s="681"/>
      <c r="D21" s="681"/>
      <c r="E21" s="502"/>
      <c r="F21" s="689" t="s">
        <v>869</v>
      </c>
      <c r="G21" s="565"/>
      <c r="H21" s="690"/>
      <c r="I21" s="690"/>
      <c r="J21" s="690"/>
      <c r="K21" s="690"/>
      <c r="L21" s="690"/>
      <c r="M21" s="690"/>
      <c r="N21" s="548"/>
    </row>
    <row r="22" spans="1:14" ht="15" customHeight="1" x14ac:dyDescent="0.4">
      <c r="A22" s="487">
        <v>22</v>
      </c>
      <c r="B22" s="488"/>
      <c r="C22" s="681"/>
      <c r="D22" s="681"/>
      <c r="E22" s="502"/>
      <c r="F22" s="689"/>
      <c r="G22" s="565"/>
      <c r="H22" s="565"/>
      <c r="I22" s="565"/>
      <c r="J22" s="565"/>
      <c r="K22" s="565"/>
      <c r="L22" s="565"/>
      <c r="M22" s="565"/>
      <c r="N22" s="548"/>
    </row>
    <row r="23" spans="1:14" ht="15" customHeight="1" thickBot="1" x14ac:dyDescent="0.45">
      <c r="A23" s="487">
        <v>23</v>
      </c>
      <c r="B23" s="488"/>
      <c r="C23" s="681"/>
      <c r="D23" s="681"/>
      <c r="E23" s="502"/>
      <c r="F23" s="689" t="s">
        <v>870</v>
      </c>
      <c r="G23" s="565"/>
      <c r="H23" s="690"/>
      <c r="I23" s="690"/>
      <c r="J23" s="690"/>
      <c r="K23" s="690"/>
      <c r="L23" s="690"/>
      <c r="M23" s="690"/>
      <c r="N23" s="548"/>
    </row>
    <row r="24" spans="1:14" ht="15" customHeight="1" thickBot="1" x14ac:dyDescent="0.45">
      <c r="A24" s="487">
        <v>24</v>
      </c>
      <c r="B24" s="488"/>
      <c r="C24" s="681"/>
      <c r="D24" s="681"/>
      <c r="E24" s="502"/>
      <c r="F24" s="689" t="s">
        <v>405</v>
      </c>
      <c r="G24" s="565"/>
      <c r="H24" s="499">
        <f>H20+H21+H23</f>
        <v>0</v>
      </c>
      <c r="I24" s="499">
        <f t="shared" ref="I24:M24" si="1">I20+I21+I23</f>
        <v>0</v>
      </c>
      <c r="J24" s="499">
        <f t="shared" si="1"/>
        <v>0</v>
      </c>
      <c r="K24" s="499">
        <f t="shared" si="1"/>
        <v>0</v>
      </c>
      <c r="L24" s="499">
        <f t="shared" si="1"/>
        <v>0</v>
      </c>
      <c r="M24" s="499">
        <f t="shared" si="1"/>
        <v>0</v>
      </c>
      <c r="N24" s="548"/>
    </row>
    <row r="25" spans="1:14" ht="15" customHeight="1" x14ac:dyDescent="0.4">
      <c r="A25" s="487">
        <v>25</v>
      </c>
      <c r="B25" s="488"/>
      <c r="C25" s="681"/>
      <c r="D25" s="681"/>
      <c r="E25" s="502"/>
      <c r="F25" s="689"/>
      <c r="G25" s="565"/>
      <c r="H25" s="565"/>
      <c r="I25" s="565"/>
      <c r="J25" s="565"/>
      <c r="K25" s="565"/>
      <c r="L25" s="565"/>
      <c r="M25" s="565"/>
      <c r="N25" s="548"/>
    </row>
    <row r="26" spans="1:14" ht="15" customHeight="1" thickBot="1" x14ac:dyDescent="0.55000000000000004">
      <c r="A26" s="487">
        <v>26</v>
      </c>
      <c r="B26" s="488"/>
      <c r="C26" s="681"/>
      <c r="D26" s="681"/>
      <c r="E26" s="502"/>
      <c r="F26" s="566" t="s">
        <v>871</v>
      </c>
      <c r="G26" s="565"/>
      <c r="H26" s="690"/>
      <c r="I26" s="690"/>
      <c r="J26" s="690"/>
      <c r="K26" s="690"/>
      <c r="L26" s="690"/>
      <c r="M26" s="690"/>
      <c r="N26" s="548"/>
    </row>
    <row r="27" spans="1:14" ht="16.149999999999999" thickBot="1" x14ac:dyDescent="0.55000000000000004">
      <c r="A27" s="487">
        <v>27</v>
      </c>
      <c r="B27" s="488"/>
      <c r="C27" s="681"/>
      <c r="D27" s="681"/>
      <c r="E27" s="681"/>
      <c r="F27" s="566" t="s">
        <v>406</v>
      </c>
      <c r="G27" s="489"/>
      <c r="H27" s="522" t="e">
        <f>H26/H20</f>
        <v>#DIV/0!</v>
      </c>
      <c r="I27" s="522" t="e">
        <f t="shared" ref="I27:M27" si="2">I26/I20</f>
        <v>#DIV/0!</v>
      </c>
      <c r="J27" s="522" t="e">
        <f t="shared" si="2"/>
        <v>#DIV/0!</v>
      </c>
      <c r="K27" s="522" t="e">
        <f t="shared" si="2"/>
        <v>#DIV/0!</v>
      </c>
      <c r="L27" s="522" t="e">
        <f t="shared" si="2"/>
        <v>#DIV/0!</v>
      </c>
      <c r="M27" s="522" t="e">
        <f t="shared" si="2"/>
        <v>#DIV/0!</v>
      </c>
      <c r="N27" s="548"/>
    </row>
    <row r="28" spans="1:14" ht="16.149999999999999" thickBot="1" x14ac:dyDescent="0.55000000000000004">
      <c r="A28" s="487">
        <v>28</v>
      </c>
      <c r="B28" s="488"/>
      <c r="C28" s="681"/>
      <c r="D28" s="681"/>
      <c r="E28" s="681"/>
      <c r="F28" s="566" t="s">
        <v>407</v>
      </c>
      <c r="G28" s="489"/>
      <c r="H28" s="522" t="e">
        <f t="shared" ref="H28" si="3">H61/H20</f>
        <v>#DIV/0!</v>
      </c>
      <c r="I28" s="522" t="e">
        <f>I62/I20</f>
        <v>#DIV/0!</v>
      </c>
      <c r="J28" s="522" t="e">
        <f t="shared" ref="J28:M28" si="4">J62/J20</f>
        <v>#DIV/0!</v>
      </c>
      <c r="K28" s="522" t="e">
        <f t="shared" si="4"/>
        <v>#DIV/0!</v>
      </c>
      <c r="L28" s="522" t="e">
        <f t="shared" si="4"/>
        <v>#DIV/0!</v>
      </c>
      <c r="M28" s="522" t="e">
        <f t="shared" si="4"/>
        <v>#DIV/0!</v>
      </c>
      <c r="N28" s="548"/>
    </row>
    <row r="29" spans="1:14" ht="22.5" customHeight="1" x14ac:dyDescent="0.5">
      <c r="A29" s="487">
        <v>29</v>
      </c>
      <c r="B29" s="488"/>
      <c r="C29" s="513" t="s">
        <v>354</v>
      </c>
      <c r="D29" s="681"/>
      <c r="E29" s="681"/>
      <c r="F29" s="566"/>
      <c r="G29" s="489"/>
      <c r="H29" s="489"/>
      <c r="I29" s="489"/>
      <c r="J29" s="489"/>
      <c r="K29" s="489"/>
      <c r="L29" s="489"/>
      <c r="M29" s="489"/>
      <c r="N29" s="548"/>
    </row>
    <row r="30" spans="1:14" ht="27" customHeight="1" x14ac:dyDescent="0.55000000000000004">
      <c r="A30" s="487">
        <v>30</v>
      </c>
      <c r="B30" s="488"/>
      <c r="C30" s="495" t="s">
        <v>812</v>
      </c>
      <c r="D30" s="490"/>
      <c r="E30" s="489"/>
      <c r="F30" s="489"/>
      <c r="G30" s="489"/>
      <c r="H30" s="864" t="s">
        <v>900</v>
      </c>
      <c r="I30" s="864"/>
      <c r="J30" s="864"/>
      <c r="K30" s="864"/>
      <c r="L30" s="864"/>
      <c r="M30" s="864"/>
      <c r="N30" s="548"/>
    </row>
    <row r="31" spans="1:14" ht="12.75" customHeight="1" x14ac:dyDescent="0.4">
      <c r="A31" s="487">
        <v>31</v>
      </c>
      <c r="B31" s="488"/>
      <c r="C31" s="681"/>
      <c r="D31" s="681"/>
      <c r="E31" s="681"/>
      <c r="F31" s="512"/>
      <c r="G31" s="681"/>
      <c r="H31" s="691" t="s">
        <v>408</v>
      </c>
      <c r="I31" s="861" t="s">
        <v>409</v>
      </c>
      <c r="J31" s="862"/>
      <c r="K31" s="862"/>
      <c r="L31" s="862"/>
      <c r="M31" s="863"/>
      <c r="N31" s="548"/>
    </row>
    <row r="32" spans="1:14" ht="18" customHeight="1" x14ac:dyDescent="0.5">
      <c r="A32" s="487">
        <v>32</v>
      </c>
      <c r="B32" s="488"/>
      <c r="C32" s="681"/>
      <c r="D32" s="681"/>
      <c r="E32" s="681"/>
      <c r="F32" s="567" t="s">
        <v>872</v>
      </c>
      <c r="G32" s="520"/>
      <c r="H32" s="564" t="s">
        <v>15</v>
      </c>
      <c r="I32" s="564" t="s">
        <v>344</v>
      </c>
      <c r="J32" s="564" t="s">
        <v>345</v>
      </c>
      <c r="K32" s="564" t="s">
        <v>346</v>
      </c>
      <c r="L32" s="564" t="s">
        <v>347</v>
      </c>
      <c r="M32" s="564" t="s">
        <v>348</v>
      </c>
      <c r="N32" s="492"/>
    </row>
    <row r="33" spans="1:14" ht="15.75" customHeight="1" x14ac:dyDescent="0.4">
      <c r="A33" s="487">
        <v>33</v>
      </c>
      <c r="B33" s="488"/>
      <c r="C33" s="681"/>
      <c r="D33" s="681"/>
      <c r="E33" s="681"/>
      <c r="F33" s="692" t="s">
        <v>376</v>
      </c>
      <c r="G33" s="520"/>
      <c r="H33" s="684"/>
      <c r="I33" s="684"/>
      <c r="J33" s="684"/>
      <c r="K33" s="684"/>
      <c r="L33" s="684"/>
      <c r="M33" s="684"/>
      <c r="N33" s="492"/>
    </row>
    <row r="34" spans="1:14" ht="15" customHeight="1" x14ac:dyDescent="0.4">
      <c r="A34" s="487">
        <v>34</v>
      </c>
      <c r="B34" s="488"/>
      <c r="C34" s="681"/>
      <c r="D34" s="681"/>
      <c r="E34" s="681"/>
      <c r="F34" s="692" t="s">
        <v>377</v>
      </c>
      <c r="G34" s="520"/>
      <c r="H34" s="684"/>
      <c r="I34" s="684"/>
      <c r="J34" s="684"/>
      <c r="K34" s="684"/>
      <c r="L34" s="684"/>
      <c r="M34" s="684"/>
      <c r="N34" s="492"/>
    </row>
    <row r="35" spans="1:14" ht="15" customHeight="1" x14ac:dyDescent="0.4">
      <c r="A35" s="487">
        <v>35</v>
      </c>
      <c r="B35" s="488"/>
      <c r="C35" s="681"/>
      <c r="D35" s="681"/>
      <c r="E35" s="681"/>
      <c r="F35" s="692" t="s">
        <v>378</v>
      </c>
      <c r="G35" s="520"/>
      <c r="H35" s="684"/>
      <c r="I35" s="684"/>
      <c r="J35" s="684"/>
      <c r="K35" s="684"/>
      <c r="L35" s="684"/>
      <c r="M35" s="684"/>
      <c r="N35" s="492"/>
    </row>
    <row r="36" spans="1:14" ht="15" customHeight="1" x14ac:dyDescent="0.4">
      <c r="A36" s="487">
        <v>36</v>
      </c>
      <c r="B36" s="488"/>
      <c r="C36" s="681"/>
      <c r="D36" s="681"/>
      <c r="E36" s="681"/>
      <c r="F36" s="692" t="s">
        <v>379</v>
      </c>
      <c r="G36" s="520"/>
      <c r="H36" s="684"/>
      <c r="I36" s="684"/>
      <c r="J36" s="684"/>
      <c r="K36" s="684"/>
      <c r="L36" s="684"/>
      <c r="M36" s="684"/>
      <c r="N36" s="492"/>
    </row>
    <row r="37" spans="1:14" ht="15" customHeight="1" x14ac:dyDescent="0.4">
      <c r="A37" s="487">
        <v>37</v>
      </c>
      <c r="B37" s="488"/>
      <c r="C37" s="681"/>
      <c r="D37" s="681"/>
      <c r="E37" s="681"/>
      <c r="F37" s="692" t="s">
        <v>380</v>
      </c>
      <c r="G37" s="520"/>
      <c r="H37" s="684"/>
      <c r="I37" s="684"/>
      <c r="J37" s="684"/>
      <c r="K37" s="684"/>
      <c r="L37" s="684"/>
      <c r="M37" s="684"/>
      <c r="N37" s="492"/>
    </row>
    <row r="38" spans="1:14" ht="15" customHeight="1" x14ac:dyDescent="0.4">
      <c r="A38" s="487">
        <v>38</v>
      </c>
      <c r="B38" s="488"/>
      <c r="C38" s="681"/>
      <c r="D38" s="681"/>
      <c r="E38" s="681"/>
      <c r="F38" s="692" t="s">
        <v>381</v>
      </c>
      <c r="G38" s="520"/>
      <c r="H38" s="684"/>
      <c r="I38" s="684"/>
      <c r="J38" s="684"/>
      <c r="K38" s="684"/>
      <c r="L38" s="684"/>
      <c r="M38" s="684"/>
      <c r="N38" s="492"/>
    </row>
    <row r="39" spans="1:14" ht="15" customHeight="1" x14ac:dyDescent="0.4">
      <c r="A39" s="487">
        <v>39</v>
      </c>
      <c r="B39" s="488"/>
      <c r="C39" s="681"/>
      <c r="D39" s="681"/>
      <c r="E39" s="681"/>
      <c r="F39" s="692" t="s">
        <v>382</v>
      </c>
      <c r="G39" s="520"/>
      <c r="H39" s="684"/>
      <c r="I39" s="684"/>
      <c r="J39" s="684"/>
      <c r="K39" s="684"/>
      <c r="L39" s="684"/>
      <c r="M39" s="684"/>
      <c r="N39" s="492"/>
    </row>
    <row r="40" spans="1:14" ht="15" customHeight="1" x14ac:dyDescent="0.4">
      <c r="A40" s="487">
        <v>40</v>
      </c>
      <c r="B40" s="488"/>
      <c r="C40" s="681"/>
      <c r="D40" s="681"/>
      <c r="E40" s="681"/>
      <c r="F40" s="692" t="s">
        <v>383</v>
      </c>
      <c r="G40" s="520"/>
      <c r="H40" s="684"/>
      <c r="I40" s="684"/>
      <c r="J40" s="684"/>
      <c r="K40" s="684"/>
      <c r="L40" s="684"/>
      <c r="M40" s="684"/>
      <c r="N40" s="492"/>
    </row>
    <row r="41" spans="1:14" ht="15" customHeight="1" x14ac:dyDescent="0.4">
      <c r="A41" s="487">
        <v>41</v>
      </c>
      <c r="B41" s="488"/>
      <c r="C41" s="681"/>
      <c r="D41" s="681"/>
      <c r="E41" s="681"/>
      <c r="F41" s="692" t="s">
        <v>384</v>
      </c>
      <c r="G41" s="520"/>
      <c r="H41" s="684"/>
      <c r="I41" s="684"/>
      <c r="J41" s="684"/>
      <c r="K41" s="684"/>
      <c r="L41" s="684"/>
      <c r="M41" s="684"/>
      <c r="N41" s="492"/>
    </row>
    <row r="42" spans="1:14" ht="15" customHeight="1" x14ac:dyDescent="0.4">
      <c r="A42" s="487">
        <v>42</v>
      </c>
      <c r="B42" s="488"/>
      <c r="C42" s="681"/>
      <c r="D42" s="681"/>
      <c r="E42" s="681"/>
      <c r="F42" s="692" t="s">
        <v>385</v>
      </c>
      <c r="G42" s="520"/>
      <c r="H42" s="684"/>
      <c r="I42" s="684"/>
      <c r="J42" s="684"/>
      <c r="K42" s="684"/>
      <c r="L42" s="684"/>
      <c r="M42" s="684"/>
      <c r="N42" s="492"/>
    </row>
    <row r="43" spans="1:14" ht="15" customHeight="1" x14ac:dyDescent="0.4">
      <c r="A43" s="487">
        <v>43</v>
      </c>
      <c r="B43" s="488"/>
      <c r="C43" s="681"/>
      <c r="D43" s="681"/>
      <c r="E43" s="681"/>
      <c r="F43" s="692" t="s">
        <v>386</v>
      </c>
      <c r="G43" s="520"/>
      <c r="H43" s="684"/>
      <c r="I43" s="684"/>
      <c r="J43" s="684"/>
      <c r="K43" s="684"/>
      <c r="L43" s="684"/>
      <c r="M43" s="684"/>
      <c r="N43" s="492"/>
    </row>
    <row r="44" spans="1:14" ht="15" customHeight="1" x14ac:dyDescent="0.4">
      <c r="A44" s="487">
        <v>44</v>
      </c>
      <c r="B44" s="488"/>
      <c r="C44" s="681"/>
      <c r="D44" s="681"/>
      <c r="E44" s="681"/>
      <c r="F44" s="692" t="s">
        <v>387</v>
      </c>
      <c r="G44" s="520"/>
      <c r="H44" s="684"/>
      <c r="I44" s="684"/>
      <c r="J44" s="684"/>
      <c r="K44" s="684"/>
      <c r="L44" s="684"/>
      <c r="M44" s="684"/>
      <c r="N44" s="492"/>
    </row>
    <row r="45" spans="1:14" ht="15" customHeight="1" x14ac:dyDescent="0.4">
      <c r="A45" s="487">
        <v>45</v>
      </c>
      <c r="B45" s="488"/>
      <c r="C45" s="681"/>
      <c r="D45" s="681"/>
      <c r="E45" s="681"/>
      <c r="F45" s="692" t="s">
        <v>388</v>
      </c>
      <c r="G45" s="520"/>
      <c r="H45" s="684"/>
      <c r="I45" s="684"/>
      <c r="J45" s="684"/>
      <c r="K45" s="684"/>
      <c r="L45" s="684"/>
      <c r="M45" s="684"/>
      <c r="N45" s="492"/>
    </row>
    <row r="46" spans="1:14" ht="15" customHeight="1" x14ac:dyDescent="0.4">
      <c r="A46" s="487">
        <v>46</v>
      </c>
      <c r="B46" s="488"/>
      <c r="C46" s="681"/>
      <c r="D46" s="681"/>
      <c r="E46" s="681"/>
      <c r="F46" s="692" t="s">
        <v>389</v>
      </c>
      <c r="G46" s="520"/>
      <c r="H46" s="684"/>
      <c r="I46" s="684"/>
      <c r="J46" s="684"/>
      <c r="K46" s="684"/>
      <c r="L46" s="684"/>
      <c r="M46" s="684"/>
      <c r="N46" s="492"/>
    </row>
    <row r="47" spans="1:14" ht="15" customHeight="1" x14ac:dyDescent="0.4">
      <c r="A47" s="487">
        <v>47</v>
      </c>
      <c r="B47" s="488"/>
      <c r="C47" s="681"/>
      <c r="D47" s="681"/>
      <c r="E47" s="681"/>
      <c r="F47" s="692" t="s">
        <v>390</v>
      </c>
      <c r="G47" s="520"/>
      <c r="H47" s="684"/>
      <c r="I47" s="684"/>
      <c r="J47" s="684"/>
      <c r="K47" s="684"/>
      <c r="L47" s="684"/>
      <c r="M47" s="684"/>
      <c r="N47" s="492"/>
    </row>
    <row r="48" spans="1:14" ht="15" customHeight="1" x14ac:dyDescent="0.4">
      <c r="A48" s="487">
        <v>48</v>
      </c>
      <c r="B48" s="488"/>
      <c r="C48" s="681"/>
      <c r="D48" s="681"/>
      <c r="E48" s="681"/>
      <c r="F48" s="692" t="s">
        <v>391</v>
      </c>
      <c r="G48" s="520"/>
      <c r="H48" s="684"/>
      <c r="I48" s="684"/>
      <c r="J48" s="684"/>
      <c r="K48" s="684"/>
      <c r="L48" s="684"/>
      <c r="M48" s="684"/>
      <c r="N48" s="492"/>
    </row>
    <row r="49" spans="1:14" ht="15" customHeight="1" x14ac:dyDescent="0.4">
      <c r="A49" s="487">
        <v>49</v>
      </c>
      <c r="B49" s="488"/>
      <c r="C49" s="681"/>
      <c r="D49" s="681"/>
      <c r="E49" s="681"/>
      <c r="F49" s="692" t="s">
        <v>392</v>
      </c>
      <c r="G49" s="520"/>
      <c r="H49" s="684"/>
      <c r="I49" s="684"/>
      <c r="J49" s="684"/>
      <c r="K49" s="684"/>
      <c r="L49" s="684"/>
      <c r="M49" s="684"/>
      <c r="N49" s="492"/>
    </row>
    <row r="50" spans="1:14" ht="15" customHeight="1" x14ac:dyDescent="0.4">
      <c r="A50" s="487">
        <v>50</v>
      </c>
      <c r="B50" s="488"/>
      <c r="C50" s="681"/>
      <c r="D50" s="681"/>
      <c r="E50" s="681"/>
      <c r="F50" s="692" t="s">
        <v>393</v>
      </c>
      <c r="G50" s="520"/>
      <c r="H50" s="684"/>
      <c r="I50" s="684"/>
      <c r="J50" s="684"/>
      <c r="K50" s="684"/>
      <c r="L50" s="684"/>
      <c r="M50" s="684"/>
      <c r="N50" s="492"/>
    </row>
    <row r="51" spans="1:14" ht="15" customHeight="1" x14ac:dyDescent="0.4">
      <c r="A51" s="487">
        <v>51</v>
      </c>
      <c r="B51" s="488"/>
      <c r="C51" s="681"/>
      <c r="D51" s="681"/>
      <c r="E51" s="681"/>
      <c r="F51" s="692" t="s">
        <v>394</v>
      </c>
      <c r="G51" s="520"/>
      <c r="H51" s="684"/>
      <c r="I51" s="684"/>
      <c r="J51" s="684"/>
      <c r="K51" s="684"/>
      <c r="L51" s="684"/>
      <c r="M51" s="684"/>
      <c r="N51" s="492"/>
    </row>
    <row r="52" spans="1:14" ht="15" customHeight="1" x14ac:dyDescent="0.4">
      <c r="A52" s="487">
        <v>52</v>
      </c>
      <c r="B52" s="488"/>
      <c r="C52" s="681"/>
      <c r="D52" s="681"/>
      <c r="E52" s="681"/>
      <c r="F52" s="692" t="s">
        <v>395</v>
      </c>
      <c r="G52" s="520"/>
      <c r="H52" s="684"/>
      <c r="I52" s="684"/>
      <c r="J52" s="684"/>
      <c r="K52" s="684"/>
      <c r="L52" s="684"/>
      <c r="M52" s="684"/>
      <c r="N52" s="492"/>
    </row>
    <row r="53" spans="1:14" ht="15" customHeight="1" x14ac:dyDescent="0.4">
      <c r="A53" s="487">
        <v>53</v>
      </c>
      <c r="B53" s="488"/>
      <c r="C53" s="681"/>
      <c r="D53" s="681"/>
      <c r="E53" s="681"/>
      <c r="F53" s="692" t="s">
        <v>396</v>
      </c>
      <c r="G53" s="520"/>
      <c r="H53" s="684"/>
      <c r="I53" s="684"/>
      <c r="J53" s="684"/>
      <c r="K53" s="684"/>
      <c r="L53" s="684"/>
      <c r="M53" s="684"/>
      <c r="N53" s="492"/>
    </row>
    <row r="54" spans="1:14" ht="15" customHeight="1" x14ac:dyDescent="0.4">
      <c r="A54" s="487">
        <v>54</v>
      </c>
      <c r="B54" s="488"/>
      <c r="C54" s="681"/>
      <c r="D54" s="681"/>
      <c r="E54" s="681"/>
      <c r="F54" s="692" t="s">
        <v>397</v>
      </c>
      <c r="G54" s="520"/>
      <c r="H54" s="684"/>
      <c r="I54" s="684"/>
      <c r="J54" s="684"/>
      <c r="K54" s="684"/>
      <c r="L54" s="684"/>
      <c r="M54" s="684"/>
      <c r="N54" s="492"/>
    </row>
    <row r="55" spans="1:14" ht="15" customHeight="1" x14ac:dyDescent="0.4">
      <c r="A55" s="487">
        <v>55</v>
      </c>
      <c r="B55" s="488"/>
      <c r="C55" s="681"/>
      <c r="D55" s="681"/>
      <c r="E55" s="681"/>
      <c r="F55" s="692" t="s">
        <v>398</v>
      </c>
      <c r="G55" s="520"/>
      <c r="H55" s="684"/>
      <c r="I55" s="684"/>
      <c r="J55" s="684"/>
      <c r="K55" s="684"/>
      <c r="L55" s="684"/>
      <c r="M55" s="684"/>
      <c r="N55" s="492"/>
    </row>
    <row r="56" spans="1:14" ht="15" customHeight="1" x14ac:dyDescent="0.4">
      <c r="A56" s="487">
        <v>56</v>
      </c>
      <c r="B56" s="488"/>
      <c r="C56" s="681"/>
      <c r="D56" s="681"/>
      <c r="E56" s="681"/>
      <c r="F56" s="692" t="s">
        <v>399</v>
      </c>
      <c r="G56" s="520"/>
      <c r="H56" s="684"/>
      <c r="I56" s="684"/>
      <c r="J56" s="684"/>
      <c r="K56" s="684"/>
      <c r="L56" s="684"/>
      <c r="M56" s="684"/>
      <c r="N56" s="492"/>
    </row>
    <row r="57" spans="1:14" ht="15" customHeight="1" x14ac:dyDescent="0.4">
      <c r="A57" s="487">
        <v>57</v>
      </c>
      <c r="B57" s="488"/>
      <c r="C57" s="681"/>
      <c r="D57" s="681"/>
      <c r="E57" s="681"/>
      <c r="F57" s="692" t="s">
        <v>400</v>
      </c>
      <c r="G57" s="520"/>
      <c r="H57" s="684"/>
      <c r="I57" s="684"/>
      <c r="J57" s="684"/>
      <c r="K57" s="684"/>
      <c r="L57" s="684"/>
      <c r="M57" s="684"/>
      <c r="N57" s="492"/>
    </row>
    <row r="58" spans="1:14" ht="15" customHeight="1" thickBot="1" x14ac:dyDescent="0.45">
      <c r="A58" s="487">
        <v>58</v>
      </c>
      <c r="B58" s="488"/>
      <c r="C58" s="681"/>
      <c r="D58" s="681"/>
      <c r="E58" s="681"/>
      <c r="F58" s="692" t="s">
        <v>401</v>
      </c>
      <c r="G58" s="520"/>
      <c r="H58" s="684"/>
      <c r="I58" s="684"/>
      <c r="J58" s="684"/>
      <c r="K58" s="684"/>
      <c r="L58" s="684"/>
      <c r="M58" s="684"/>
      <c r="N58" s="492"/>
    </row>
    <row r="59" spans="1:14" ht="15.75" customHeight="1" thickBot="1" x14ac:dyDescent="0.55000000000000004">
      <c r="A59" s="487">
        <v>59</v>
      </c>
      <c r="B59" s="488"/>
      <c r="C59" s="681"/>
      <c r="D59" s="681"/>
      <c r="E59" s="681"/>
      <c r="F59" s="567" t="s">
        <v>410</v>
      </c>
      <c r="G59" s="520"/>
      <c r="H59" s="693">
        <f t="shared" ref="H59:M59" si="5">SUM(H33:H58)</f>
        <v>0</v>
      </c>
      <c r="I59" s="693">
        <f t="shared" si="5"/>
        <v>0</v>
      </c>
      <c r="J59" s="693">
        <f t="shared" si="5"/>
        <v>0</v>
      </c>
      <c r="K59" s="693">
        <f t="shared" si="5"/>
        <v>0</v>
      </c>
      <c r="L59" s="693">
        <f t="shared" si="5"/>
        <v>0</v>
      </c>
      <c r="M59" s="693">
        <f t="shared" si="5"/>
        <v>0</v>
      </c>
      <c r="N59" s="492"/>
    </row>
    <row r="60" spans="1:14" ht="15" customHeight="1" x14ac:dyDescent="0.4">
      <c r="A60" s="487">
        <v>60</v>
      </c>
      <c r="B60" s="488"/>
      <c r="C60" s="681"/>
      <c r="D60" s="681"/>
      <c r="E60" s="681"/>
      <c r="F60" s="501"/>
      <c r="G60" s="520"/>
      <c r="H60" s="694"/>
      <c r="I60" s="694"/>
      <c r="J60" s="694"/>
      <c r="K60" s="694"/>
      <c r="L60" s="694"/>
      <c r="M60" s="694"/>
      <c r="N60" s="492"/>
    </row>
    <row r="61" spans="1:14" ht="15" customHeight="1" x14ac:dyDescent="0.5">
      <c r="A61" s="487">
        <v>61</v>
      </c>
      <c r="B61" s="488"/>
      <c r="C61" s="681"/>
      <c r="D61" s="681"/>
      <c r="E61" s="681"/>
      <c r="F61" s="567" t="s">
        <v>411</v>
      </c>
      <c r="G61" s="520"/>
      <c r="H61" s="695"/>
      <c r="I61" s="694"/>
      <c r="J61" s="694"/>
      <c r="K61" s="694"/>
      <c r="L61" s="694"/>
      <c r="M61" s="694"/>
      <c r="N61" s="492"/>
    </row>
    <row r="62" spans="1:14" ht="15" customHeight="1" thickBot="1" x14ac:dyDescent="0.55000000000000004">
      <c r="A62" s="487">
        <v>62</v>
      </c>
      <c r="B62" s="488"/>
      <c r="C62" s="681"/>
      <c r="D62" s="681"/>
      <c r="E62" s="681"/>
      <c r="F62" s="567" t="s">
        <v>412</v>
      </c>
      <c r="G62" s="520"/>
      <c r="H62" s="520"/>
      <c r="I62" s="696"/>
      <c r="J62" s="696"/>
      <c r="K62" s="696"/>
      <c r="L62" s="696"/>
      <c r="M62" s="696"/>
      <c r="N62" s="492"/>
    </row>
    <row r="63" spans="1:14" ht="15" customHeight="1" thickBot="1" x14ac:dyDescent="0.55000000000000004">
      <c r="A63" s="487">
        <v>63</v>
      </c>
      <c r="B63" s="488"/>
      <c r="C63" s="681"/>
      <c r="D63" s="681"/>
      <c r="E63" s="681"/>
      <c r="F63" s="568" t="s">
        <v>413</v>
      </c>
      <c r="G63" s="520"/>
      <c r="H63" s="693" t="e">
        <f>H61/H59</f>
        <v>#DIV/0!</v>
      </c>
      <c r="I63" s="697" t="e">
        <f>I62/I59</f>
        <v>#DIV/0!</v>
      </c>
      <c r="J63" s="697" t="e">
        <f>J62/J59</f>
        <v>#DIV/0!</v>
      </c>
      <c r="K63" s="697" t="e">
        <f t="shared" ref="K63:M63" si="6">K62/K59</f>
        <v>#DIV/0!</v>
      </c>
      <c r="L63" s="697" t="e">
        <f t="shared" si="6"/>
        <v>#DIV/0!</v>
      </c>
      <c r="M63" s="697" t="e">
        <f t="shared" si="6"/>
        <v>#DIV/0!</v>
      </c>
      <c r="N63" s="492"/>
    </row>
    <row r="64" spans="1:14" ht="15" customHeight="1" x14ac:dyDescent="0.4">
      <c r="A64" s="487">
        <v>64</v>
      </c>
      <c r="B64" s="488"/>
      <c r="C64" s="681"/>
      <c r="D64" s="681"/>
      <c r="E64" s="681"/>
      <c r="F64" s="681"/>
      <c r="G64" s="520"/>
      <c r="H64" s="520"/>
      <c r="I64" s="520"/>
      <c r="J64" s="520"/>
      <c r="K64" s="520"/>
      <c r="L64" s="520"/>
      <c r="M64" s="520"/>
      <c r="N64" s="492"/>
    </row>
    <row r="65" spans="1:14" ht="15" customHeight="1" x14ac:dyDescent="0.4">
      <c r="A65" s="487">
        <v>65</v>
      </c>
      <c r="B65" s="488"/>
      <c r="C65" s="681"/>
      <c r="D65" s="681"/>
      <c r="E65" s="681"/>
      <c r="F65" s="681"/>
      <c r="G65" s="520"/>
      <c r="H65" s="691" t="s">
        <v>408</v>
      </c>
      <c r="I65" s="861" t="s">
        <v>409</v>
      </c>
      <c r="J65" s="862"/>
      <c r="K65" s="862"/>
      <c r="L65" s="862"/>
      <c r="M65" s="863"/>
      <c r="N65" s="492"/>
    </row>
    <row r="66" spans="1:14" ht="15" customHeight="1" x14ac:dyDescent="0.5">
      <c r="A66" s="487">
        <v>66</v>
      </c>
      <c r="B66" s="488"/>
      <c r="C66" s="501"/>
      <c r="D66" s="509"/>
      <c r="E66" s="509"/>
      <c r="F66" s="567" t="s">
        <v>414</v>
      </c>
      <c r="G66" s="520"/>
      <c r="H66" s="564" t="s">
        <v>15</v>
      </c>
      <c r="I66" s="564" t="s">
        <v>344</v>
      </c>
      <c r="J66" s="564" t="s">
        <v>345</v>
      </c>
      <c r="K66" s="564" t="s">
        <v>346</v>
      </c>
      <c r="L66" s="564" t="s">
        <v>347</v>
      </c>
      <c r="M66" s="564" t="s">
        <v>348</v>
      </c>
      <c r="N66" s="492"/>
    </row>
    <row r="67" spans="1:14" ht="15" customHeight="1" x14ac:dyDescent="0.4">
      <c r="A67" s="487">
        <v>67</v>
      </c>
      <c r="B67" s="488"/>
      <c r="C67" s="681"/>
      <c r="D67" s="681"/>
      <c r="E67" s="681"/>
      <c r="F67" s="692" t="s">
        <v>376</v>
      </c>
      <c r="G67" s="520"/>
      <c r="H67" s="684"/>
      <c r="I67" s="684"/>
      <c r="J67" s="684"/>
      <c r="K67" s="684"/>
      <c r="L67" s="684"/>
      <c r="M67" s="684"/>
      <c r="N67" s="492"/>
    </row>
    <row r="68" spans="1:14" ht="15" customHeight="1" x14ac:dyDescent="0.4">
      <c r="A68" s="487">
        <v>68</v>
      </c>
      <c r="B68" s="488"/>
      <c r="C68" s="681"/>
      <c r="D68" s="681"/>
      <c r="E68" s="681"/>
      <c r="F68" s="692" t="s">
        <v>377</v>
      </c>
      <c r="G68" s="520"/>
      <c r="H68" s="684"/>
      <c r="I68" s="684"/>
      <c r="J68" s="684"/>
      <c r="K68" s="684"/>
      <c r="L68" s="684"/>
      <c r="M68" s="684"/>
      <c r="N68" s="492"/>
    </row>
    <row r="69" spans="1:14" ht="15" customHeight="1" x14ac:dyDescent="0.4">
      <c r="A69" s="487">
        <v>69</v>
      </c>
      <c r="B69" s="488"/>
      <c r="C69" s="681"/>
      <c r="D69" s="681"/>
      <c r="E69" s="681"/>
      <c r="F69" s="692" t="s">
        <v>378</v>
      </c>
      <c r="G69" s="520"/>
      <c r="H69" s="684"/>
      <c r="I69" s="684"/>
      <c r="J69" s="684"/>
      <c r="K69" s="684"/>
      <c r="L69" s="684"/>
      <c r="M69" s="684"/>
      <c r="N69" s="492"/>
    </row>
    <row r="70" spans="1:14" ht="15" customHeight="1" x14ac:dyDescent="0.4">
      <c r="A70" s="487">
        <v>70</v>
      </c>
      <c r="B70" s="488"/>
      <c r="C70" s="681"/>
      <c r="D70" s="681"/>
      <c r="E70" s="681"/>
      <c r="F70" s="692" t="s">
        <v>379</v>
      </c>
      <c r="G70" s="520"/>
      <c r="H70" s="684"/>
      <c r="I70" s="684"/>
      <c r="J70" s="684"/>
      <c r="K70" s="684"/>
      <c r="L70" s="684"/>
      <c r="M70" s="684"/>
      <c r="N70" s="492"/>
    </row>
    <row r="71" spans="1:14" ht="15" customHeight="1" x14ac:dyDescent="0.4">
      <c r="A71" s="487">
        <v>71</v>
      </c>
      <c r="B71" s="488"/>
      <c r="C71" s="681"/>
      <c r="D71" s="681"/>
      <c r="E71" s="681"/>
      <c r="F71" s="692" t="s">
        <v>380</v>
      </c>
      <c r="G71" s="520"/>
      <c r="H71" s="684"/>
      <c r="I71" s="684"/>
      <c r="J71" s="684"/>
      <c r="K71" s="684"/>
      <c r="L71" s="684"/>
      <c r="M71" s="684"/>
      <c r="N71" s="492"/>
    </row>
    <row r="72" spans="1:14" ht="15" customHeight="1" x14ac:dyDescent="0.4">
      <c r="A72" s="487">
        <v>72</v>
      </c>
      <c r="B72" s="488"/>
      <c r="C72" s="681"/>
      <c r="D72" s="681"/>
      <c r="E72" s="681"/>
      <c r="F72" s="692" t="s">
        <v>381</v>
      </c>
      <c r="G72" s="520"/>
      <c r="H72" s="684"/>
      <c r="I72" s="684"/>
      <c r="J72" s="684"/>
      <c r="K72" s="684"/>
      <c r="L72" s="684"/>
      <c r="M72" s="684"/>
      <c r="N72" s="492"/>
    </row>
    <row r="73" spans="1:14" ht="15" customHeight="1" x14ac:dyDescent="0.4">
      <c r="A73" s="487">
        <v>73</v>
      </c>
      <c r="B73" s="488"/>
      <c r="C73" s="681"/>
      <c r="D73" s="681"/>
      <c r="E73" s="681"/>
      <c r="F73" s="692" t="s">
        <v>382</v>
      </c>
      <c r="G73" s="520"/>
      <c r="H73" s="684"/>
      <c r="I73" s="684"/>
      <c r="J73" s="684"/>
      <c r="K73" s="684"/>
      <c r="L73" s="684"/>
      <c r="M73" s="684"/>
      <c r="N73" s="492"/>
    </row>
    <row r="74" spans="1:14" ht="15" customHeight="1" x14ac:dyDescent="0.4">
      <c r="A74" s="487">
        <v>74</v>
      </c>
      <c r="B74" s="488"/>
      <c r="C74" s="681"/>
      <c r="D74" s="681"/>
      <c r="E74" s="681"/>
      <c r="F74" s="692" t="s">
        <v>383</v>
      </c>
      <c r="G74" s="520"/>
      <c r="H74" s="684"/>
      <c r="I74" s="684"/>
      <c r="J74" s="684"/>
      <c r="K74" s="684"/>
      <c r="L74" s="684"/>
      <c r="M74" s="684"/>
      <c r="N74" s="492"/>
    </row>
    <row r="75" spans="1:14" ht="15" customHeight="1" x14ac:dyDescent="0.4">
      <c r="A75" s="487">
        <v>75</v>
      </c>
      <c r="B75" s="488"/>
      <c r="C75" s="681"/>
      <c r="D75" s="681"/>
      <c r="E75" s="681"/>
      <c r="F75" s="692" t="s">
        <v>384</v>
      </c>
      <c r="G75" s="520"/>
      <c r="H75" s="684"/>
      <c r="I75" s="684"/>
      <c r="J75" s="684"/>
      <c r="K75" s="684"/>
      <c r="L75" s="684"/>
      <c r="M75" s="684"/>
      <c r="N75" s="492"/>
    </row>
    <row r="76" spans="1:14" ht="15" customHeight="1" x14ac:dyDescent="0.4">
      <c r="A76" s="487">
        <v>76</v>
      </c>
      <c r="B76" s="488"/>
      <c r="C76" s="681"/>
      <c r="D76" s="681"/>
      <c r="E76" s="681"/>
      <c r="F76" s="692" t="s">
        <v>385</v>
      </c>
      <c r="G76" s="520"/>
      <c r="H76" s="684"/>
      <c r="I76" s="684"/>
      <c r="J76" s="684"/>
      <c r="K76" s="684"/>
      <c r="L76" s="684"/>
      <c r="M76" s="684"/>
      <c r="N76" s="492"/>
    </row>
    <row r="77" spans="1:14" ht="15" customHeight="1" x14ac:dyDescent="0.4">
      <c r="A77" s="487">
        <v>77</v>
      </c>
      <c r="B77" s="488"/>
      <c r="C77" s="681"/>
      <c r="D77" s="681"/>
      <c r="E77" s="681"/>
      <c r="F77" s="692" t="s">
        <v>386</v>
      </c>
      <c r="G77" s="520"/>
      <c r="H77" s="684"/>
      <c r="I77" s="684"/>
      <c r="J77" s="684"/>
      <c r="K77" s="684"/>
      <c r="L77" s="684"/>
      <c r="M77" s="684"/>
      <c r="N77" s="492"/>
    </row>
    <row r="78" spans="1:14" ht="15" customHeight="1" x14ac:dyDescent="0.4">
      <c r="A78" s="487">
        <v>78</v>
      </c>
      <c r="B78" s="488"/>
      <c r="C78" s="681"/>
      <c r="D78" s="681"/>
      <c r="E78" s="681"/>
      <c r="F78" s="692" t="s">
        <v>387</v>
      </c>
      <c r="G78" s="520"/>
      <c r="H78" s="684"/>
      <c r="I78" s="684"/>
      <c r="J78" s="684"/>
      <c r="K78" s="684"/>
      <c r="L78" s="684"/>
      <c r="M78" s="684"/>
      <c r="N78" s="492"/>
    </row>
    <row r="79" spans="1:14" ht="15" customHeight="1" x14ac:dyDescent="0.4">
      <c r="A79" s="487">
        <v>79</v>
      </c>
      <c r="B79" s="488"/>
      <c r="C79" s="681"/>
      <c r="D79" s="681"/>
      <c r="E79" s="681"/>
      <c r="F79" s="692" t="s">
        <v>388</v>
      </c>
      <c r="G79" s="520"/>
      <c r="H79" s="684"/>
      <c r="I79" s="684"/>
      <c r="J79" s="684"/>
      <c r="K79" s="684"/>
      <c r="L79" s="684"/>
      <c r="M79" s="684"/>
      <c r="N79" s="492"/>
    </row>
    <row r="80" spans="1:14" ht="15" customHeight="1" x14ac:dyDescent="0.4">
      <c r="A80" s="487">
        <v>80</v>
      </c>
      <c r="B80" s="488"/>
      <c r="C80" s="681"/>
      <c r="D80" s="681"/>
      <c r="E80" s="681"/>
      <c r="F80" s="692" t="s">
        <v>389</v>
      </c>
      <c r="G80" s="520"/>
      <c r="H80" s="684"/>
      <c r="I80" s="684"/>
      <c r="J80" s="684"/>
      <c r="K80" s="684"/>
      <c r="L80" s="684"/>
      <c r="M80" s="684"/>
      <c r="N80" s="492"/>
    </row>
    <row r="81" spans="1:14" ht="15" customHeight="1" x14ac:dyDescent="0.4">
      <c r="A81" s="487">
        <v>81</v>
      </c>
      <c r="B81" s="488"/>
      <c r="C81" s="681"/>
      <c r="D81" s="681"/>
      <c r="E81" s="681"/>
      <c r="F81" s="692" t="s">
        <v>390</v>
      </c>
      <c r="G81" s="520"/>
      <c r="H81" s="684"/>
      <c r="I81" s="684"/>
      <c r="J81" s="684"/>
      <c r="K81" s="684"/>
      <c r="L81" s="684"/>
      <c r="M81" s="684"/>
      <c r="N81" s="492"/>
    </row>
    <row r="82" spans="1:14" ht="15" customHeight="1" x14ac:dyDescent="0.4">
      <c r="A82" s="487">
        <v>82</v>
      </c>
      <c r="B82" s="488"/>
      <c r="C82" s="681"/>
      <c r="D82" s="681"/>
      <c r="E82" s="681"/>
      <c r="F82" s="692" t="s">
        <v>391</v>
      </c>
      <c r="G82" s="520"/>
      <c r="H82" s="684"/>
      <c r="I82" s="684"/>
      <c r="J82" s="684"/>
      <c r="K82" s="684"/>
      <c r="L82" s="684"/>
      <c r="M82" s="684"/>
      <c r="N82" s="492"/>
    </row>
    <row r="83" spans="1:14" ht="15" customHeight="1" x14ac:dyDescent="0.4">
      <c r="A83" s="487">
        <v>83</v>
      </c>
      <c r="B83" s="488"/>
      <c r="C83" s="681"/>
      <c r="D83" s="681"/>
      <c r="E83" s="681"/>
      <c r="F83" s="692" t="s">
        <v>392</v>
      </c>
      <c r="G83" s="520"/>
      <c r="H83" s="684"/>
      <c r="I83" s="684"/>
      <c r="J83" s="684"/>
      <c r="K83" s="684"/>
      <c r="L83" s="684"/>
      <c r="M83" s="684"/>
      <c r="N83" s="492"/>
    </row>
    <row r="84" spans="1:14" ht="15" customHeight="1" x14ac:dyDescent="0.4">
      <c r="A84" s="487">
        <v>84</v>
      </c>
      <c r="B84" s="488"/>
      <c r="C84" s="681"/>
      <c r="D84" s="681"/>
      <c r="E84" s="681"/>
      <c r="F84" s="692" t="s">
        <v>393</v>
      </c>
      <c r="G84" s="520"/>
      <c r="H84" s="684"/>
      <c r="I84" s="684"/>
      <c r="J84" s="684"/>
      <c r="K84" s="684"/>
      <c r="L84" s="684"/>
      <c r="M84" s="684"/>
      <c r="N84" s="492"/>
    </row>
    <row r="85" spans="1:14" ht="15" customHeight="1" x14ac:dyDescent="0.4">
      <c r="A85" s="487">
        <v>85</v>
      </c>
      <c r="B85" s="488"/>
      <c r="C85" s="681"/>
      <c r="D85" s="681"/>
      <c r="E85" s="681"/>
      <c r="F85" s="692" t="s">
        <v>394</v>
      </c>
      <c r="G85" s="520"/>
      <c r="H85" s="684"/>
      <c r="I85" s="684"/>
      <c r="J85" s="684"/>
      <c r="K85" s="684"/>
      <c r="L85" s="684"/>
      <c r="M85" s="684"/>
      <c r="N85" s="492"/>
    </row>
    <row r="86" spans="1:14" ht="15" customHeight="1" x14ac:dyDescent="0.4">
      <c r="A86" s="487">
        <v>86</v>
      </c>
      <c r="B86" s="488"/>
      <c r="C86" s="681"/>
      <c r="D86" s="681"/>
      <c r="E86" s="681"/>
      <c r="F86" s="692" t="s">
        <v>395</v>
      </c>
      <c r="G86" s="520"/>
      <c r="H86" s="684"/>
      <c r="I86" s="684"/>
      <c r="J86" s="684"/>
      <c r="K86" s="684"/>
      <c r="L86" s="684"/>
      <c r="M86" s="684"/>
      <c r="N86" s="492"/>
    </row>
    <row r="87" spans="1:14" ht="15" customHeight="1" x14ac:dyDescent="0.4">
      <c r="A87" s="487">
        <v>87</v>
      </c>
      <c r="B87" s="488"/>
      <c r="C87" s="681"/>
      <c r="D87" s="681"/>
      <c r="E87" s="681"/>
      <c r="F87" s="692" t="s">
        <v>396</v>
      </c>
      <c r="G87" s="520"/>
      <c r="H87" s="684"/>
      <c r="I87" s="684"/>
      <c r="J87" s="684"/>
      <c r="K87" s="684"/>
      <c r="L87" s="684"/>
      <c r="M87" s="684"/>
      <c r="N87" s="492"/>
    </row>
    <row r="88" spans="1:14" ht="15" customHeight="1" x14ac:dyDescent="0.4">
      <c r="A88" s="487">
        <v>88</v>
      </c>
      <c r="B88" s="488"/>
      <c r="C88" s="681"/>
      <c r="D88" s="681"/>
      <c r="E88" s="681"/>
      <c r="F88" s="692" t="s">
        <v>397</v>
      </c>
      <c r="G88" s="520"/>
      <c r="H88" s="684"/>
      <c r="I88" s="684"/>
      <c r="J88" s="684"/>
      <c r="K88" s="684"/>
      <c r="L88" s="684"/>
      <c r="M88" s="684"/>
      <c r="N88" s="492"/>
    </row>
    <row r="89" spans="1:14" ht="15" customHeight="1" x14ac:dyDescent="0.4">
      <c r="A89" s="487">
        <v>89</v>
      </c>
      <c r="B89" s="488"/>
      <c r="C89" s="681"/>
      <c r="D89" s="681"/>
      <c r="E89" s="681"/>
      <c r="F89" s="692" t="s">
        <v>398</v>
      </c>
      <c r="G89" s="520"/>
      <c r="H89" s="684"/>
      <c r="I89" s="684"/>
      <c r="J89" s="684"/>
      <c r="K89" s="684"/>
      <c r="L89" s="684"/>
      <c r="M89" s="684"/>
      <c r="N89" s="492"/>
    </row>
    <row r="90" spans="1:14" ht="15" customHeight="1" x14ac:dyDescent="0.4">
      <c r="A90" s="487">
        <v>90</v>
      </c>
      <c r="B90" s="488"/>
      <c r="C90" s="681"/>
      <c r="D90" s="681"/>
      <c r="E90" s="681"/>
      <c r="F90" s="692" t="s">
        <v>399</v>
      </c>
      <c r="G90" s="520"/>
      <c r="H90" s="684"/>
      <c r="I90" s="684"/>
      <c r="J90" s="684"/>
      <c r="K90" s="684"/>
      <c r="L90" s="684"/>
      <c r="M90" s="684"/>
      <c r="N90" s="492"/>
    </row>
    <row r="91" spans="1:14" ht="15" customHeight="1" x14ac:dyDescent="0.4">
      <c r="A91" s="487">
        <v>91</v>
      </c>
      <c r="B91" s="488"/>
      <c r="C91" s="681"/>
      <c r="D91" s="681"/>
      <c r="E91" s="681"/>
      <c r="F91" s="692" t="s">
        <v>400</v>
      </c>
      <c r="G91" s="520"/>
      <c r="H91" s="684"/>
      <c r="I91" s="684"/>
      <c r="J91" s="684"/>
      <c r="K91" s="684"/>
      <c r="L91" s="684"/>
      <c r="M91" s="684"/>
      <c r="N91" s="492"/>
    </row>
    <row r="92" spans="1:14" ht="15" customHeight="1" thickBot="1" x14ac:dyDescent="0.45">
      <c r="A92" s="487">
        <v>92</v>
      </c>
      <c r="B92" s="488"/>
      <c r="C92" s="681"/>
      <c r="D92" s="681"/>
      <c r="E92" s="681"/>
      <c r="F92" s="692" t="s">
        <v>401</v>
      </c>
      <c r="G92" s="520"/>
      <c r="H92" s="684"/>
      <c r="I92" s="684"/>
      <c r="J92" s="684"/>
      <c r="K92" s="684"/>
      <c r="L92" s="684"/>
      <c r="M92" s="684"/>
      <c r="N92" s="492"/>
    </row>
    <row r="93" spans="1:14" ht="15" customHeight="1" thickBot="1" x14ac:dyDescent="0.55000000000000004">
      <c r="A93" s="487">
        <v>93</v>
      </c>
      <c r="B93" s="488"/>
      <c r="C93" s="681"/>
      <c r="D93" s="681"/>
      <c r="E93" s="681"/>
      <c r="F93" s="567" t="s">
        <v>3</v>
      </c>
      <c r="G93" s="520"/>
      <c r="H93" s="693">
        <f t="shared" ref="H93:M93" si="7">SUM(H67:H92)</f>
        <v>0</v>
      </c>
      <c r="I93" s="693">
        <f t="shared" si="7"/>
        <v>0</v>
      </c>
      <c r="J93" s="693">
        <f t="shared" si="7"/>
        <v>0</v>
      </c>
      <c r="K93" s="693">
        <f t="shared" si="7"/>
        <v>0</v>
      </c>
      <c r="L93" s="693">
        <f t="shared" si="7"/>
        <v>0</v>
      </c>
      <c r="M93" s="693">
        <f t="shared" si="7"/>
        <v>0</v>
      </c>
      <c r="N93" s="492"/>
    </row>
    <row r="94" spans="1:14" ht="15" customHeight="1" x14ac:dyDescent="0.4">
      <c r="A94" s="487">
        <v>94</v>
      </c>
      <c r="B94" s="488"/>
      <c r="C94" s="681"/>
      <c r="D94" s="681"/>
      <c r="E94" s="681"/>
      <c r="F94" s="681"/>
      <c r="G94" s="520"/>
      <c r="H94" s="520"/>
      <c r="I94" s="520"/>
      <c r="J94" s="520"/>
      <c r="K94" s="520"/>
      <c r="L94" s="520"/>
      <c r="M94" s="520"/>
      <c r="N94" s="492"/>
    </row>
    <row r="95" spans="1:14" ht="15" customHeight="1" x14ac:dyDescent="0.4">
      <c r="A95" s="487">
        <v>95</v>
      </c>
      <c r="B95" s="488"/>
      <c r="C95" s="681"/>
      <c r="D95" s="681"/>
      <c r="E95" s="681"/>
      <c r="F95" s="681"/>
      <c r="G95" s="520"/>
      <c r="H95" s="691" t="s">
        <v>408</v>
      </c>
      <c r="I95" s="861" t="s">
        <v>409</v>
      </c>
      <c r="J95" s="862"/>
      <c r="K95" s="862"/>
      <c r="L95" s="862"/>
      <c r="M95" s="863"/>
      <c r="N95" s="492"/>
    </row>
    <row r="96" spans="1:14" ht="15" customHeight="1" x14ac:dyDescent="0.5">
      <c r="A96" s="487">
        <v>96</v>
      </c>
      <c r="B96" s="488"/>
      <c r="C96" s="681"/>
      <c r="D96" s="681"/>
      <c r="E96" s="681"/>
      <c r="F96" s="567" t="s">
        <v>415</v>
      </c>
      <c r="G96" s="520"/>
      <c r="H96" s="564" t="s">
        <v>15</v>
      </c>
      <c r="I96" s="564" t="s">
        <v>344</v>
      </c>
      <c r="J96" s="564" t="s">
        <v>345</v>
      </c>
      <c r="K96" s="564" t="s">
        <v>346</v>
      </c>
      <c r="L96" s="564" t="s">
        <v>347</v>
      </c>
      <c r="M96" s="564" t="s">
        <v>348</v>
      </c>
      <c r="N96" s="492"/>
    </row>
    <row r="97" spans="1:14" ht="15" customHeight="1" x14ac:dyDescent="0.4">
      <c r="A97" s="487">
        <v>97</v>
      </c>
      <c r="B97" s="488"/>
      <c r="C97" s="681"/>
      <c r="D97" s="681"/>
      <c r="E97" s="681"/>
      <c r="F97" s="692" t="s">
        <v>376</v>
      </c>
      <c r="G97" s="520"/>
      <c r="H97" s="698" t="e">
        <f t="shared" ref="H97:M106" si="8">H33/H67</f>
        <v>#DIV/0!</v>
      </c>
      <c r="I97" s="698" t="e">
        <f t="shared" si="8"/>
        <v>#DIV/0!</v>
      </c>
      <c r="J97" s="698" t="e">
        <f t="shared" si="8"/>
        <v>#DIV/0!</v>
      </c>
      <c r="K97" s="698" t="e">
        <f t="shared" si="8"/>
        <v>#DIV/0!</v>
      </c>
      <c r="L97" s="698" t="e">
        <f t="shared" si="8"/>
        <v>#DIV/0!</v>
      </c>
      <c r="M97" s="698" t="e">
        <f t="shared" si="8"/>
        <v>#DIV/0!</v>
      </c>
      <c r="N97" s="492"/>
    </row>
    <row r="98" spans="1:14" ht="15" customHeight="1" x14ac:dyDescent="0.4">
      <c r="A98" s="487">
        <v>98</v>
      </c>
      <c r="B98" s="488"/>
      <c r="C98" s="681"/>
      <c r="D98" s="681"/>
      <c r="E98" s="681"/>
      <c r="F98" s="692" t="s">
        <v>377</v>
      </c>
      <c r="G98" s="520"/>
      <c r="H98" s="698" t="e">
        <f t="shared" si="8"/>
        <v>#DIV/0!</v>
      </c>
      <c r="I98" s="698" t="e">
        <f t="shared" si="8"/>
        <v>#DIV/0!</v>
      </c>
      <c r="J98" s="698" t="e">
        <f t="shared" si="8"/>
        <v>#DIV/0!</v>
      </c>
      <c r="K98" s="698" t="e">
        <f t="shared" si="8"/>
        <v>#DIV/0!</v>
      </c>
      <c r="L98" s="698" t="e">
        <f t="shared" si="8"/>
        <v>#DIV/0!</v>
      </c>
      <c r="M98" s="698" t="e">
        <f t="shared" si="8"/>
        <v>#DIV/0!</v>
      </c>
      <c r="N98" s="492"/>
    </row>
    <row r="99" spans="1:14" ht="15" customHeight="1" x14ac:dyDescent="0.4">
      <c r="A99" s="487">
        <v>99</v>
      </c>
      <c r="B99" s="488"/>
      <c r="C99" s="681"/>
      <c r="D99" s="681"/>
      <c r="E99" s="681"/>
      <c r="F99" s="692" t="s">
        <v>378</v>
      </c>
      <c r="G99" s="520"/>
      <c r="H99" s="698" t="e">
        <f t="shared" si="8"/>
        <v>#DIV/0!</v>
      </c>
      <c r="I99" s="698" t="e">
        <f t="shared" si="8"/>
        <v>#DIV/0!</v>
      </c>
      <c r="J99" s="698" t="e">
        <f t="shared" si="8"/>
        <v>#DIV/0!</v>
      </c>
      <c r="K99" s="698" t="e">
        <f t="shared" si="8"/>
        <v>#DIV/0!</v>
      </c>
      <c r="L99" s="698" t="e">
        <f t="shared" si="8"/>
        <v>#DIV/0!</v>
      </c>
      <c r="M99" s="698" t="e">
        <f t="shared" si="8"/>
        <v>#DIV/0!</v>
      </c>
      <c r="N99" s="492"/>
    </row>
    <row r="100" spans="1:14" ht="15" customHeight="1" x14ac:dyDescent="0.4">
      <c r="A100" s="487">
        <v>100</v>
      </c>
      <c r="B100" s="488"/>
      <c r="C100" s="681"/>
      <c r="D100" s="681"/>
      <c r="E100" s="681"/>
      <c r="F100" s="692" t="s">
        <v>379</v>
      </c>
      <c r="G100" s="520"/>
      <c r="H100" s="698" t="e">
        <f t="shared" si="8"/>
        <v>#DIV/0!</v>
      </c>
      <c r="I100" s="698" t="e">
        <f t="shared" si="8"/>
        <v>#DIV/0!</v>
      </c>
      <c r="J100" s="698" t="e">
        <f t="shared" si="8"/>
        <v>#DIV/0!</v>
      </c>
      <c r="K100" s="698" t="e">
        <f t="shared" si="8"/>
        <v>#DIV/0!</v>
      </c>
      <c r="L100" s="698" t="e">
        <f t="shared" si="8"/>
        <v>#DIV/0!</v>
      </c>
      <c r="M100" s="698" t="e">
        <f t="shared" si="8"/>
        <v>#DIV/0!</v>
      </c>
      <c r="N100" s="492"/>
    </row>
    <row r="101" spans="1:14" ht="15" customHeight="1" x14ac:dyDescent="0.4">
      <c r="A101" s="487">
        <v>101</v>
      </c>
      <c r="B101" s="488"/>
      <c r="C101" s="681"/>
      <c r="D101" s="681"/>
      <c r="E101" s="681"/>
      <c r="F101" s="692" t="s">
        <v>380</v>
      </c>
      <c r="G101" s="520"/>
      <c r="H101" s="698" t="e">
        <f t="shared" si="8"/>
        <v>#DIV/0!</v>
      </c>
      <c r="I101" s="698" t="e">
        <f t="shared" si="8"/>
        <v>#DIV/0!</v>
      </c>
      <c r="J101" s="698" t="e">
        <f t="shared" si="8"/>
        <v>#DIV/0!</v>
      </c>
      <c r="K101" s="698" t="e">
        <f t="shared" si="8"/>
        <v>#DIV/0!</v>
      </c>
      <c r="L101" s="698" t="e">
        <f t="shared" si="8"/>
        <v>#DIV/0!</v>
      </c>
      <c r="M101" s="698" t="e">
        <f t="shared" si="8"/>
        <v>#DIV/0!</v>
      </c>
      <c r="N101" s="492"/>
    </row>
    <row r="102" spans="1:14" ht="15" customHeight="1" x14ac:dyDescent="0.4">
      <c r="A102" s="487">
        <v>102</v>
      </c>
      <c r="B102" s="488"/>
      <c r="C102" s="681"/>
      <c r="D102" s="681"/>
      <c r="E102" s="681"/>
      <c r="F102" s="692" t="s">
        <v>381</v>
      </c>
      <c r="G102" s="520"/>
      <c r="H102" s="698" t="e">
        <f t="shared" si="8"/>
        <v>#DIV/0!</v>
      </c>
      <c r="I102" s="698" t="e">
        <f t="shared" si="8"/>
        <v>#DIV/0!</v>
      </c>
      <c r="J102" s="698" t="e">
        <f t="shared" si="8"/>
        <v>#DIV/0!</v>
      </c>
      <c r="K102" s="698" t="e">
        <f t="shared" si="8"/>
        <v>#DIV/0!</v>
      </c>
      <c r="L102" s="698" t="e">
        <f t="shared" si="8"/>
        <v>#DIV/0!</v>
      </c>
      <c r="M102" s="698" t="e">
        <f t="shared" si="8"/>
        <v>#DIV/0!</v>
      </c>
      <c r="N102" s="492"/>
    </row>
    <row r="103" spans="1:14" ht="15" customHeight="1" x14ac:dyDescent="0.4">
      <c r="A103" s="487">
        <v>103</v>
      </c>
      <c r="B103" s="488"/>
      <c r="C103" s="681"/>
      <c r="D103" s="681"/>
      <c r="E103" s="681"/>
      <c r="F103" s="692" t="s">
        <v>382</v>
      </c>
      <c r="G103" s="520"/>
      <c r="H103" s="698" t="e">
        <f t="shared" si="8"/>
        <v>#DIV/0!</v>
      </c>
      <c r="I103" s="698" t="e">
        <f t="shared" si="8"/>
        <v>#DIV/0!</v>
      </c>
      <c r="J103" s="698" t="e">
        <f t="shared" si="8"/>
        <v>#DIV/0!</v>
      </c>
      <c r="K103" s="698" t="e">
        <f t="shared" si="8"/>
        <v>#DIV/0!</v>
      </c>
      <c r="L103" s="698" t="e">
        <f t="shared" si="8"/>
        <v>#DIV/0!</v>
      </c>
      <c r="M103" s="698" t="e">
        <f t="shared" si="8"/>
        <v>#DIV/0!</v>
      </c>
      <c r="N103" s="492"/>
    </row>
    <row r="104" spans="1:14" ht="15" customHeight="1" x14ac:dyDescent="0.4">
      <c r="A104" s="487">
        <v>104</v>
      </c>
      <c r="B104" s="488"/>
      <c r="C104" s="681"/>
      <c r="D104" s="681"/>
      <c r="E104" s="681"/>
      <c r="F104" s="692" t="s">
        <v>383</v>
      </c>
      <c r="G104" s="520"/>
      <c r="H104" s="698" t="e">
        <f t="shared" si="8"/>
        <v>#DIV/0!</v>
      </c>
      <c r="I104" s="698" t="e">
        <f t="shared" si="8"/>
        <v>#DIV/0!</v>
      </c>
      <c r="J104" s="698" t="e">
        <f t="shared" si="8"/>
        <v>#DIV/0!</v>
      </c>
      <c r="K104" s="698" t="e">
        <f t="shared" si="8"/>
        <v>#DIV/0!</v>
      </c>
      <c r="L104" s="698" t="e">
        <f t="shared" si="8"/>
        <v>#DIV/0!</v>
      </c>
      <c r="M104" s="698" t="e">
        <f t="shared" si="8"/>
        <v>#DIV/0!</v>
      </c>
      <c r="N104" s="492"/>
    </row>
    <row r="105" spans="1:14" ht="15" customHeight="1" x14ac:dyDescent="0.4">
      <c r="A105" s="487">
        <v>105</v>
      </c>
      <c r="B105" s="488"/>
      <c r="C105" s="681"/>
      <c r="D105" s="681"/>
      <c r="E105" s="681"/>
      <c r="F105" s="692" t="s">
        <v>384</v>
      </c>
      <c r="G105" s="520"/>
      <c r="H105" s="698" t="e">
        <f t="shared" si="8"/>
        <v>#DIV/0!</v>
      </c>
      <c r="I105" s="698" t="e">
        <f t="shared" si="8"/>
        <v>#DIV/0!</v>
      </c>
      <c r="J105" s="698" t="e">
        <f t="shared" si="8"/>
        <v>#DIV/0!</v>
      </c>
      <c r="K105" s="698" t="e">
        <f t="shared" si="8"/>
        <v>#DIV/0!</v>
      </c>
      <c r="L105" s="698" t="e">
        <f t="shared" si="8"/>
        <v>#DIV/0!</v>
      </c>
      <c r="M105" s="698" t="e">
        <f t="shared" si="8"/>
        <v>#DIV/0!</v>
      </c>
      <c r="N105" s="492"/>
    </row>
    <row r="106" spans="1:14" ht="15" customHeight="1" x14ac:dyDescent="0.4">
      <c r="A106" s="487">
        <v>106</v>
      </c>
      <c r="B106" s="488"/>
      <c r="C106" s="681"/>
      <c r="D106" s="681"/>
      <c r="E106" s="681"/>
      <c r="F106" s="692" t="s">
        <v>385</v>
      </c>
      <c r="G106" s="520"/>
      <c r="H106" s="698" t="e">
        <f t="shared" si="8"/>
        <v>#DIV/0!</v>
      </c>
      <c r="I106" s="698" t="e">
        <f t="shared" si="8"/>
        <v>#DIV/0!</v>
      </c>
      <c r="J106" s="698" t="e">
        <f t="shared" si="8"/>
        <v>#DIV/0!</v>
      </c>
      <c r="K106" s="698" t="e">
        <f t="shared" si="8"/>
        <v>#DIV/0!</v>
      </c>
      <c r="L106" s="698" t="e">
        <f t="shared" si="8"/>
        <v>#DIV/0!</v>
      </c>
      <c r="M106" s="698" t="e">
        <f t="shared" si="8"/>
        <v>#DIV/0!</v>
      </c>
      <c r="N106" s="492"/>
    </row>
    <row r="107" spans="1:14" ht="15" customHeight="1" x14ac:dyDescent="0.4">
      <c r="A107" s="487">
        <v>107</v>
      </c>
      <c r="B107" s="488"/>
      <c r="C107" s="681"/>
      <c r="D107" s="681"/>
      <c r="E107" s="681"/>
      <c r="F107" s="692" t="s">
        <v>386</v>
      </c>
      <c r="G107" s="520"/>
      <c r="H107" s="698" t="e">
        <f t="shared" ref="H107:M116" si="9">H43/H77</f>
        <v>#DIV/0!</v>
      </c>
      <c r="I107" s="698" t="e">
        <f t="shared" si="9"/>
        <v>#DIV/0!</v>
      </c>
      <c r="J107" s="698" t="e">
        <f t="shared" si="9"/>
        <v>#DIV/0!</v>
      </c>
      <c r="K107" s="698" t="e">
        <f t="shared" si="9"/>
        <v>#DIV/0!</v>
      </c>
      <c r="L107" s="698" t="e">
        <f t="shared" si="9"/>
        <v>#DIV/0!</v>
      </c>
      <c r="M107" s="698" t="e">
        <f t="shared" si="9"/>
        <v>#DIV/0!</v>
      </c>
      <c r="N107" s="492"/>
    </row>
    <row r="108" spans="1:14" ht="15" customHeight="1" x14ac:dyDescent="0.4">
      <c r="A108" s="487">
        <v>108</v>
      </c>
      <c r="B108" s="488"/>
      <c r="C108" s="681"/>
      <c r="D108" s="681"/>
      <c r="E108" s="681"/>
      <c r="F108" s="692" t="s">
        <v>387</v>
      </c>
      <c r="G108" s="520"/>
      <c r="H108" s="698" t="e">
        <f t="shared" si="9"/>
        <v>#DIV/0!</v>
      </c>
      <c r="I108" s="698" t="e">
        <f t="shared" si="9"/>
        <v>#DIV/0!</v>
      </c>
      <c r="J108" s="698" t="e">
        <f t="shared" si="9"/>
        <v>#DIV/0!</v>
      </c>
      <c r="K108" s="698" t="e">
        <f t="shared" si="9"/>
        <v>#DIV/0!</v>
      </c>
      <c r="L108" s="698" t="e">
        <f t="shared" si="9"/>
        <v>#DIV/0!</v>
      </c>
      <c r="M108" s="698" t="e">
        <f t="shared" si="9"/>
        <v>#DIV/0!</v>
      </c>
      <c r="N108" s="492"/>
    </row>
    <row r="109" spans="1:14" ht="15" customHeight="1" x14ac:dyDescent="0.4">
      <c r="A109" s="487">
        <v>109</v>
      </c>
      <c r="B109" s="488"/>
      <c r="C109" s="681"/>
      <c r="D109" s="681"/>
      <c r="E109" s="681"/>
      <c r="F109" s="692" t="s">
        <v>388</v>
      </c>
      <c r="G109" s="520"/>
      <c r="H109" s="698" t="e">
        <f t="shared" si="9"/>
        <v>#DIV/0!</v>
      </c>
      <c r="I109" s="698" t="e">
        <f t="shared" si="9"/>
        <v>#DIV/0!</v>
      </c>
      <c r="J109" s="698" t="e">
        <f t="shared" si="9"/>
        <v>#DIV/0!</v>
      </c>
      <c r="K109" s="698" t="e">
        <f t="shared" si="9"/>
        <v>#DIV/0!</v>
      </c>
      <c r="L109" s="698" t="e">
        <f t="shared" si="9"/>
        <v>#DIV/0!</v>
      </c>
      <c r="M109" s="698" t="e">
        <f t="shared" si="9"/>
        <v>#DIV/0!</v>
      </c>
      <c r="N109" s="492"/>
    </row>
    <row r="110" spans="1:14" ht="15" customHeight="1" x14ac:dyDescent="0.4">
      <c r="A110" s="487">
        <v>110</v>
      </c>
      <c r="B110" s="488"/>
      <c r="C110" s="681"/>
      <c r="D110" s="681"/>
      <c r="E110" s="681"/>
      <c r="F110" s="692" t="s">
        <v>389</v>
      </c>
      <c r="G110" s="520"/>
      <c r="H110" s="698" t="e">
        <f t="shared" si="9"/>
        <v>#DIV/0!</v>
      </c>
      <c r="I110" s="698" t="e">
        <f t="shared" si="9"/>
        <v>#DIV/0!</v>
      </c>
      <c r="J110" s="698" t="e">
        <f t="shared" si="9"/>
        <v>#DIV/0!</v>
      </c>
      <c r="K110" s="698" t="e">
        <f t="shared" si="9"/>
        <v>#DIV/0!</v>
      </c>
      <c r="L110" s="698" t="e">
        <f t="shared" si="9"/>
        <v>#DIV/0!</v>
      </c>
      <c r="M110" s="698" t="e">
        <f t="shared" si="9"/>
        <v>#DIV/0!</v>
      </c>
      <c r="N110" s="492"/>
    </row>
    <row r="111" spans="1:14" ht="15" customHeight="1" x14ac:dyDescent="0.4">
      <c r="A111" s="487">
        <v>111</v>
      </c>
      <c r="B111" s="488"/>
      <c r="C111" s="681"/>
      <c r="D111" s="681"/>
      <c r="E111" s="681"/>
      <c r="F111" s="692" t="s">
        <v>390</v>
      </c>
      <c r="G111" s="520"/>
      <c r="H111" s="698" t="e">
        <f t="shared" si="9"/>
        <v>#DIV/0!</v>
      </c>
      <c r="I111" s="698" t="e">
        <f t="shared" si="9"/>
        <v>#DIV/0!</v>
      </c>
      <c r="J111" s="698" t="e">
        <f t="shared" si="9"/>
        <v>#DIV/0!</v>
      </c>
      <c r="K111" s="698" t="e">
        <f t="shared" si="9"/>
        <v>#DIV/0!</v>
      </c>
      <c r="L111" s="698" t="e">
        <f t="shared" si="9"/>
        <v>#DIV/0!</v>
      </c>
      <c r="M111" s="698" t="e">
        <f t="shared" si="9"/>
        <v>#DIV/0!</v>
      </c>
      <c r="N111" s="492"/>
    </row>
    <row r="112" spans="1:14" ht="15" customHeight="1" x14ac:dyDescent="0.4">
      <c r="A112" s="487">
        <v>112</v>
      </c>
      <c r="B112" s="488"/>
      <c r="C112" s="681"/>
      <c r="D112" s="681"/>
      <c r="E112" s="681"/>
      <c r="F112" s="692" t="s">
        <v>391</v>
      </c>
      <c r="G112" s="520"/>
      <c r="H112" s="698" t="e">
        <f t="shared" si="9"/>
        <v>#DIV/0!</v>
      </c>
      <c r="I112" s="698" t="e">
        <f t="shared" si="9"/>
        <v>#DIV/0!</v>
      </c>
      <c r="J112" s="698" t="e">
        <f t="shared" si="9"/>
        <v>#DIV/0!</v>
      </c>
      <c r="K112" s="698" t="e">
        <f t="shared" si="9"/>
        <v>#DIV/0!</v>
      </c>
      <c r="L112" s="698" t="e">
        <f t="shared" si="9"/>
        <v>#DIV/0!</v>
      </c>
      <c r="M112" s="698" t="e">
        <f t="shared" si="9"/>
        <v>#DIV/0!</v>
      </c>
      <c r="N112" s="492"/>
    </row>
    <row r="113" spans="1:14" ht="15" customHeight="1" x14ac:dyDescent="0.4">
      <c r="A113" s="487">
        <v>113</v>
      </c>
      <c r="B113" s="488"/>
      <c r="C113" s="681"/>
      <c r="D113" s="681"/>
      <c r="E113" s="681"/>
      <c r="F113" s="692" t="s">
        <v>392</v>
      </c>
      <c r="G113" s="520"/>
      <c r="H113" s="698" t="e">
        <f t="shared" si="9"/>
        <v>#DIV/0!</v>
      </c>
      <c r="I113" s="698" t="e">
        <f t="shared" si="9"/>
        <v>#DIV/0!</v>
      </c>
      <c r="J113" s="698" t="e">
        <f t="shared" si="9"/>
        <v>#DIV/0!</v>
      </c>
      <c r="K113" s="698" t="e">
        <f t="shared" si="9"/>
        <v>#DIV/0!</v>
      </c>
      <c r="L113" s="698" t="e">
        <f t="shared" si="9"/>
        <v>#DIV/0!</v>
      </c>
      <c r="M113" s="698" t="e">
        <f t="shared" si="9"/>
        <v>#DIV/0!</v>
      </c>
      <c r="N113" s="492"/>
    </row>
    <row r="114" spans="1:14" ht="15" customHeight="1" x14ac:dyDescent="0.4">
      <c r="A114" s="487">
        <v>114</v>
      </c>
      <c r="B114" s="488"/>
      <c r="C114" s="681"/>
      <c r="D114" s="681"/>
      <c r="E114" s="681"/>
      <c r="F114" s="692" t="s">
        <v>393</v>
      </c>
      <c r="G114" s="520"/>
      <c r="H114" s="698" t="e">
        <f t="shared" si="9"/>
        <v>#DIV/0!</v>
      </c>
      <c r="I114" s="698" t="e">
        <f t="shared" si="9"/>
        <v>#DIV/0!</v>
      </c>
      <c r="J114" s="698" t="e">
        <f t="shared" si="9"/>
        <v>#DIV/0!</v>
      </c>
      <c r="K114" s="698" t="e">
        <f t="shared" si="9"/>
        <v>#DIV/0!</v>
      </c>
      <c r="L114" s="698" t="e">
        <f t="shared" si="9"/>
        <v>#DIV/0!</v>
      </c>
      <c r="M114" s="698" t="e">
        <f t="shared" si="9"/>
        <v>#DIV/0!</v>
      </c>
      <c r="N114" s="492"/>
    </row>
    <row r="115" spans="1:14" ht="15" customHeight="1" x14ac:dyDescent="0.4">
      <c r="A115" s="487">
        <v>115</v>
      </c>
      <c r="B115" s="488"/>
      <c r="C115" s="681"/>
      <c r="D115" s="681"/>
      <c r="E115" s="681"/>
      <c r="F115" s="692" t="s">
        <v>394</v>
      </c>
      <c r="G115" s="520"/>
      <c r="H115" s="698" t="e">
        <f t="shared" si="9"/>
        <v>#DIV/0!</v>
      </c>
      <c r="I115" s="698" t="e">
        <f t="shared" si="9"/>
        <v>#DIV/0!</v>
      </c>
      <c r="J115" s="698" t="e">
        <f t="shared" si="9"/>
        <v>#DIV/0!</v>
      </c>
      <c r="K115" s="698" t="e">
        <f t="shared" si="9"/>
        <v>#DIV/0!</v>
      </c>
      <c r="L115" s="698" t="e">
        <f t="shared" si="9"/>
        <v>#DIV/0!</v>
      </c>
      <c r="M115" s="698" t="e">
        <f t="shared" si="9"/>
        <v>#DIV/0!</v>
      </c>
      <c r="N115" s="492"/>
    </row>
    <row r="116" spans="1:14" ht="15" customHeight="1" x14ac:dyDescent="0.4">
      <c r="A116" s="487">
        <v>116</v>
      </c>
      <c r="B116" s="488"/>
      <c r="C116" s="681"/>
      <c r="D116" s="681"/>
      <c r="E116" s="681"/>
      <c r="F116" s="692" t="s">
        <v>395</v>
      </c>
      <c r="G116" s="520"/>
      <c r="H116" s="698" t="e">
        <f t="shared" si="9"/>
        <v>#DIV/0!</v>
      </c>
      <c r="I116" s="698" t="e">
        <f t="shared" si="9"/>
        <v>#DIV/0!</v>
      </c>
      <c r="J116" s="698" t="e">
        <f t="shared" si="9"/>
        <v>#DIV/0!</v>
      </c>
      <c r="K116" s="698" t="e">
        <f t="shared" si="9"/>
        <v>#DIV/0!</v>
      </c>
      <c r="L116" s="698" t="e">
        <f t="shared" si="9"/>
        <v>#DIV/0!</v>
      </c>
      <c r="M116" s="698" t="e">
        <f t="shared" si="9"/>
        <v>#DIV/0!</v>
      </c>
      <c r="N116" s="492"/>
    </row>
    <row r="117" spans="1:14" ht="15" customHeight="1" x14ac:dyDescent="0.4">
      <c r="A117" s="487">
        <v>117</v>
      </c>
      <c r="B117" s="488"/>
      <c r="C117" s="681"/>
      <c r="D117" s="681"/>
      <c r="E117" s="681"/>
      <c r="F117" s="692" t="s">
        <v>396</v>
      </c>
      <c r="G117" s="520"/>
      <c r="H117" s="698" t="e">
        <f t="shared" ref="H117:M123" si="10">H53/H87</f>
        <v>#DIV/0!</v>
      </c>
      <c r="I117" s="698" t="e">
        <f t="shared" si="10"/>
        <v>#DIV/0!</v>
      </c>
      <c r="J117" s="698" t="e">
        <f t="shared" si="10"/>
        <v>#DIV/0!</v>
      </c>
      <c r="K117" s="698" t="e">
        <f t="shared" si="10"/>
        <v>#DIV/0!</v>
      </c>
      <c r="L117" s="698" t="e">
        <f t="shared" si="10"/>
        <v>#DIV/0!</v>
      </c>
      <c r="M117" s="698" t="e">
        <f t="shared" si="10"/>
        <v>#DIV/0!</v>
      </c>
      <c r="N117" s="492"/>
    </row>
    <row r="118" spans="1:14" ht="15" customHeight="1" x14ac:dyDescent="0.4">
      <c r="A118" s="487">
        <v>118</v>
      </c>
      <c r="B118" s="488"/>
      <c r="C118" s="681"/>
      <c r="D118" s="681"/>
      <c r="E118" s="681"/>
      <c r="F118" s="692" t="s">
        <v>397</v>
      </c>
      <c r="G118" s="520"/>
      <c r="H118" s="698" t="e">
        <f t="shared" si="10"/>
        <v>#DIV/0!</v>
      </c>
      <c r="I118" s="698" t="e">
        <f t="shared" si="10"/>
        <v>#DIV/0!</v>
      </c>
      <c r="J118" s="698" t="e">
        <f t="shared" si="10"/>
        <v>#DIV/0!</v>
      </c>
      <c r="K118" s="698" t="e">
        <f t="shared" si="10"/>
        <v>#DIV/0!</v>
      </c>
      <c r="L118" s="698" t="e">
        <f t="shared" si="10"/>
        <v>#DIV/0!</v>
      </c>
      <c r="M118" s="698" t="e">
        <f t="shared" si="10"/>
        <v>#DIV/0!</v>
      </c>
      <c r="N118" s="492"/>
    </row>
    <row r="119" spans="1:14" ht="15" customHeight="1" x14ac:dyDescent="0.4">
      <c r="A119" s="487">
        <v>119</v>
      </c>
      <c r="B119" s="488"/>
      <c r="C119" s="681"/>
      <c r="D119" s="681"/>
      <c r="E119" s="681"/>
      <c r="F119" s="692" t="s">
        <v>398</v>
      </c>
      <c r="G119" s="520"/>
      <c r="H119" s="698" t="e">
        <f t="shared" si="10"/>
        <v>#DIV/0!</v>
      </c>
      <c r="I119" s="698" t="e">
        <f t="shared" si="10"/>
        <v>#DIV/0!</v>
      </c>
      <c r="J119" s="698" t="e">
        <f t="shared" si="10"/>
        <v>#DIV/0!</v>
      </c>
      <c r="K119" s="698" t="e">
        <f t="shared" si="10"/>
        <v>#DIV/0!</v>
      </c>
      <c r="L119" s="698" t="e">
        <f t="shared" si="10"/>
        <v>#DIV/0!</v>
      </c>
      <c r="M119" s="698" t="e">
        <f t="shared" si="10"/>
        <v>#DIV/0!</v>
      </c>
      <c r="N119" s="492"/>
    </row>
    <row r="120" spans="1:14" ht="15" customHeight="1" x14ac:dyDescent="0.4">
      <c r="A120" s="487">
        <v>120</v>
      </c>
      <c r="B120" s="488"/>
      <c r="C120" s="681"/>
      <c r="D120" s="681"/>
      <c r="E120" s="681"/>
      <c r="F120" s="692" t="s">
        <v>399</v>
      </c>
      <c r="G120" s="520"/>
      <c r="H120" s="698" t="e">
        <f t="shared" si="10"/>
        <v>#DIV/0!</v>
      </c>
      <c r="I120" s="698" t="e">
        <f t="shared" si="10"/>
        <v>#DIV/0!</v>
      </c>
      <c r="J120" s="698" t="e">
        <f t="shared" si="10"/>
        <v>#DIV/0!</v>
      </c>
      <c r="K120" s="698" t="e">
        <f t="shared" si="10"/>
        <v>#DIV/0!</v>
      </c>
      <c r="L120" s="698" t="e">
        <f t="shared" si="10"/>
        <v>#DIV/0!</v>
      </c>
      <c r="M120" s="698" t="e">
        <f t="shared" si="10"/>
        <v>#DIV/0!</v>
      </c>
      <c r="N120" s="492"/>
    </row>
    <row r="121" spans="1:14" ht="15" customHeight="1" x14ac:dyDescent="0.4">
      <c r="A121" s="487">
        <v>121</v>
      </c>
      <c r="B121" s="488"/>
      <c r="C121" s="681"/>
      <c r="D121" s="681"/>
      <c r="E121" s="681"/>
      <c r="F121" s="692" t="s">
        <v>400</v>
      </c>
      <c r="G121" s="520"/>
      <c r="H121" s="698" t="e">
        <f t="shared" si="10"/>
        <v>#DIV/0!</v>
      </c>
      <c r="I121" s="698" t="e">
        <f t="shared" si="10"/>
        <v>#DIV/0!</v>
      </c>
      <c r="J121" s="698" t="e">
        <f t="shared" si="10"/>
        <v>#DIV/0!</v>
      </c>
      <c r="K121" s="698" t="e">
        <f t="shared" si="10"/>
        <v>#DIV/0!</v>
      </c>
      <c r="L121" s="698" t="e">
        <f t="shared" si="10"/>
        <v>#DIV/0!</v>
      </c>
      <c r="M121" s="698" t="e">
        <f t="shared" si="10"/>
        <v>#DIV/0!</v>
      </c>
      <c r="N121" s="492"/>
    </row>
    <row r="122" spans="1:14" ht="15" customHeight="1" thickBot="1" x14ac:dyDescent="0.45">
      <c r="A122" s="487">
        <v>122</v>
      </c>
      <c r="B122" s="488"/>
      <c r="C122" s="681"/>
      <c r="D122" s="681"/>
      <c r="E122" s="681"/>
      <c r="F122" s="692" t="s">
        <v>401</v>
      </c>
      <c r="G122" s="520"/>
      <c r="H122" s="698" t="e">
        <f t="shared" si="10"/>
        <v>#DIV/0!</v>
      </c>
      <c r="I122" s="698" t="e">
        <f t="shared" si="10"/>
        <v>#DIV/0!</v>
      </c>
      <c r="J122" s="698" t="e">
        <f t="shared" si="10"/>
        <v>#DIV/0!</v>
      </c>
      <c r="K122" s="698" t="e">
        <f t="shared" si="10"/>
        <v>#DIV/0!</v>
      </c>
      <c r="L122" s="698" t="e">
        <f t="shared" si="10"/>
        <v>#DIV/0!</v>
      </c>
      <c r="M122" s="698" t="s">
        <v>969</v>
      </c>
      <c r="N122" s="492"/>
    </row>
    <row r="123" spans="1:14" ht="15" customHeight="1" thickBot="1" x14ac:dyDescent="0.55000000000000004">
      <c r="A123" s="487">
        <v>123</v>
      </c>
      <c r="B123" s="488"/>
      <c r="C123" s="681"/>
      <c r="D123" s="681"/>
      <c r="E123" s="681"/>
      <c r="F123" s="567" t="s">
        <v>3</v>
      </c>
      <c r="G123" s="520"/>
      <c r="H123" s="569" t="e">
        <f t="shared" si="10"/>
        <v>#DIV/0!</v>
      </c>
      <c r="I123" s="569" t="e">
        <f t="shared" si="10"/>
        <v>#DIV/0!</v>
      </c>
      <c r="J123" s="569" t="e">
        <f t="shared" si="10"/>
        <v>#DIV/0!</v>
      </c>
      <c r="K123" s="569" t="e">
        <f t="shared" si="10"/>
        <v>#DIV/0!</v>
      </c>
      <c r="L123" s="569" t="e">
        <f t="shared" si="10"/>
        <v>#DIV/0!</v>
      </c>
      <c r="M123" s="569" t="e">
        <f t="shared" si="10"/>
        <v>#DIV/0!</v>
      </c>
      <c r="N123" s="492"/>
    </row>
    <row r="124" spans="1:14" ht="15" customHeight="1" x14ac:dyDescent="0.4">
      <c r="A124" s="487">
        <v>124</v>
      </c>
      <c r="B124" s="488"/>
      <c r="C124" s="681"/>
      <c r="D124" s="681"/>
      <c r="E124" s="681"/>
      <c r="F124" s="501"/>
      <c r="G124" s="520"/>
      <c r="H124" s="570"/>
      <c r="I124" s="570"/>
      <c r="J124" s="570"/>
      <c r="K124" s="570"/>
      <c r="L124" s="570"/>
      <c r="M124" s="570"/>
      <c r="N124" s="492"/>
    </row>
    <row r="125" spans="1:14" ht="15" customHeight="1" x14ac:dyDescent="0.4">
      <c r="A125" s="487">
        <v>125</v>
      </c>
      <c r="B125" s="488"/>
      <c r="C125" s="681"/>
      <c r="D125" s="681"/>
      <c r="E125" s="681"/>
      <c r="F125" s="501"/>
      <c r="G125" s="520"/>
      <c r="H125" s="570"/>
      <c r="I125" s="570"/>
      <c r="J125" s="570"/>
      <c r="K125" s="570"/>
      <c r="L125" s="570"/>
      <c r="M125" s="570"/>
      <c r="N125" s="492"/>
    </row>
    <row r="126" spans="1:14" ht="15" customHeight="1" x14ac:dyDescent="0.4">
      <c r="A126" s="487">
        <v>126</v>
      </c>
      <c r="B126" s="488"/>
      <c r="C126" s="681"/>
      <c r="D126" s="681"/>
      <c r="E126" s="681"/>
      <c r="F126" s="501"/>
      <c r="G126" s="520"/>
      <c r="H126" s="570"/>
      <c r="I126" s="570"/>
      <c r="J126" s="570"/>
      <c r="K126" s="570"/>
      <c r="L126" s="570"/>
      <c r="M126" s="570"/>
      <c r="N126" s="492"/>
    </row>
    <row r="127" spans="1:14" ht="15" customHeight="1" x14ac:dyDescent="0.4">
      <c r="A127" s="487">
        <v>127</v>
      </c>
      <c r="B127" s="488"/>
      <c r="C127" s="681"/>
      <c r="D127" s="681"/>
      <c r="E127" s="681"/>
      <c r="F127" s="501"/>
      <c r="G127" s="520"/>
      <c r="H127" s="570"/>
      <c r="I127" s="570"/>
      <c r="J127" s="570"/>
      <c r="K127" s="570"/>
      <c r="L127" s="570"/>
      <c r="M127" s="570"/>
      <c r="N127" s="492"/>
    </row>
    <row r="128" spans="1:14" ht="15" customHeight="1" x14ac:dyDescent="0.4">
      <c r="A128" s="487">
        <v>128</v>
      </c>
      <c r="B128" s="488"/>
      <c r="C128" s="681"/>
      <c r="D128" s="681"/>
      <c r="E128" s="681"/>
      <c r="F128" s="681"/>
      <c r="G128" s="520"/>
      <c r="H128" s="520"/>
      <c r="I128" s="520"/>
      <c r="J128" s="520"/>
      <c r="K128" s="520"/>
      <c r="L128" s="520"/>
      <c r="M128" s="520"/>
      <c r="N128" s="492"/>
    </row>
    <row r="129" spans="1:14" x14ac:dyDescent="0.4">
      <c r="A129" s="487">
        <v>129</v>
      </c>
      <c r="B129" s="606"/>
      <c r="C129" s="607"/>
      <c r="D129" s="607"/>
      <c r="E129" s="607"/>
      <c r="F129" s="607"/>
      <c r="G129" s="607"/>
      <c r="H129" s="607"/>
      <c r="I129" s="607"/>
      <c r="J129" s="607"/>
      <c r="K129" s="607"/>
      <c r="L129" s="607"/>
      <c r="M129" s="607"/>
      <c r="N129" s="515"/>
    </row>
  </sheetData>
  <sheetProtection formatRows="0" insertRows="0"/>
  <mergeCells count="14">
    <mergeCell ref="C15:D15"/>
    <mergeCell ref="K2:M2"/>
    <mergeCell ref="K3:M3"/>
    <mergeCell ref="A5:M5"/>
    <mergeCell ref="H7:M7"/>
    <mergeCell ref="H8:M8"/>
    <mergeCell ref="I65:M65"/>
    <mergeCell ref="I95:M95"/>
    <mergeCell ref="C16:D16"/>
    <mergeCell ref="C17:D17"/>
    <mergeCell ref="C18:D18"/>
    <mergeCell ref="C19:D19"/>
    <mergeCell ref="H30:M30"/>
    <mergeCell ref="I31:M31"/>
  </mergeCells>
  <dataValidations count="1">
    <dataValidation allowBlank="1" showInputMessage="1" showErrorMessage="1" prompt="Please enter text" sqref="F67:F92 F10:F19 F33:F58 F97:F122" xr:uid="{0D0E4F3F-9AE9-4645-9B65-4DEC18A6EA6B}"/>
  </dataValidations>
  <pageMargins left="0.70866141732283472" right="0.70866141732283472" top="0.74803149606299213" bottom="0.74803149606299213" header="0.31496062992125989" footer="0.31496062992125989"/>
  <pageSetup paperSize="9" scale="23" orientation="landscape" cellComments="asDisplayed" r:id="rId1"/>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4"/>
  <sheetViews>
    <sheetView showGridLines="0" zoomScaleNormal="100" zoomScaleSheetLayoutView="100" workbookViewId="0">
      <selection activeCell="C34" sqref="C34"/>
    </sheetView>
  </sheetViews>
  <sheetFormatPr defaultColWidth="9.1328125" defaultRowHeight="14.25" x14ac:dyDescent="0.45"/>
  <cols>
    <col min="1" max="1" width="9.1328125" style="33"/>
    <col min="2" max="2" width="9" style="33" customWidth="1"/>
    <col min="3" max="3" width="105.86328125" style="33" customWidth="1"/>
    <col min="4" max="4" width="2.73046875" style="33" customWidth="1"/>
    <col min="5" max="16384" width="9.1328125" style="33"/>
  </cols>
  <sheetData>
    <row r="1" spans="1:4" ht="28.5" customHeight="1" x14ac:dyDescent="0.45">
      <c r="A1" s="118"/>
      <c r="B1" s="119"/>
      <c r="C1" s="120"/>
      <c r="D1" s="121"/>
    </row>
    <row r="2" spans="1:4" ht="15.75" x14ac:dyDescent="0.5">
      <c r="A2" s="101"/>
      <c r="B2" s="122" t="s">
        <v>4</v>
      </c>
      <c r="C2" s="102"/>
      <c r="D2" s="103"/>
    </row>
    <row r="3" spans="1:4" x14ac:dyDescent="0.45">
      <c r="A3" s="101"/>
      <c r="B3" s="102"/>
      <c r="C3" s="102"/>
      <c r="D3" s="103"/>
    </row>
    <row r="4" spans="1:4" x14ac:dyDescent="0.45">
      <c r="A4" s="123"/>
      <c r="B4" s="110"/>
      <c r="C4" s="110"/>
      <c r="D4" s="103"/>
    </row>
    <row r="5" spans="1:4" x14ac:dyDescent="0.45">
      <c r="A5" s="101"/>
      <c r="B5" s="124" t="s">
        <v>191</v>
      </c>
      <c r="C5" s="124" t="s">
        <v>181</v>
      </c>
      <c r="D5" s="103"/>
    </row>
    <row r="6" spans="1:4" x14ac:dyDescent="0.45">
      <c r="A6" s="126"/>
      <c r="B6" s="125" t="s">
        <v>187</v>
      </c>
      <c r="C6" s="54" t="s">
        <v>924</v>
      </c>
      <c r="D6" s="127"/>
    </row>
    <row r="7" spans="1:4" x14ac:dyDescent="0.45">
      <c r="A7" s="101"/>
      <c r="B7" s="125" t="s">
        <v>192</v>
      </c>
      <c r="C7" s="54" t="s">
        <v>182</v>
      </c>
      <c r="D7" s="103"/>
    </row>
    <row r="8" spans="1:4" s="54" customFormat="1" x14ac:dyDescent="0.45">
      <c r="A8" s="101"/>
      <c r="B8" s="125" t="s">
        <v>289</v>
      </c>
      <c r="C8" s="54" t="s">
        <v>183</v>
      </c>
      <c r="D8" s="103"/>
    </row>
    <row r="9" spans="1:4" s="54" customFormat="1" x14ac:dyDescent="0.45">
      <c r="A9" s="101"/>
      <c r="B9" s="125" t="s">
        <v>188</v>
      </c>
      <c r="C9" s="54" t="s">
        <v>926</v>
      </c>
      <c r="D9" s="103"/>
    </row>
    <row r="10" spans="1:4" s="54" customFormat="1" x14ac:dyDescent="0.45">
      <c r="A10" s="101"/>
      <c r="B10" s="125" t="s">
        <v>290</v>
      </c>
      <c r="C10" s="54" t="s">
        <v>186</v>
      </c>
      <c r="D10" s="103"/>
    </row>
    <row r="11" spans="1:4" s="54" customFormat="1" x14ac:dyDescent="0.45">
      <c r="A11" s="101"/>
      <c r="B11" s="125" t="s">
        <v>226</v>
      </c>
      <c r="C11" s="54" t="s">
        <v>913</v>
      </c>
      <c r="D11" s="103"/>
    </row>
    <row r="12" spans="1:4" s="54" customFormat="1" x14ac:dyDescent="0.45">
      <c r="A12" s="101"/>
      <c r="B12" s="125" t="s">
        <v>301</v>
      </c>
      <c r="C12" s="54" t="s">
        <v>185</v>
      </c>
      <c r="D12" s="103"/>
    </row>
    <row r="13" spans="1:4" s="54" customFormat="1" x14ac:dyDescent="0.45">
      <c r="A13" s="126"/>
      <c r="B13" s="125" t="s">
        <v>225</v>
      </c>
      <c r="C13" s="54" t="s">
        <v>914</v>
      </c>
      <c r="D13" s="127"/>
    </row>
    <row r="14" spans="1:4" s="54" customFormat="1" x14ac:dyDescent="0.45">
      <c r="A14" s="126"/>
      <c r="B14" s="125" t="s">
        <v>189</v>
      </c>
      <c r="C14" s="54" t="s">
        <v>915</v>
      </c>
      <c r="D14" s="127"/>
    </row>
    <row r="15" spans="1:4" x14ac:dyDescent="0.45">
      <c r="A15" s="123"/>
      <c r="B15" s="125" t="s">
        <v>190</v>
      </c>
      <c r="C15" s="54" t="s">
        <v>925</v>
      </c>
      <c r="D15" s="103"/>
    </row>
    <row r="16" spans="1:4" x14ac:dyDescent="0.45">
      <c r="A16" s="126"/>
      <c r="B16" s="125">
        <v>9</v>
      </c>
      <c r="C16" s="54" t="s">
        <v>184</v>
      </c>
      <c r="D16" s="127"/>
    </row>
    <row r="17" spans="1:4" x14ac:dyDescent="0.45">
      <c r="A17" s="459"/>
      <c r="B17" s="459">
        <v>10</v>
      </c>
      <c r="C17" s="54" t="s">
        <v>916</v>
      </c>
      <c r="D17" s="103"/>
    </row>
    <row r="18" spans="1:4" x14ac:dyDescent="0.45">
      <c r="A18" s="126"/>
      <c r="B18" s="459">
        <v>11</v>
      </c>
      <c r="C18" s="54" t="s">
        <v>918</v>
      </c>
      <c r="D18" s="127"/>
    </row>
    <row r="19" spans="1:4" x14ac:dyDescent="0.45">
      <c r="B19" s="459" t="s">
        <v>917</v>
      </c>
      <c r="C19" s="54" t="s">
        <v>923</v>
      </c>
      <c r="D19" s="127"/>
    </row>
    <row r="20" spans="1:4" x14ac:dyDescent="0.45">
      <c r="A20" s="123"/>
      <c r="B20" s="459">
        <v>12</v>
      </c>
      <c r="C20" s="54" t="s">
        <v>919</v>
      </c>
      <c r="D20" s="103"/>
    </row>
    <row r="21" spans="1:4" x14ac:dyDescent="0.45">
      <c r="A21" s="126"/>
      <c r="B21" s="459" t="s">
        <v>843</v>
      </c>
      <c r="C21" s="54" t="s">
        <v>920</v>
      </c>
      <c r="D21" s="127"/>
    </row>
    <row r="22" spans="1:4" x14ac:dyDescent="0.45">
      <c r="A22" s="126"/>
      <c r="B22" s="459">
        <v>13</v>
      </c>
      <c r="C22" s="54" t="s">
        <v>921</v>
      </c>
      <c r="D22" s="127"/>
    </row>
    <row r="23" spans="1:4" x14ac:dyDescent="0.45">
      <c r="A23" s="126"/>
      <c r="B23" s="110"/>
      <c r="C23" s="110"/>
      <c r="D23" s="127"/>
    </row>
    <row r="24" spans="1:4" x14ac:dyDescent="0.45">
      <c r="A24" s="128"/>
      <c r="B24" s="129"/>
      <c r="C24" s="129"/>
      <c r="D24" s="130"/>
    </row>
  </sheetData>
  <sheetProtection formatRows="0" insertRows="0"/>
  <pageMargins left="0.70866141732283472" right="0.70866141732283472" top="0.74803149606299213" bottom="0.74803149606299213" header="0.31496062992125989" footer="0.31496062992125989"/>
  <pageSetup paperSize="9" scale="69" orientation="portrait" r:id="rId1"/>
  <headerFooter alignWithMargins="0">
    <oddHeader>&amp;CCommerce Commission Information Disclosure Template</oddHeader>
    <oddFooter>&amp;L&amp;F&amp;C&amp;P&amp;R&amp;A</oddFooter>
  </headerFooter>
  <ignoredErrors>
    <ignoredError sqref="B6:B7 B8:B1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D07-DE4E-423F-A470-B9AE33E36672}">
  <sheetPr codeName="Sheet15">
    <tabColor rgb="FFFFFF00"/>
  </sheetPr>
  <dimension ref="A1:U70"/>
  <sheetViews>
    <sheetView showGridLines="0" zoomScaleNormal="100" zoomScaleSheetLayoutView="100" workbookViewId="0">
      <selection activeCell="E11" sqref="E11"/>
    </sheetView>
  </sheetViews>
  <sheetFormatPr defaultColWidth="9.1328125" defaultRowHeight="13.15" x14ac:dyDescent="0.4"/>
  <cols>
    <col min="1" max="1" width="18.73046875" style="486" customWidth="1"/>
    <col min="2" max="3" width="17.86328125" style="486" customWidth="1"/>
    <col min="4" max="4" width="31.73046875" style="486" customWidth="1"/>
    <col min="5" max="5" width="11.1328125" style="486" customWidth="1"/>
    <col min="6" max="6" width="31.73046875" style="486" customWidth="1"/>
    <col min="7" max="7" width="12.73046875" style="486" customWidth="1"/>
    <col min="8" max="8" width="39.3984375" style="486" customWidth="1"/>
    <col min="9" max="11" width="52.73046875" style="486" customWidth="1"/>
    <col min="12" max="12" width="2.73046875" style="486" customWidth="1"/>
    <col min="13" max="13" width="3.73046875" style="632" customWidth="1"/>
    <col min="14" max="18" width="38.73046875" style="486" customWidth="1"/>
    <col min="19" max="19" width="2.73046875" style="486" customWidth="1"/>
    <col min="20" max="16384" width="9.1328125" style="476"/>
  </cols>
  <sheetData>
    <row r="1" spans="1:21" ht="15" customHeight="1" x14ac:dyDescent="0.4">
      <c r="A1" s="731"/>
      <c r="B1" s="204"/>
      <c r="C1" s="204"/>
      <c r="D1" s="204"/>
      <c r="E1" s="204"/>
      <c r="F1" s="204"/>
      <c r="G1" s="204"/>
      <c r="H1" s="204"/>
      <c r="I1" s="204"/>
      <c r="J1" s="204"/>
      <c r="K1" s="204"/>
      <c r="L1" s="202"/>
      <c r="M1" s="610"/>
      <c r="N1" s="610"/>
      <c r="O1" s="610"/>
      <c r="P1" s="610"/>
      <c r="Q1" s="610"/>
      <c r="R1" s="610"/>
      <c r="S1" s="610"/>
      <c r="T1" s="610"/>
      <c r="U1" s="193"/>
    </row>
    <row r="2" spans="1:21" ht="18" customHeight="1" x14ac:dyDescent="0.5">
      <c r="A2" s="411"/>
      <c r="B2" s="193"/>
      <c r="C2" s="193"/>
      <c r="D2" s="193"/>
      <c r="E2" s="193"/>
      <c r="F2" s="193"/>
      <c r="G2" s="193"/>
      <c r="H2" s="193"/>
      <c r="I2" s="477" t="s">
        <v>862</v>
      </c>
      <c r="J2" s="865" t="str">
        <f>IF(NOT(ISBLANK(CoverSheet!$C$8)),CoverSheet!$C$8,"")</f>
        <v/>
      </c>
      <c r="K2" s="865"/>
      <c r="L2" s="191"/>
      <c r="M2" s="610"/>
      <c r="N2" s="610"/>
      <c r="O2" s="610"/>
      <c r="P2" s="610"/>
      <c r="Q2" s="610"/>
      <c r="R2" s="610"/>
      <c r="S2" s="610"/>
      <c r="T2" s="610"/>
      <c r="U2" s="193"/>
    </row>
    <row r="3" spans="1:21" ht="18" customHeight="1" x14ac:dyDescent="0.5">
      <c r="A3" s="411"/>
      <c r="B3" s="193"/>
      <c r="C3" s="193"/>
      <c r="D3" s="193"/>
      <c r="E3" s="193"/>
      <c r="F3" s="193"/>
      <c r="G3" s="193"/>
      <c r="H3" s="193"/>
      <c r="I3" s="477" t="s">
        <v>889</v>
      </c>
      <c r="J3" s="883" t="s">
        <v>331</v>
      </c>
      <c r="K3" s="884"/>
      <c r="L3" s="191"/>
      <c r="M3" s="610"/>
      <c r="N3" s="610"/>
      <c r="O3" s="610"/>
      <c r="P3" s="610"/>
      <c r="Q3" s="610"/>
      <c r="R3" s="610"/>
      <c r="S3" s="610"/>
      <c r="T3" s="610"/>
      <c r="U3" s="193"/>
    </row>
    <row r="4" spans="1:21" ht="18" customHeight="1" x14ac:dyDescent="0.65">
      <c r="A4" s="611"/>
      <c r="B4" s="193"/>
      <c r="C4" s="193"/>
      <c r="D4" s="193"/>
      <c r="E4" s="193"/>
      <c r="F4" s="193"/>
      <c r="G4" s="193"/>
      <c r="H4" s="193"/>
      <c r="I4" s="477" t="s">
        <v>890</v>
      </c>
      <c r="J4" s="885"/>
      <c r="K4" s="886"/>
      <c r="L4" s="191"/>
      <c r="M4" s="610"/>
      <c r="N4" s="610"/>
      <c r="O4" s="610"/>
      <c r="P4" s="610"/>
      <c r="Q4" s="610"/>
      <c r="R4" s="610"/>
      <c r="S4" s="610"/>
      <c r="T4" s="610"/>
      <c r="U4" s="193"/>
    </row>
    <row r="5" spans="1:21" ht="21" x14ac:dyDescent="0.65">
      <c r="A5" s="478" t="s">
        <v>466</v>
      </c>
      <c r="B5" s="193"/>
      <c r="C5" s="193"/>
      <c r="D5" s="193"/>
      <c r="E5" s="193"/>
      <c r="F5" s="193"/>
      <c r="G5" s="193"/>
      <c r="H5" s="193"/>
      <c r="I5" s="477"/>
      <c r="J5" s="477"/>
      <c r="K5" s="477"/>
      <c r="L5" s="191"/>
      <c r="M5" s="610"/>
      <c r="N5" s="610"/>
      <c r="O5" s="610"/>
      <c r="P5" s="610"/>
      <c r="Q5" s="610"/>
      <c r="R5" s="610"/>
      <c r="S5" s="610"/>
      <c r="T5" s="610"/>
      <c r="U5" s="193"/>
    </row>
    <row r="6" spans="1:21" s="615" customFormat="1" ht="33.75" customHeight="1" x14ac:dyDescent="0.4">
      <c r="A6" s="857" t="s">
        <v>934</v>
      </c>
      <c r="B6" s="858"/>
      <c r="C6" s="858"/>
      <c r="D6" s="858"/>
      <c r="E6" s="858"/>
      <c r="F6" s="858"/>
      <c r="G6" s="858"/>
      <c r="H6" s="728"/>
      <c r="I6" s="612"/>
      <c r="J6" s="612"/>
      <c r="K6" s="612"/>
      <c r="L6" s="481"/>
      <c r="M6" s="613"/>
      <c r="N6" s="613"/>
      <c r="O6" s="613"/>
      <c r="P6" s="613"/>
      <c r="Q6" s="613"/>
      <c r="R6" s="613"/>
      <c r="S6" s="613"/>
      <c r="T6" s="613"/>
      <c r="U6" s="614"/>
    </row>
    <row r="7" spans="1:21" s="615" customFormat="1" ht="24.75" customHeight="1" x14ac:dyDescent="0.65">
      <c r="A7" s="887" t="s">
        <v>467</v>
      </c>
      <c r="B7" s="888"/>
      <c r="C7" s="888"/>
      <c r="D7" s="888"/>
      <c r="E7" s="728"/>
      <c r="F7" s="728"/>
      <c r="G7" s="728"/>
      <c r="H7" s="728"/>
      <c r="I7" s="612"/>
      <c r="J7" s="612"/>
      <c r="K7" s="612"/>
      <c r="L7" s="481"/>
      <c r="M7" s="613"/>
      <c r="N7" s="882" t="s">
        <v>468</v>
      </c>
      <c r="O7" s="882"/>
      <c r="P7" s="882"/>
      <c r="Q7" s="882"/>
      <c r="R7" s="882"/>
      <c r="S7" s="613"/>
      <c r="T7" s="613"/>
      <c r="U7" s="614"/>
    </row>
    <row r="8" spans="1:21" s="733" customFormat="1" ht="52.5" customHeight="1" x14ac:dyDescent="0.45">
      <c r="A8" s="732" t="s">
        <v>469</v>
      </c>
      <c r="B8" s="732" t="s">
        <v>470</v>
      </c>
      <c r="C8" s="732" t="s">
        <v>891</v>
      </c>
      <c r="D8" s="732" t="s">
        <v>471</v>
      </c>
      <c r="E8" s="732" t="s">
        <v>472</v>
      </c>
      <c r="F8" s="732" t="s">
        <v>473</v>
      </c>
      <c r="G8" s="732" t="s">
        <v>474</v>
      </c>
      <c r="H8" s="732" t="s">
        <v>475</v>
      </c>
      <c r="I8" s="732" t="s">
        <v>476</v>
      </c>
      <c r="J8" s="732" t="s">
        <v>477</v>
      </c>
      <c r="K8" s="732" t="s">
        <v>478</v>
      </c>
      <c r="L8" s="616"/>
      <c r="M8" s="617"/>
      <c r="N8" s="732" t="s">
        <v>479</v>
      </c>
      <c r="O8" s="732" t="s">
        <v>480</v>
      </c>
      <c r="P8" s="732" t="s">
        <v>481</v>
      </c>
      <c r="Q8" s="732" t="s">
        <v>482</v>
      </c>
      <c r="R8" s="732" t="s">
        <v>483</v>
      </c>
      <c r="S8" s="613"/>
    </row>
    <row r="9" spans="1:21" s="620" customFormat="1" ht="214.5" customHeight="1" x14ac:dyDescent="0.5">
      <c r="A9" s="734">
        <v>1</v>
      </c>
      <c r="B9" s="735" t="s">
        <v>484</v>
      </c>
      <c r="C9" s="736"/>
      <c r="D9" s="737" t="s">
        <v>485</v>
      </c>
      <c r="E9" s="738"/>
      <c r="F9" s="739"/>
      <c r="G9" s="740"/>
      <c r="H9" s="740"/>
      <c r="I9" s="735" t="s">
        <v>486</v>
      </c>
      <c r="J9" s="735" t="s">
        <v>487</v>
      </c>
      <c r="K9" s="735" t="s">
        <v>488</v>
      </c>
      <c r="L9" s="618"/>
      <c r="M9" s="619"/>
      <c r="N9" s="735" t="s">
        <v>489</v>
      </c>
      <c r="O9" s="735" t="s">
        <v>490</v>
      </c>
      <c r="P9" s="735" t="s">
        <v>491</v>
      </c>
      <c r="Q9" s="735" t="s">
        <v>492</v>
      </c>
      <c r="R9" s="735" t="s">
        <v>493</v>
      </c>
      <c r="S9" s="613"/>
    </row>
    <row r="10" spans="1:21" s="620" customFormat="1" ht="205.5" customHeight="1" x14ac:dyDescent="0.5">
      <c r="A10" s="734">
        <v>2</v>
      </c>
      <c r="B10" s="869" t="s">
        <v>494</v>
      </c>
      <c r="C10" s="735"/>
      <c r="D10" s="737" t="s">
        <v>495</v>
      </c>
      <c r="E10" s="738"/>
      <c r="F10" s="740"/>
      <c r="G10" s="740"/>
      <c r="H10" s="740"/>
      <c r="I10" s="735" t="s">
        <v>976</v>
      </c>
      <c r="J10" s="735" t="s">
        <v>496</v>
      </c>
      <c r="K10" s="735" t="s">
        <v>497</v>
      </c>
      <c r="L10" s="618"/>
      <c r="M10" s="619"/>
      <c r="N10" s="735" t="s">
        <v>498</v>
      </c>
      <c r="O10" s="735" t="s">
        <v>499</v>
      </c>
      <c r="P10" s="735" t="s">
        <v>500</v>
      </c>
      <c r="Q10" s="735" t="s">
        <v>501</v>
      </c>
      <c r="R10" s="735" t="s">
        <v>493</v>
      </c>
      <c r="S10" s="613"/>
    </row>
    <row r="11" spans="1:21" s="620" customFormat="1" ht="171.75" customHeight="1" x14ac:dyDescent="0.5">
      <c r="A11" s="734">
        <v>3</v>
      </c>
      <c r="B11" s="870"/>
      <c r="C11" s="735"/>
      <c r="D11" s="737" t="s">
        <v>502</v>
      </c>
      <c r="E11" s="738"/>
      <c r="F11" s="740"/>
      <c r="G11" s="740"/>
      <c r="H11" s="740"/>
      <c r="I11" s="735" t="s">
        <v>503</v>
      </c>
      <c r="J11" s="735" t="s">
        <v>504</v>
      </c>
      <c r="K11" s="735" t="s">
        <v>505</v>
      </c>
      <c r="L11" s="618"/>
      <c r="M11" s="619"/>
      <c r="N11" s="735" t="s">
        <v>506</v>
      </c>
      <c r="O11" s="735" t="s">
        <v>507</v>
      </c>
      <c r="P11" s="735" t="s">
        <v>508</v>
      </c>
      <c r="Q11" s="735" t="s">
        <v>509</v>
      </c>
      <c r="R11" s="735" t="s">
        <v>493</v>
      </c>
      <c r="S11" s="613"/>
    </row>
    <row r="12" spans="1:21" s="620" customFormat="1" ht="164.25" customHeight="1" x14ac:dyDescent="0.5">
      <c r="A12" s="734">
        <v>4</v>
      </c>
      <c r="B12" s="869" t="s">
        <v>510</v>
      </c>
      <c r="C12" s="735"/>
      <c r="D12" s="737" t="s">
        <v>511</v>
      </c>
      <c r="E12" s="738"/>
      <c r="F12" s="740"/>
      <c r="G12" s="740"/>
      <c r="H12" s="740"/>
      <c r="I12" s="735" t="s">
        <v>512</v>
      </c>
      <c r="J12" s="735" t="s">
        <v>513</v>
      </c>
      <c r="K12" s="735" t="s">
        <v>514</v>
      </c>
      <c r="L12" s="621"/>
      <c r="M12" s="619"/>
      <c r="N12" s="735" t="s">
        <v>515</v>
      </c>
      <c r="O12" s="735" t="s">
        <v>516</v>
      </c>
      <c r="P12" s="735" t="s">
        <v>517</v>
      </c>
      <c r="Q12" s="735" t="s">
        <v>518</v>
      </c>
      <c r="R12" s="735" t="s">
        <v>493</v>
      </c>
      <c r="S12" s="613"/>
    </row>
    <row r="13" spans="1:21" s="620" customFormat="1" ht="167.25" customHeight="1" x14ac:dyDescent="0.5">
      <c r="A13" s="734">
        <v>5</v>
      </c>
      <c r="B13" s="871"/>
      <c r="C13" s="735"/>
      <c r="D13" s="737" t="s">
        <v>519</v>
      </c>
      <c r="E13" s="738"/>
      <c r="F13" s="741"/>
      <c r="G13" s="741"/>
      <c r="H13" s="741"/>
      <c r="I13" s="735" t="s">
        <v>520</v>
      </c>
      <c r="J13" s="735" t="s">
        <v>521</v>
      </c>
      <c r="K13" s="735" t="s">
        <v>522</v>
      </c>
      <c r="L13" s="618"/>
      <c r="M13" s="619"/>
      <c r="N13" s="735" t="s">
        <v>523</v>
      </c>
      <c r="O13" s="735" t="s">
        <v>524</v>
      </c>
      <c r="P13" s="735" t="s">
        <v>525</v>
      </c>
      <c r="Q13" s="735" t="s">
        <v>526</v>
      </c>
      <c r="R13" s="735" t="s">
        <v>493</v>
      </c>
      <c r="S13" s="613"/>
    </row>
    <row r="14" spans="1:21" s="620" customFormat="1" ht="180" customHeight="1" x14ac:dyDescent="0.5">
      <c r="A14" s="734">
        <v>6</v>
      </c>
      <c r="B14" s="871"/>
      <c r="C14" s="735"/>
      <c r="D14" s="737" t="s">
        <v>527</v>
      </c>
      <c r="E14" s="738"/>
      <c r="F14" s="741"/>
      <c r="G14" s="741"/>
      <c r="H14" s="741"/>
      <c r="I14" s="735" t="s">
        <v>528</v>
      </c>
      <c r="J14" s="735" t="s">
        <v>529</v>
      </c>
      <c r="K14" s="735" t="s">
        <v>530</v>
      </c>
      <c r="L14" s="618"/>
      <c r="M14" s="619"/>
      <c r="N14" s="735" t="s">
        <v>531</v>
      </c>
      <c r="O14" s="735" t="s">
        <v>532</v>
      </c>
      <c r="P14" s="735" t="s">
        <v>533</v>
      </c>
      <c r="Q14" s="735" t="s">
        <v>534</v>
      </c>
      <c r="R14" s="735" t="s">
        <v>493</v>
      </c>
      <c r="S14" s="613"/>
    </row>
    <row r="15" spans="1:21" s="620" customFormat="1" ht="221.25" customHeight="1" x14ac:dyDescent="0.5">
      <c r="A15" s="734">
        <v>7</v>
      </c>
      <c r="B15" s="870"/>
      <c r="C15" s="735"/>
      <c r="D15" s="737" t="s">
        <v>535</v>
      </c>
      <c r="E15" s="738"/>
      <c r="F15" s="741"/>
      <c r="G15" s="741"/>
      <c r="H15" s="741"/>
      <c r="I15" s="735" t="s">
        <v>536</v>
      </c>
      <c r="J15" s="735" t="s">
        <v>970</v>
      </c>
      <c r="K15" s="735" t="s">
        <v>537</v>
      </c>
      <c r="L15" s="618"/>
      <c r="M15" s="619"/>
      <c r="N15" s="735" t="s">
        <v>538</v>
      </c>
      <c r="O15" s="735" t="s">
        <v>539</v>
      </c>
      <c r="P15" s="735" t="s">
        <v>540</v>
      </c>
      <c r="Q15" s="735" t="s">
        <v>541</v>
      </c>
      <c r="R15" s="735" t="s">
        <v>493</v>
      </c>
      <c r="S15" s="613"/>
    </row>
    <row r="16" spans="1:21" s="620" customFormat="1" ht="278.25" customHeight="1" x14ac:dyDescent="0.5">
      <c r="A16" s="734">
        <v>8</v>
      </c>
      <c r="B16" s="735" t="s">
        <v>542</v>
      </c>
      <c r="C16" s="735"/>
      <c r="D16" s="737" t="s">
        <v>543</v>
      </c>
      <c r="E16" s="738"/>
      <c r="F16" s="741"/>
      <c r="G16" s="741"/>
      <c r="H16" s="741"/>
      <c r="I16" s="735" t="s">
        <v>544</v>
      </c>
      <c r="J16" s="735" t="s">
        <v>545</v>
      </c>
      <c r="K16" s="735" t="s">
        <v>546</v>
      </c>
      <c r="L16" s="621"/>
      <c r="M16" s="619"/>
      <c r="N16" s="735" t="s">
        <v>547</v>
      </c>
      <c r="O16" s="735" t="s">
        <v>548</v>
      </c>
      <c r="P16" s="735" t="s">
        <v>549</v>
      </c>
      <c r="Q16" s="735" t="s">
        <v>550</v>
      </c>
      <c r="R16" s="735" t="s">
        <v>493</v>
      </c>
      <c r="S16" s="613"/>
    </row>
    <row r="17" spans="1:19" s="620" customFormat="1" ht="185.25" customHeight="1" x14ac:dyDescent="0.5">
      <c r="A17" s="734">
        <v>9</v>
      </c>
      <c r="B17" s="869" t="s">
        <v>551</v>
      </c>
      <c r="C17" s="735"/>
      <c r="D17" s="737" t="s">
        <v>552</v>
      </c>
      <c r="E17" s="738"/>
      <c r="F17" s="741"/>
      <c r="G17" s="741"/>
      <c r="H17" s="741"/>
      <c r="I17" s="735" t="s">
        <v>553</v>
      </c>
      <c r="J17" s="735" t="s">
        <v>554</v>
      </c>
      <c r="K17" s="735" t="s">
        <v>555</v>
      </c>
      <c r="L17" s="618"/>
      <c r="M17" s="619"/>
      <c r="N17" s="735" t="s">
        <v>556</v>
      </c>
      <c r="O17" s="735" t="s">
        <v>557</v>
      </c>
      <c r="P17" s="735" t="s">
        <v>558</v>
      </c>
      <c r="Q17" s="735" t="s">
        <v>559</v>
      </c>
      <c r="R17" s="735" t="s">
        <v>493</v>
      </c>
      <c r="S17" s="613"/>
    </row>
    <row r="18" spans="1:19" s="620" customFormat="1" ht="168.75" customHeight="1" x14ac:dyDescent="0.5">
      <c r="A18" s="734">
        <v>10</v>
      </c>
      <c r="B18" s="871"/>
      <c r="C18" s="735"/>
      <c r="D18" s="737" t="s">
        <v>560</v>
      </c>
      <c r="E18" s="738"/>
      <c r="F18" s="741"/>
      <c r="G18" s="741"/>
      <c r="H18" s="741"/>
      <c r="I18" s="735" t="s">
        <v>561</v>
      </c>
      <c r="J18" s="735" t="s">
        <v>562</v>
      </c>
      <c r="K18" s="735" t="s">
        <v>563</v>
      </c>
      <c r="L18" s="618"/>
      <c r="M18" s="619"/>
      <c r="N18" s="735" t="s">
        <v>564</v>
      </c>
      <c r="O18" s="735" t="s">
        <v>565</v>
      </c>
      <c r="P18" s="735" t="s">
        <v>566</v>
      </c>
      <c r="Q18" s="735" t="s">
        <v>567</v>
      </c>
      <c r="R18" s="735" t="s">
        <v>493</v>
      </c>
      <c r="S18" s="613"/>
    </row>
    <row r="19" spans="1:19" s="620" customFormat="1" ht="129.75" customHeight="1" x14ac:dyDescent="0.5">
      <c r="A19" s="734">
        <v>11</v>
      </c>
      <c r="B19" s="870"/>
      <c r="C19" s="735"/>
      <c r="D19" s="737" t="s">
        <v>568</v>
      </c>
      <c r="E19" s="738"/>
      <c r="F19" s="741"/>
      <c r="G19" s="741"/>
      <c r="H19" s="741"/>
      <c r="I19" s="735" t="s">
        <v>569</v>
      </c>
      <c r="J19" s="735" t="s">
        <v>570</v>
      </c>
      <c r="K19" s="735" t="s">
        <v>571</v>
      </c>
      <c r="L19" s="618"/>
      <c r="M19" s="619"/>
      <c r="N19" s="735" t="s">
        <v>572</v>
      </c>
      <c r="O19" s="735" t="s">
        <v>573</v>
      </c>
      <c r="P19" s="735" t="s">
        <v>574</v>
      </c>
      <c r="Q19" s="735" t="s">
        <v>575</v>
      </c>
      <c r="R19" s="735" t="s">
        <v>493</v>
      </c>
      <c r="S19" s="613"/>
    </row>
    <row r="20" spans="1:19" s="620" customFormat="1" ht="289.5" customHeight="1" x14ac:dyDescent="0.5">
      <c r="A20" s="734">
        <v>12</v>
      </c>
      <c r="B20" s="735" t="s">
        <v>576</v>
      </c>
      <c r="C20" s="735"/>
      <c r="D20" s="737" t="s">
        <v>577</v>
      </c>
      <c r="E20" s="738"/>
      <c r="F20" s="741"/>
      <c r="G20" s="741"/>
      <c r="H20" s="741"/>
      <c r="I20" s="735" t="s">
        <v>578</v>
      </c>
      <c r="J20" s="735" t="s">
        <v>579</v>
      </c>
      <c r="K20" s="735" t="s">
        <v>971</v>
      </c>
      <c r="L20" s="621"/>
      <c r="M20" s="619"/>
      <c r="N20" s="735" t="s">
        <v>580</v>
      </c>
      <c r="O20" s="735" t="s">
        <v>581</v>
      </c>
      <c r="P20" s="735" t="s">
        <v>582</v>
      </c>
      <c r="Q20" s="735" t="s">
        <v>583</v>
      </c>
      <c r="R20" s="735" t="s">
        <v>493</v>
      </c>
      <c r="S20" s="613"/>
    </row>
    <row r="21" spans="1:19" s="620" customFormat="1" ht="344.25" customHeight="1" x14ac:dyDescent="0.5">
      <c r="A21" s="734">
        <v>13</v>
      </c>
      <c r="B21" s="869" t="s">
        <v>584</v>
      </c>
      <c r="C21" s="735"/>
      <c r="D21" s="737" t="s">
        <v>585</v>
      </c>
      <c r="E21" s="738"/>
      <c r="F21" s="741"/>
      <c r="G21" s="741"/>
      <c r="H21" s="741"/>
      <c r="I21" s="735" t="s">
        <v>972</v>
      </c>
      <c r="J21" s="735" t="s">
        <v>586</v>
      </c>
      <c r="K21" s="735" t="s">
        <v>587</v>
      </c>
      <c r="L21" s="618"/>
      <c r="M21" s="619"/>
      <c r="N21" s="735" t="s">
        <v>588</v>
      </c>
      <c r="O21" s="735" t="s">
        <v>589</v>
      </c>
      <c r="P21" s="735" t="s">
        <v>590</v>
      </c>
      <c r="Q21" s="735" t="s">
        <v>591</v>
      </c>
      <c r="R21" s="735" t="s">
        <v>493</v>
      </c>
      <c r="S21" s="613"/>
    </row>
    <row r="22" spans="1:19" s="620" customFormat="1" ht="279" customHeight="1" x14ac:dyDescent="0.5">
      <c r="A22" s="734">
        <v>14</v>
      </c>
      <c r="B22" s="870"/>
      <c r="C22" s="735"/>
      <c r="D22" s="737" t="s">
        <v>592</v>
      </c>
      <c r="E22" s="738"/>
      <c r="F22" s="741"/>
      <c r="G22" s="741"/>
      <c r="H22" s="741"/>
      <c r="I22" s="735" t="s">
        <v>593</v>
      </c>
      <c r="J22" s="735" t="s">
        <v>586</v>
      </c>
      <c r="K22" s="735" t="s">
        <v>594</v>
      </c>
      <c r="L22" s="618"/>
      <c r="M22" s="619"/>
      <c r="N22" s="735" t="s">
        <v>595</v>
      </c>
      <c r="O22" s="735" t="s">
        <v>596</v>
      </c>
      <c r="P22" s="735" t="s">
        <v>597</v>
      </c>
      <c r="Q22" s="735" t="s">
        <v>598</v>
      </c>
      <c r="R22" s="735" t="s">
        <v>493</v>
      </c>
      <c r="S22" s="613"/>
    </row>
    <row r="23" spans="1:19" s="620" customFormat="1" ht="331.5" customHeight="1" x14ac:dyDescent="0.5">
      <c r="A23" s="734">
        <v>15</v>
      </c>
      <c r="B23" s="735" t="s">
        <v>584</v>
      </c>
      <c r="C23" s="735"/>
      <c r="D23" s="737" t="s">
        <v>599</v>
      </c>
      <c r="E23" s="738"/>
      <c r="F23" s="741"/>
      <c r="G23" s="741"/>
      <c r="H23" s="741"/>
      <c r="I23" s="735" t="s">
        <v>600</v>
      </c>
      <c r="J23" s="735" t="s">
        <v>601</v>
      </c>
      <c r="K23" s="735" t="s">
        <v>602</v>
      </c>
      <c r="L23" s="621"/>
      <c r="M23" s="619"/>
      <c r="N23" s="735" t="s">
        <v>603</v>
      </c>
      <c r="O23" s="735" t="s">
        <v>604</v>
      </c>
      <c r="P23" s="735" t="s">
        <v>605</v>
      </c>
      <c r="Q23" s="735" t="s">
        <v>606</v>
      </c>
      <c r="R23" s="735" t="s">
        <v>493</v>
      </c>
      <c r="S23" s="613"/>
    </row>
    <row r="24" spans="1:19" s="620" customFormat="1" ht="226.5" customHeight="1" x14ac:dyDescent="0.5">
      <c r="A24" s="734">
        <v>16</v>
      </c>
      <c r="B24" s="735" t="s">
        <v>607</v>
      </c>
      <c r="C24" s="735"/>
      <c r="D24" s="737" t="s">
        <v>608</v>
      </c>
      <c r="E24" s="738"/>
      <c r="F24" s="741"/>
      <c r="G24" s="741"/>
      <c r="H24" s="741"/>
      <c r="I24" s="735" t="s">
        <v>609</v>
      </c>
      <c r="J24" s="735" t="s">
        <v>610</v>
      </c>
      <c r="K24" s="735" t="s">
        <v>611</v>
      </c>
      <c r="L24" s="618"/>
      <c r="M24" s="619"/>
      <c r="N24" s="735" t="s">
        <v>612</v>
      </c>
      <c r="O24" s="735" t="s">
        <v>613</v>
      </c>
      <c r="P24" s="735" t="s">
        <v>614</v>
      </c>
      <c r="Q24" s="735" t="s">
        <v>615</v>
      </c>
      <c r="R24" s="735" t="s">
        <v>493</v>
      </c>
      <c r="S24" s="613"/>
    </row>
    <row r="25" spans="1:19" s="620" customFormat="1" ht="162" customHeight="1" x14ac:dyDescent="0.5">
      <c r="A25" s="734">
        <v>17</v>
      </c>
      <c r="B25" s="735" t="s">
        <v>616</v>
      </c>
      <c r="C25" s="735"/>
      <c r="D25" s="737" t="s">
        <v>617</v>
      </c>
      <c r="E25" s="738"/>
      <c r="F25" s="741"/>
      <c r="G25" s="741"/>
      <c r="H25" s="741"/>
      <c r="I25" s="735" t="s">
        <v>618</v>
      </c>
      <c r="J25" s="735" t="s">
        <v>619</v>
      </c>
      <c r="K25" s="735" t="s">
        <v>620</v>
      </c>
      <c r="L25" s="618"/>
      <c r="M25" s="619"/>
      <c r="N25" s="735" t="s">
        <v>621</v>
      </c>
      <c r="O25" s="735" t="s">
        <v>622</v>
      </c>
      <c r="P25" s="735" t="s">
        <v>623</v>
      </c>
      <c r="Q25" s="735" t="s">
        <v>624</v>
      </c>
      <c r="R25" s="735" t="s">
        <v>493</v>
      </c>
      <c r="S25" s="613"/>
    </row>
    <row r="26" spans="1:19" s="620" customFormat="1" ht="359.25" customHeight="1" x14ac:dyDescent="0.5">
      <c r="A26" s="734">
        <v>18</v>
      </c>
      <c r="B26" s="869" t="s">
        <v>625</v>
      </c>
      <c r="C26" s="735"/>
      <c r="D26" s="737" t="s">
        <v>626</v>
      </c>
      <c r="E26" s="738"/>
      <c r="F26" s="741"/>
      <c r="G26" s="741"/>
      <c r="H26" s="741"/>
      <c r="I26" s="735" t="s">
        <v>627</v>
      </c>
      <c r="J26" s="735" t="s">
        <v>628</v>
      </c>
      <c r="K26" s="735" t="s">
        <v>629</v>
      </c>
      <c r="L26" s="618"/>
      <c r="M26" s="619"/>
      <c r="N26" s="735" t="s">
        <v>630</v>
      </c>
      <c r="O26" s="735" t="s">
        <v>631</v>
      </c>
      <c r="P26" s="735" t="s">
        <v>632</v>
      </c>
      <c r="Q26" s="735" t="s">
        <v>633</v>
      </c>
      <c r="R26" s="735" t="s">
        <v>493</v>
      </c>
      <c r="S26" s="613"/>
    </row>
    <row r="27" spans="1:19" s="620" customFormat="1" ht="158.25" customHeight="1" x14ac:dyDescent="0.5">
      <c r="A27" s="734">
        <v>19</v>
      </c>
      <c r="B27" s="871"/>
      <c r="C27" s="735"/>
      <c r="D27" s="737" t="s">
        <v>634</v>
      </c>
      <c r="E27" s="738"/>
      <c r="F27" s="741"/>
      <c r="G27" s="742"/>
      <c r="H27" s="742"/>
      <c r="I27" s="735" t="s">
        <v>635</v>
      </c>
      <c r="J27" s="735" t="s">
        <v>636</v>
      </c>
      <c r="K27" s="735" t="s">
        <v>637</v>
      </c>
      <c r="L27" s="621"/>
      <c r="M27" s="619"/>
      <c r="N27" s="735" t="s">
        <v>638</v>
      </c>
      <c r="O27" s="735" t="s">
        <v>639</v>
      </c>
      <c r="P27" s="735" t="s">
        <v>973</v>
      </c>
      <c r="Q27" s="735" t="s">
        <v>640</v>
      </c>
      <c r="R27" s="735" t="s">
        <v>493</v>
      </c>
      <c r="S27" s="613"/>
    </row>
    <row r="28" spans="1:19" s="620" customFormat="1" ht="163.5" customHeight="1" x14ac:dyDescent="0.5">
      <c r="A28" s="734">
        <v>20</v>
      </c>
      <c r="B28" s="870"/>
      <c r="C28" s="735"/>
      <c r="D28" s="737" t="s">
        <v>641</v>
      </c>
      <c r="E28" s="738"/>
      <c r="F28" s="741"/>
      <c r="G28" s="741"/>
      <c r="H28" s="741"/>
      <c r="I28" s="735" t="s">
        <v>642</v>
      </c>
      <c r="J28" s="735" t="s">
        <v>643</v>
      </c>
      <c r="K28" s="735" t="s">
        <v>644</v>
      </c>
      <c r="L28" s="618"/>
      <c r="M28" s="619"/>
      <c r="N28" s="735" t="s">
        <v>645</v>
      </c>
      <c r="O28" s="735" t="s">
        <v>646</v>
      </c>
      <c r="P28" s="735" t="s">
        <v>647</v>
      </c>
      <c r="Q28" s="735" t="s">
        <v>648</v>
      </c>
      <c r="R28" s="735" t="s">
        <v>493</v>
      </c>
      <c r="S28" s="613"/>
    </row>
    <row r="29" spans="1:19" s="620" customFormat="1" ht="242.25" customHeight="1" x14ac:dyDescent="0.5">
      <c r="A29" s="734">
        <v>21</v>
      </c>
      <c r="B29" s="735" t="s">
        <v>649</v>
      </c>
      <c r="C29" s="735"/>
      <c r="D29" s="737" t="s">
        <v>650</v>
      </c>
      <c r="E29" s="738"/>
      <c r="F29" s="741"/>
      <c r="G29" s="741"/>
      <c r="H29" s="741"/>
      <c r="I29" s="735" t="s">
        <v>651</v>
      </c>
      <c r="J29" s="735" t="s">
        <v>652</v>
      </c>
      <c r="K29" s="735" t="s">
        <v>653</v>
      </c>
      <c r="L29" s="618"/>
      <c r="M29" s="619"/>
      <c r="N29" s="735" t="s">
        <v>654</v>
      </c>
      <c r="O29" s="735" t="s">
        <v>655</v>
      </c>
      <c r="P29" s="735" t="s">
        <v>656</v>
      </c>
      <c r="Q29" s="735" t="s">
        <v>657</v>
      </c>
      <c r="R29" s="735" t="s">
        <v>493</v>
      </c>
      <c r="S29" s="613"/>
    </row>
    <row r="30" spans="1:19" s="620" customFormat="1" ht="167.25" customHeight="1" x14ac:dyDescent="0.5">
      <c r="A30" s="734">
        <v>22</v>
      </c>
      <c r="B30" s="735" t="s">
        <v>658</v>
      </c>
      <c r="C30" s="735"/>
      <c r="D30" s="737" t="s">
        <v>659</v>
      </c>
      <c r="E30" s="738"/>
      <c r="F30" s="741"/>
      <c r="G30" s="741"/>
      <c r="H30" s="741"/>
      <c r="I30" s="735" t="s">
        <v>660</v>
      </c>
      <c r="J30" s="735" t="s">
        <v>661</v>
      </c>
      <c r="K30" s="735" t="s">
        <v>662</v>
      </c>
      <c r="L30" s="618"/>
      <c r="M30" s="619"/>
      <c r="N30" s="735" t="s">
        <v>663</v>
      </c>
      <c r="O30" s="735" t="s">
        <v>664</v>
      </c>
      <c r="P30" s="735" t="s">
        <v>665</v>
      </c>
      <c r="Q30" s="735" t="s">
        <v>666</v>
      </c>
      <c r="R30" s="735" t="s">
        <v>493</v>
      </c>
      <c r="S30" s="613"/>
    </row>
    <row r="31" spans="1:19" s="620" customFormat="1" ht="204" customHeight="1" x14ac:dyDescent="0.5">
      <c r="A31" s="734">
        <v>23</v>
      </c>
      <c r="B31" s="735" t="s">
        <v>667</v>
      </c>
      <c r="C31" s="735"/>
      <c r="D31" s="737" t="s">
        <v>668</v>
      </c>
      <c r="E31" s="738"/>
      <c r="F31" s="741"/>
      <c r="G31" s="741"/>
      <c r="H31" s="741"/>
      <c r="I31" s="735" t="s">
        <v>669</v>
      </c>
      <c r="J31" s="735" t="s">
        <v>670</v>
      </c>
      <c r="K31" s="735" t="s">
        <v>671</v>
      </c>
      <c r="L31" s="621"/>
      <c r="M31" s="619"/>
      <c r="N31" s="735" t="s">
        <v>672</v>
      </c>
      <c r="O31" s="735" t="s">
        <v>673</v>
      </c>
      <c r="P31" s="735" t="s">
        <v>674</v>
      </c>
      <c r="Q31" s="735" t="s">
        <v>675</v>
      </c>
      <c r="R31" s="735" t="s">
        <v>493</v>
      </c>
      <c r="S31" s="613"/>
    </row>
    <row r="32" spans="1:19" s="620" customFormat="1" ht="207" customHeight="1" x14ac:dyDescent="0.5">
      <c r="A32" s="734">
        <v>24</v>
      </c>
      <c r="B32" s="872" t="s">
        <v>676</v>
      </c>
      <c r="C32" s="735"/>
      <c r="D32" s="737" t="s">
        <v>677</v>
      </c>
      <c r="E32" s="738"/>
      <c r="F32" s="741"/>
      <c r="G32" s="741"/>
      <c r="H32" s="741"/>
      <c r="I32" s="735" t="s">
        <v>678</v>
      </c>
      <c r="J32" s="735" t="s">
        <v>679</v>
      </c>
      <c r="K32" s="735" t="s">
        <v>680</v>
      </c>
      <c r="L32" s="618"/>
      <c r="M32" s="619"/>
      <c r="N32" s="735" t="s">
        <v>681</v>
      </c>
      <c r="O32" s="735" t="s">
        <v>682</v>
      </c>
      <c r="P32" s="735" t="s">
        <v>683</v>
      </c>
      <c r="Q32" s="735" t="s">
        <v>684</v>
      </c>
      <c r="R32" s="735" t="s">
        <v>493</v>
      </c>
      <c r="S32" s="613"/>
    </row>
    <row r="33" spans="1:20" s="620" customFormat="1" ht="227.25" customHeight="1" x14ac:dyDescent="0.5">
      <c r="A33" s="734">
        <v>25</v>
      </c>
      <c r="B33" s="873"/>
      <c r="C33" s="735"/>
      <c r="D33" s="737" t="s">
        <v>685</v>
      </c>
      <c r="E33" s="738"/>
      <c r="F33" s="741"/>
      <c r="G33" s="741"/>
      <c r="H33" s="741"/>
      <c r="I33" s="735" t="s">
        <v>686</v>
      </c>
      <c r="J33" s="735" t="s">
        <v>687</v>
      </c>
      <c r="K33" s="735" t="s">
        <v>688</v>
      </c>
      <c r="L33" s="618"/>
      <c r="M33" s="619"/>
      <c r="N33" s="735" t="s">
        <v>689</v>
      </c>
      <c r="O33" s="735" t="s">
        <v>690</v>
      </c>
      <c r="P33" s="735" t="s">
        <v>691</v>
      </c>
      <c r="Q33" s="735" t="s">
        <v>692</v>
      </c>
      <c r="R33" s="735" t="s">
        <v>493</v>
      </c>
      <c r="S33" s="613"/>
    </row>
    <row r="34" spans="1:20" s="620" customFormat="1" ht="253.5" customHeight="1" x14ac:dyDescent="0.5">
      <c r="A34" s="734">
        <v>26</v>
      </c>
      <c r="B34" s="735" t="s">
        <v>693</v>
      </c>
      <c r="C34" s="735"/>
      <c r="D34" s="737" t="s">
        <v>694</v>
      </c>
      <c r="E34" s="738"/>
      <c r="F34" s="741"/>
      <c r="G34" s="741"/>
      <c r="H34" s="741"/>
      <c r="I34" s="735" t="s">
        <v>695</v>
      </c>
      <c r="J34" s="735" t="s">
        <v>696</v>
      </c>
      <c r="K34" s="735" t="s">
        <v>697</v>
      </c>
      <c r="L34" s="618"/>
      <c r="M34" s="619"/>
      <c r="N34" s="735" t="s">
        <v>698</v>
      </c>
      <c r="O34" s="735" t="s">
        <v>699</v>
      </c>
      <c r="P34" s="735" t="s">
        <v>700</v>
      </c>
      <c r="Q34" s="735" t="s">
        <v>701</v>
      </c>
      <c r="R34" s="735" t="s">
        <v>493</v>
      </c>
      <c r="S34" s="613"/>
    </row>
    <row r="35" spans="1:20" s="620" customFormat="1" ht="214.5" customHeight="1" x14ac:dyDescent="0.5">
      <c r="A35" s="734">
        <v>27</v>
      </c>
      <c r="B35" s="735" t="s">
        <v>702</v>
      </c>
      <c r="C35" s="735"/>
      <c r="D35" s="737" t="s">
        <v>703</v>
      </c>
      <c r="E35" s="738"/>
      <c r="F35" s="741"/>
      <c r="G35" s="741"/>
      <c r="H35" s="741"/>
      <c r="I35" s="735" t="s">
        <v>704</v>
      </c>
      <c r="J35" s="735" t="s">
        <v>705</v>
      </c>
      <c r="K35" s="735" t="s">
        <v>706</v>
      </c>
      <c r="L35" s="621"/>
      <c r="M35" s="619"/>
      <c r="N35" s="735" t="s">
        <v>707</v>
      </c>
      <c r="O35" s="735" t="s">
        <v>708</v>
      </c>
      <c r="P35" s="735" t="s">
        <v>709</v>
      </c>
      <c r="Q35" s="735" t="s">
        <v>710</v>
      </c>
      <c r="R35" s="735" t="s">
        <v>493</v>
      </c>
      <c r="S35" s="613"/>
    </row>
    <row r="36" spans="1:20" s="620" customFormat="1" ht="184.5" customHeight="1" x14ac:dyDescent="0.5">
      <c r="A36" s="734">
        <v>28</v>
      </c>
      <c r="B36" s="735" t="s">
        <v>711</v>
      </c>
      <c r="C36" s="735"/>
      <c r="D36" s="737" t="s">
        <v>712</v>
      </c>
      <c r="E36" s="738"/>
      <c r="F36" s="741"/>
      <c r="G36" s="741"/>
      <c r="H36" s="741"/>
      <c r="I36" s="735" t="s">
        <v>713</v>
      </c>
      <c r="J36" s="735" t="s">
        <v>714</v>
      </c>
      <c r="K36" s="735" t="s">
        <v>830</v>
      </c>
      <c r="L36" s="618"/>
      <c r="M36" s="619"/>
      <c r="N36" s="735" t="s">
        <v>715</v>
      </c>
      <c r="O36" s="735" t="s">
        <v>716</v>
      </c>
      <c r="P36" s="735" t="s">
        <v>717</v>
      </c>
      <c r="Q36" s="735" t="s">
        <v>718</v>
      </c>
      <c r="R36" s="735" t="s">
        <v>493</v>
      </c>
      <c r="S36" s="613"/>
    </row>
    <row r="37" spans="1:20" s="620" customFormat="1" ht="266.25" customHeight="1" x14ac:dyDescent="0.5">
      <c r="A37" s="734">
        <v>29</v>
      </c>
      <c r="B37" s="735" t="s">
        <v>719</v>
      </c>
      <c r="C37" s="735"/>
      <c r="D37" s="737" t="s">
        <v>974</v>
      </c>
      <c r="E37" s="738"/>
      <c r="F37" s="741"/>
      <c r="G37" s="741"/>
      <c r="H37" s="741"/>
      <c r="I37" s="735" t="s">
        <v>720</v>
      </c>
      <c r="J37" s="735" t="s">
        <v>721</v>
      </c>
      <c r="K37" s="735" t="s">
        <v>722</v>
      </c>
      <c r="L37" s="618"/>
      <c r="M37" s="619"/>
      <c r="N37" s="735" t="s">
        <v>723</v>
      </c>
      <c r="O37" s="735" t="s">
        <v>724</v>
      </c>
      <c r="P37" s="735" t="s">
        <v>725</v>
      </c>
      <c r="Q37" s="735" t="s">
        <v>726</v>
      </c>
      <c r="R37" s="735" t="s">
        <v>493</v>
      </c>
      <c r="S37" s="613"/>
    </row>
    <row r="38" spans="1:20" s="620" customFormat="1" ht="242.25" customHeight="1" x14ac:dyDescent="0.5">
      <c r="A38" s="734">
        <v>30</v>
      </c>
      <c r="B38" s="869" t="s">
        <v>727</v>
      </c>
      <c r="C38" s="735"/>
      <c r="D38" s="737" t="s">
        <v>728</v>
      </c>
      <c r="E38" s="738"/>
      <c r="F38" s="741"/>
      <c r="G38" s="741"/>
      <c r="H38" s="741"/>
      <c r="I38" s="735" t="s">
        <v>729</v>
      </c>
      <c r="J38" s="735" t="s">
        <v>730</v>
      </c>
      <c r="K38" s="735" t="s">
        <v>731</v>
      </c>
      <c r="L38" s="618"/>
      <c r="M38" s="619"/>
      <c r="N38" s="735" t="s">
        <v>732</v>
      </c>
      <c r="O38" s="735" t="s">
        <v>733</v>
      </c>
      <c r="P38" s="735" t="s">
        <v>734</v>
      </c>
      <c r="Q38" s="735" t="s">
        <v>735</v>
      </c>
      <c r="R38" s="735" t="s">
        <v>493</v>
      </c>
      <c r="S38" s="613"/>
    </row>
    <row r="39" spans="1:20" s="620" customFormat="1" ht="242.25" customHeight="1" x14ac:dyDescent="0.5">
      <c r="A39" s="734">
        <v>31</v>
      </c>
      <c r="B39" s="870"/>
      <c r="C39" s="735"/>
      <c r="D39" s="737" t="s">
        <v>736</v>
      </c>
      <c r="E39" s="738"/>
      <c r="F39" s="741"/>
      <c r="G39" s="741"/>
      <c r="H39" s="741"/>
      <c r="I39" s="735" t="s">
        <v>737</v>
      </c>
      <c r="J39" s="735" t="s">
        <v>738</v>
      </c>
      <c r="K39" s="735" t="s">
        <v>739</v>
      </c>
      <c r="L39" s="618"/>
      <c r="M39" s="619"/>
      <c r="N39" s="735" t="s">
        <v>740</v>
      </c>
      <c r="O39" s="735" t="s">
        <v>741</v>
      </c>
      <c r="P39" s="735" t="s">
        <v>742</v>
      </c>
      <c r="Q39" s="735" t="s">
        <v>743</v>
      </c>
      <c r="R39" s="735" t="s">
        <v>493</v>
      </c>
      <c r="S39" s="613"/>
    </row>
    <row r="40" spans="1:20" s="620" customFormat="1" ht="68.25" customHeight="1" x14ac:dyDescent="0.65">
      <c r="A40" s="874" t="s">
        <v>744</v>
      </c>
      <c r="B40" s="875"/>
      <c r="C40" s="875"/>
      <c r="D40" s="875"/>
      <c r="E40" s="876"/>
      <c r="F40" s="877"/>
      <c r="G40" s="877"/>
      <c r="H40" s="877"/>
      <c r="I40" s="877"/>
      <c r="J40" s="877"/>
      <c r="K40" s="878"/>
      <c r="L40" s="621"/>
      <c r="M40" s="619"/>
      <c r="N40" s="572"/>
      <c r="O40" s="572"/>
      <c r="P40" s="572"/>
      <c r="Q40" s="572"/>
      <c r="R40" s="572"/>
      <c r="S40" s="486"/>
    </row>
    <row r="41" spans="1:20" s="620" customFormat="1" ht="34.5" customHeight="1" x14ac:dyDescent="0.5">
      <c r="A41" s="732" t="s">
        <v>469</v>
      </c>
      <c r="B41" s="732" t="s">
        <v>470</v>
      </c>
      <c r="C41" s="732" t="s">
        <v>891</v>
      </c>
      <c r="D41" s="732" t="s">
        <v>745</v>
      </c>
      <c r="E41" s="879" t="s">
        <v>473</v>
      </c>
      <c r="F41" s="880"/>
      <c r="G41" s="732" t="s">
        <v>746</v>
      </c>
      <c r="H41" s="743"/>
      <c r="I41" s="879" t="s">
        <v>747</v>
      </c>
      <c r="J41" s="881"/>
      <c r="K41" s="881"/>
      <c r="L41" s="618"/>
      <c r="M41" s="619"/>
      <c r="N41" s="572"/>
      <c r="O41" s="572"/>
      <c r="P41" s="572"/>
      <c r="Q41" s="572"/>
      <c r="R41" s="572"/>
      <c r="S41" s="486"/>
    </row>
    <row r="42" spans="1:20" s="620" customFormat="1" ht="232.5" customHeight="1" x14ac:dyDescent="0.5">
      <c r="A42" s="734">
        <v>32</v>
      </c>
      <c r="B42" s="622" t="s">
        <v>892</v>
      </c>
      <c r="C42" s="744" t="s">
        <v>748</v>
      </c>
      <c r="D42" s="622" t="s">
        <v>749</v>
      </c>
      <c r="E42" s="868"/>
      <c r="F42" s="868"/>
      <c r="G42" s="745"/>
      <c r="H42" s="745"/>
      <c r="I42" s="868"/>
      <c r="J42" s="868"/>
      <c r="K42" s="868"/>
      <c r="L42" s="618"/>
      <c r="M42" s="619"/>
      <c r="N42" s="572"/>
      <c r="O42" s="572"/>
      <c r="P42" s="572"/>
      <c r="Q42" s="572"/>
      <c r="R42" s="572"/>
      <c r="S42" s="486"/>
      <c r="T42" s="623"/>
    </row>
    <row r="43" spans="1:20" s="620" customFormat="1" ht="242.25" customHeight="1" x14ac:dyDescent="0.5">
      <c r="A43" s="734">
        <v>33</v>
      </c>
      <c r="B43" s="622" t="s">
        <v>893</v>
      </c>
      <c r="C43" s="735" t="s">
        <v>750</v>
      </c>
      <c r="D43" s="622" t="s">
        <v>751</v>
      </c>
      <c r="E43" s="868"/>
      <c r="F43" s="868"/>
      <c r="G43" s="745"/>
      <c r="H43" s="748"/>
      <c r="I43" s="868"/>
      <c r="J43" s="868"/>
      <c r="K43" s="868"/>
      <c r="L43" s="618"/>
      <c r="M43" s="619"/>
      <c r="N43" s="572"/>
      <c r="O43" s="572"/>
      <c r="P43" s="572"/>
      <c r="Q43" s="572"/>
      <c r="R43" s="572"/>
      <c r="S43" s="486"/>
    </row>
    <row r="44" spans="1:20" s="620" customFormat="1" ht="242.25" customHeight="1" x14ac:dyDescent="0.5">
      <c r="A44" s="734">
        <v>34</v>
      </c>
      <c r="B44" s="622" t="s">
        <v>894</v>
      </c>
      <c r="C44" s="735" t="s">
        <v>760</v>
      </c>
      <c r="D44" s="622" t="s">
        <v>761</v>
      </c>
      <c r="E44" s="868"/>
      <c r="F44" s="868"/>
      <c r="G44" s="745"/>
      <c r="H44" s="745"/>
      <c r="I44" s="868"/>
      <c r="J44" s="868"/>
      <c r="K44" s="868"/>
      <c r="L44" s="618"/>
      <c r="M44" s="619"/>
      <c r="N44" s="572"/>
      <c r="O44" s="572"/>
      <c r="P44" s="572"/>
      <c r="Q44" s="572"/>
      <c r="R44" s="572"/>
      <c r="S44" s="486"/>
    </row>
    <row r="45" spans="1:20" s="620" customFormat="1" ht="228.75" customHeight="1" x14ac:dyDescent="0.5">
      <c r="A45" s="734">
        <v>35</v>
      </c>
      <c r="B45" s="622" t="s">
        <v>895</v>
      </c>
      <c r="C45" s="735" t="s">
        <v>758</v>
      </c>
      <c r="D45" s="622" t="s">
        <v>759</v>
      </c>
      <c r="E45" s="868"/>
      <c r="F45" s="868"/>
      <c r="G45" s="745"/>
      <c r="H45" s="745"/>
      <c r="I45" s="868"/>
      <c r="J45" s="868"/>
      <c r="K45" s="868"/>
      <c r="L45" s="618"/>
      <c r="M45" s="619"/>
      <c r="N45" s="572"/>
      <c r="O45" s="572"/>
      <c r="P45" s="572"/>
      <c r="Q45" s="572"/>
      <c r="R45" s="572"/>
      <c r="S45" s="486"/>
    </row>
    <row r="46" spans="1:20" s="620" customFormat="1" ht="242.25" customHeight="1" x14ac:dyDescent="0.5">
      <c r="A46" s="734">
        <v>36</v>
      </c>
      <c r="B46" s="622" t="s">
        <v>752</v>
      </c>
      <c r="C46" s="735" t="s">
        <v>753</v>
      </c>
      <c r="D46" s="622" t="s">
        <v>754</v>
      </c>
      <c r="E46" s="868"/>
      <c r="F46" s="868"/>
      <c r="G46" s="745"/>
      <c r="H46" s="745"/>
      <c r="I46" s="868"/>
      <c r="J46" s="868"/>
      <c r="K46" s="868"/>
      <c r="L46" s="618"/>
      <c r="M46" s="619"/>
      <c r="N46" s="572"/>
      <c r="O46" s="572"/>
      <c r="P46" s="572"/>
      <c r="Q46" s="572"/>
      <c r="R46" s="572"/>
      <c r="S46" s="486"/>
    </row>
    <row r="47" spans="1:20" s="620" customFormat="1" ht="242.25" customHeight="1" x14ac:dyDescent="0.5">
      <c r="A47" s="734">
        <v>37</v>
      </c>
      <c r="B47" s="624" t="s">
        <v>755</v>
      </c>
      <c r="C47" s="746" t="s">
        <v>756</v>
      </c>
      <c r="D47" s="624" t="s">
        <v>757</v>
      </c>
      <c r="E47" s="868"/>
      <c r="F47" s="868"/>
      <c r="G47" s="745"/>
      <c r="H47" s="745"/>
      <c r="I47" s="868"/>
      <c r="J47" s="868"/>
      <c r="K47" s="868"/>
      <c r="L47" s="618"/>
      <c r="M47" s="619"/>
      <c r="N47" s="572"/>
      <c r="O47" s="572"/>
      <c r="P47" s="572"/>
      <c r="Q47" s="572"/>
      <c r="R47" s="572"/>
      <c r="S47" s="486"/>
    </row>
    <row r="48" spans="1:20" s="620" customFormat="1" ht="242.25" customHeight="1" x14ac:dyDescent="0.5">
      <c r="A48" s="734">
        <v>38</v>
      </c>
      <c r="B48" s="624" t="s">
        <v>762</v>
      </c>
      <c r="C48" s="746" t="s">
        <v>763</v>
      </c>
      <c r="D48" s="624" t="s">
        <v>764</v>
      </c>
      <c r="E48" s="868"/>
      <c r="F48" s="868"/>
      <c r="G48" s="745"/>
      <c r="H48" s="745"/>
      <c r="I48" s="868"/>
      <c r="J48" s="868"/>
      <c r="K48" s="868"/>
      <c r="L48" s="618"/>
      <c r="M48" s="619"/>
      <c r="N48" s="572"/>
      <c r="O48" s="572"/>
      <c r="P48" s="572"/>
      <c r="Q48" s="572"/>
      <c r="R48" s="572"/>
      <c r="S48" s="486"/>
    </row>
    <row r="49" spans="1:19" s="620" customFormat="1" ht="242.25" customHeight="1" x14ac:dyDescent="0.5">
      <c r="A49" s="734">
        <v>39</v>
      </c>
      <c r="B49" s="625" t="s">
        <v>765</v>
      </c>
      <c r="C49" s="735" t="s">
        <v>763</v>
      </c>
      <c r="D49" s="627" t="s">
        <v>975</v>
      </c>
      <c r="E49" s="868"/>
      <c r="F49" s="868"/>
      <c r="G49" s="745"/>
      <c r="H49" s="745"/>
      <c r="I49" s="868"/>
      <c r="J49" s="868"/>
      <c r="K49" s="868"/>
      <c r="L49" s="618"/>
      <c r="M49" s="619"/>
      <c r="N49" s="572"/>
      <c r="O49" s="572"/>
      <c r="P49" s="572"/>
      <c r="Q49" s="572"/>
      <c r="R49" s="572"/>
      <c r="S49" s="486"/>
    </row>
    <row r="50" spans="1:19" s="620" customFormat="1" ht="242.25" customHeight="1" x14ac:dyDescent="0.5">
      <c r="A50" s="734">
        <v>40</v>
      </c>
      <c r="B50" s="626" t="s">
        <v>766</v>
      </c>
      <c r="C50" s="735" t="s">
        <v>767</v>
      </c>
      <c r="D50" s="622" t="s">
        <v>768</v>
      </c>
      <c r="E50" s="868"/>
      <c r="F50" s="868"/>
      <c r="G50" s="745"/>
      <c r="H50" s="745"/>
      <c r="I50" s="868"/>
      <c r="J50" s="868"/>
      <c r="K50" s="868"/>
      <c r="L50" s="618"/>
      <c r="M50" s="619"/>
      <c r="N50" s="572"/>
      <c r="O50" s="572"/>
      <c r="P50" s="572"/>
      <c r="Q50" s="572"/>
      <c r="R50" s="572"/>
      <c r="S50" s="486"/>
    </row>
    <row r="51" spans="1:19" s="620" customFormat="1" ht="101.25" customHeight="1" x14ac:dyDescent="0.5">
      <c r="A51" s="734">
        <v>41</v>
      </c>
      <c r="B51" s="624" t="s">
        <v>769</v>
      </c>
      <c r="C51" s="746"/>
      <c r="D51" s="624" t="s">
        <v>770</v>
      </c>
      <c r="E51" s="868"/>
      <c r="F51" s="868"/>
      <c r="G51" s="745"/>
      <c r="H51" s="745"/>
      <c r="I51" s="868"/>
      <c r="J51" s="868"/>
      <c r="K51" s="868"/>
      <c r="L51" s="618"/>
      <c r="M51" s="619"/>
      <c r="N51" s="572"/>
      <c r="O51" s="572"/>
      <c r="P51" s="572"/>
      <c r="Q51" s="572"/>
      <c r="R51" s="572"/>
      <c r="S51" s="486"/>
    </row>
    <row r="52" spans="1:19" s="620" customFormat="1" ht="177" customHeight="1" x14ac:dyDescent="0.5">
      <c r="A52" s="734">
        <v>42</v>
      </c>
      <c r="B52" s="622" t="s">
        <v>798</v>
      </c>
      <c r="C52" s="735"/>
      <c r="D52" s="622" t="s">
        <v>771</v>
      </c>
      <c r="E52" s="868"/>
      <c r="F52" s="868"/>
      <c r="G52" s="745"/>
      <c r="H52" s="745"/>
      <c r="I52" s="868"/>
      <c r="J52" s="868"/>
      <c r="K52" s="868"/>
      <c r="L52" s="618"/>
      <c r="M52" s="619"/>
      <c r="N52" s="572"/>
      <c r="O52" s="572"/>
      <c r="P52" s="572"/>
      <c r="Q52" s="572"/>
      <c r="R52" s="572"/>
      <c r="S52" s="486"/>
    </row>
    <row r="53" spans="1:19" s="620" customFormat="1" ht="242.25" customHeight="1" x14ac:dyDescent="0.5">
      <c r="A53" s="734">
        <v>43</v>
      </c>
      <c r="B53" s="627" t="s">
        <v>799</v>
      </c>
      <c r="C53" s="747"/>
      <c r="D53" s="628"/>
      <c r="E53" s="868"/>
      <c r="F53" s="868"/>
      <c r="G53" s="745"/>
      <c r="H53" s="745"/>
      <c r="I53" s="868"/>
      <c r="J53" s="868"/>
      <c r="K53" s="868"/>
      <c r="L53" s="618"/>
      <c r="M53" s="619"/>
      <c r="N53" s="572"/>
      <c r="O53" s="572"/>
      <c r="P53" s="572"/>
      <c r="Q53" s="572"/>
      <c r="R53" s="572"/>
      <c r="S53" s="486"/>
    </row>
    <row r="54" spans="1:19" x14ac:dyDescent="0.4">
      <c r="A54" s="629"/>
      <c r="B54" s="607"/>
      <c r="C54" s="607"/>
      <c r="D54" s="630"/>
      <c r="E54" s="607"/>
      <c r="F54" s="607"/>
      <c r="G54" s="607"/>
      <c r="H54" s="607"/>
      <c r="I54" s="607"/>
      <c r="J54" s="607"/>
      <c r="K54" s="607"/>
      <c r="L54" s="515"/>
      <c r="M54" s="631"/>
      <c r="N54" s="572"/>
      <c r="O54" s="572"/>
      <c r="P54" s="572"/>
      <c r="Q54" s="572"/>
      <c r="R54" s="572"/>
    </row>
    <row r="55" spans="1:19" x14ac:dyDescent="0.4">
      <c r="N55" s="572"/>
      <c r="O55" s="572"/>
      <c r="P55" s="572"/>
      <c r="Q55" s="572"/>
      <c r="R55" s="572"/>
    </row>
    <row r="56" spans="1:19" ht="21" customHeight="1" x14ac:dyDescent="0.4">
      <c r="N56" s="572"/>
      <c r="O56" s="572"/>
      <c r="P56" s="572"/>
      <c r="Q56" s="572"/>
      <c r="R56" s="572"/>
    </row>
    <row r="57" spans="1:19" ht="21.75" customHeight="1" x14ac:dyDescent="0.4">
      <c r="N57" s="572"/>
      <c r="O57" s="572"/>
      <c r="P57" s="572"/>
      <c r="Q57" s="572"/>
      <c r="R57" s="572"/>
    </row>
    <row r="58" spans="1:19" ht="20.25" customHeight="1" x14ac:dyDescent="0.4">
      <c r="N58" s="572"/>
      <c r="O58" s="572"/>
      <c r="P58" s="572"/>
      <c r="Q58" s="572"/>
      <c r="R58" s="572"/>
    </row>
    <row r="59" spans="1:19" ht="18" customHeight="1" x14ac:dyDescent="0.4">
      <c r="N59" s="572"/>
      <c r="O59" s="572"/>
      <c r="P59" s="572"/>
      <c r="Q59" s="572"/>
      <c r="R59" s="572"/>
    </row>
    <row r="60" spans="1:19" ht="18" customHeight="1" x14ac:dyDescent="0.4">
      <c r="N60" s="572"/>
      <c r="O60" s="572"/>
      <c r="P60" s="572"/>
      <c r="Q60" s="572"/>
      <c r="R60" s="572"/>
    </row>
    <row r="61" spans="1:19" ht="17.25" customHeight="1" x14ac:dyDescent="0.4">
      <c r="N61" s="572"/>
      <c r="O61" s="572"/>
      <c r="P61" s="572"/>
      <c r="Q61" s="572"/>
      <c r="R61" s="572"/>
    </row>
    <row r="62" spans="1:19" ht="20.25" customHeight="1" x14ac:dyDescent="0.4">
      <c r="N62" s="572"/>
      <c r="O62" s="572"/>
      <c r="P62" s="572"/>
      <c r="Q62" s="572"/>
      <c r="R62" s="572"/>
    </row>
    <row r="63" spans="1:19" x14ac:dyDescent="0.4">
      <c r="A63" s="633"/>
      <c r="B63" s="633"/>
      <c r="C63" s="633"/>
      <c r="D63" s="633"/>
      <c r="E63" s="633"/>
      <c r="F63" s="633"/>
      <c r="G63" s="633"/>
      <c r="H63" s="633"/>
      <c r="N63" s="572"/>
      <c r="O63" s="572"/>
      <c r="P63" s="572"/>
      <c r="Q63" s="572"/>
      <c r="R63" s="572"/>
    </row>
    <row r="64" spans="1:19" ht="15" x14ac:dyDescent="0.4">
      <c r="A64" s="634"/>
      <c r="B64" s="633"/>
      <c r="C64" s="633"/>
      <c r="D64" s="867"/>
      <c r="E64" s="867"/>
      <c r="F64" s="867"/>
      <c r="G64" s="867"/>
      <c r="H64" s="867"/>
      <c r="I64" s="867"/>
      <c r="J64" s="867"/>
      <c r="K64" s="867"/>
      <c r="N64" s="572"/>
      <c r="O64" s="572"/>
      <c r="P64" s="572"/>
      <c r="Q64" s="572"/>
      <c r="R64" s="572"/>
    </row>
    <row r="65" spans="1:18" ht="15" x14ac:dyDescent="0.4">
      <c r="A65" s="634"/>
      <c r="B65" s="633"/>
      <c r="C65" s="633"/>
      <c r="D65" s="867"/>
      <c r="E65" s="867"/>
      <c r="F65" s="867"/>
      <c r="G65" s="867"/>
      <c r="H65" s="867"/>
      <c r="I65" s="867"/>
      <c r="J65" s="867"/>
      <c r="K65" s="867"/>
      <c r="N65" s="572"/>
      <c r="O65" s="572"/>
      <c r="P65" s="572"/>
      <c r="Q65" s="572"/>
      <c r="R65" s="572"/>
    </row>
    <row r="66" spans="1:18" ht="15" x14ac:dyDescent="0.4">
      <c r="A66" s="634"/>
      <c r="B66" s="633"/>
      <c r="C66" s="633"/>
      <c r="D66" s="867"/>
      <c r="E66" s="867"/>
      <c r="F66" s="867"/>
      <c r="G66" s="867"/>
      <c r="H66" s="867"/>
      <c r="I66" s="867"/>
      <c r="J66" s="867"/>
      <c r="K66" s="867"/>
      <c r="N66" s="572"/>
      <c r="O66" s="572"/>
      <c r="P66" s="572"/>
      <c r="Q66" s="572"/>
      <c r="R66" s="572"/>
    </row>
    <row r="67" spans="1:18" ht="15" x14ac:dyDescent="0.4">
      <c r="A67" s="634"/>
      <c r="B67" s="633"/>
      <c r="C67" s="633"/>
      <c r="D67" s="867"/>
      <c r="E67" s="867"/>
      <c r="F67" s="867"/>
      <c r="G67" s="867"/>
      <c r="H67" s="867"/>
      <c r="I67" s="867"/>
      <c r="J67" s="867"/>
      <c r="K67" s="867"/>
      <c r="N67" s="572"/>
      <c r="O67" s="572"/>
      <c r="P67" s="572"/>
      <c r="Q67" s="572"/>
      <c r="R67" s="572"/>
    </row>
    <row r="68" spans="1:18" ht="15" x14ac:dyDescent="0.4">
      <c r="A68" s="634"/>
      <c r="B68" s="633"/>
      <c r="C68" s="633"/>
      <c r="D68" s="867"/>
      <c r="E68" s="867"/>
      <c r="F68" s="867"/>
      <c r="G68" s="867"/>
      <c r="H68" s="867"/>
      <c r="I68" s="867"/>
      <c r="J68" s="867"/>
      <c r="K68" s="867"/>
      <c r="N68" s="572"/>
      <c r="O68" s="572"/>
      <c r="P68" s="572"/>
      <c r="Q68" s="572"/>
      <c r="R68" s="572"/>
    </row>
    <row r="69" spans="1:18" ht="15" x14ac:dyDescent="0.4">
      <c r="A69" s="634"/>
      <c r="B69" s="633"/>
      <c r="C69" s="633"/>
      <c r="D69" s="867"/>
      <c r="E69" s="867"/>
      <c r="F69" s="867"/>
      <c r="G69" s="867"/>
      <c r="H69" s="867"/>
      <c r="I69" s="867"/>
      <c r="J69" s="867"/>
      <c r="K69" s="867"/>
      <c r="N69" s="572"/>
      <c r="O69" s="572"/>
      <c r="P69" s="572"/>
      <c r="Q69" s="572"/>
      <c r="R69" s="572"/>
    </row>
    <row r="70" spans="1:18" ht="15" x14ac:dyDescent="0.4">
      <c r="A70" s="634"/>
      <c r="B70" s="633"/>
      <c r="C70" s="633"/>
      <c r="D70" s="867"/>
      <c r="E70" s="867"/>
      <c r="F70" s="867"/>
      <c r="G70" s="867"/>
      <c r="H70" s="867"/>
      <c r="I70" s="867"/>
      <c r="J70" s="867"/>
      <c r="K70" s="867"/>
      <c r="N70" s="572"/>
      <c r="O70" s="572"/>
      <c r="P70" s="572"/>
      <c r="Q70" s="572"/>
      <c r="R70" s="572"/>
    </row>
  </sheetData>
  <sheetProtection formatRows="0" insertRows="0"/>
  <mergeCells count="48">
    <mergeCell ref="N7:R7"/>
    <mergeCell ref="J2:K2"/>
    <mergeCell ref="J3:K3"/>
    <mergeCell ref="J4:K4"/>
    <mergeCell ref="A6:G6"/>
    <mergeCell ref="A7:D7"/>
    <mergeCell ref="E42:F42"/>
    <mergeCell ref="I42:K42"/>
    <mergeCell ref="B10:B11"/>
    <mergeCell ref="B12:B15"/>
    <mergeCell ref="B17:B19"/>
    <mergeCell ref="B21:B22"/>
    <mergeCell ref="B26:B28"/>
    <mergeCell ref="B32:B33"/>
    <mergeCell ref="B38:B39"/>
    <mergeCell ref="A40:D40"/>
    <mergeCell ref="E40:K40"/>
    <mergeCell ref="E41:F41"/>
    <mergeCell ref="I41:K41"/>
    <mergeCell ref="E43:F43"/>
    <mergeCell ref="I43:K43"/>
    <mergeCell ref="E44:F44"/>
    <mergeCell ref="I44:K44"/>
    <mergeCell ref="E45:F45"/>
    <mergeCell ref="I45:K45"/>
    <mergeCell ref="E46:F46"/>
    <mergeCell ref="I46:K46"/>
    <mergeCell ref="E47:F47"/>
    <mergeCell ref="I47:K47"/>
    <mergeCell ref="E48:F48"/>
    <mergeCell ref="I48:K48"/>
    <mergeCell ref="D65:K65"/>
    <mergeCell ref="E49:F49"/>
    <mergeCell ref="I49:K49"/>
    <mergeCell ref="E50:F50"/>
    <mergeCell ref="I50:K50"/>
    <mergeCell ref="E51:F51"/>
    <mergeCell ref="I51:K51"/>
    <mergeCell ref="E52:F52"/>
    <mergeCell ref="I52:K52"/>
    <mergeCell ref="E53:F53"/>
    <mergeCell ref="I53:K53"/>
    <mergeCell ref="D64:K64"/>
    <mergeCell ref="D66:K66"/>
    <mergeCell ref="D67:K67"/>
    <mergeCell ref="D68:K68"/>
    <mergeCell ref="D69:K69"/>
    <mergeCell ref="D70:K70"/>
  </mergeCells>
  <pageMargins left="0.70866141732283472" right="0.70866141732283472" top="0.74803149606299213" bottom="0.74803149606299213" header="0.31496062992125989" footer="0.31496062992125989"/>
  <pageSetup paperSize="9" scale="41" fitToHeight="0" orientation="landscape" cellComments="asDisplayed" r:id="rId1"/>
  <headerFooter>
    <oddHeader>&amp;CCommerce Commission Information Disclosure Template</oddHeader>
    <oddFooter>&amp;L&amp;F&amp;C&amp;P&amp;R&amp;A</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sheetPr>
  <dimension ref="A1:C34"/>
  <sheetViews>
    <sheetView showGridLines="0" zoomScaleNormal="100" zoomScaleSheetLayoutView="100" workbookViewId="0">
      <selection activeCell="B19" sqref="B19"/>
    </sheetView>
  </sheetViews>
  <sheetFormatPr defaultColWidth="9.1328125" defaultRowHeight="15" x14ac:dyDescent="0.4"/>
  <cols>
    <col min="1" max="1" width="9.1328125" style="3"/>
    <col min="2" max="2" width="96.86328125" style="3" customWidth="1"/>
    <col min="3" max="3" width="9.1328125" style="3" customWidth="1"/>
    <col min="4" max="4" width="8" style="3" customWidth="1"/>
    <col min="5" max="16384" width="9.1328125" style="3"/>
  </cols>
  <sheetData>
    <row r="1" spans="1:3" x14ac:dyDescent="0.4">
      <c r="A1" s="131"/>
      <c r="B1" s="132"/>
      <c r="C1" s="133"/>
    </row>
    <row r="2" spans="1:3" ht="15.75" x14ac:dyDescent="0.4">
      <c r="A2" s="134"/>
      <c r="B2" s="460" t="s">
        <v>200</v>
      </c>
      <c r="C2" s="103"/>
    </row>
    <row r="3" spans="1:3" ht="26.25" x14ac:dyDescent="0.4">
      <c r="A3" s="101"/>
      <c r="B3" s="645" t="s">
        <v>946</v>
      </c>
      <c r="C3" s="103"/>
    </row>
    <row r="4" spans="1:3" x14ac:dyDescent="0.4">
      <c r="A4" s="101"/>
      <c r="B4" s="462"/>
      <c r="C4" s="103"/>
    </row>
    <row r="5" spans="1:3" ht="15.75" x14ac:dyDescent="0.4">
      <c r="A5" s="101"/>
      <c r="B5" s="463" t="s">
        <v>833</v>
      </c>
      <c r="C5" s="103"/>
    </row>
    <row r="6" spans="1:3" ht="39.4" x14ac:dyDescent="0.4">
      <c r="A6" s="101"/>
      <c r="B6" s="461" t="s">
        <v>821</v>
      </c>
      <c r="C6" s="103"/>
    </row>
    <row r="7" spans="1:3" ht="68.25" customHeight="1" x14ac:dyDescent="0.4">
      <c r="A7" s="101"/>
      <c r="B7" s="461" t="s">
        <v>822</v>
      </c>
      <c r="C7" s="103"/>
    </row>
    <row r="8" spans="1:3" ht="15" customHeight="1" x14ac:dyDescent="0.4">
      <c r="A8" s="101"/>
      <c r="B8" s="461"/>
      <c r="C8" s="103"/>
    </row>
    <row r="9" spans="1:3" ht="15" customHeight="1" x14ac:dyDescent="0.4">
      <c r="A9" s="101"/>
      <c r="B9" s="463" t="s">
        <v>138</v>
      </c>
      <c r="C9" s="103"/>
    </row>
    <row r="10" spans="1:3" ht="26.25" x14ac:dyDescent="0.4">
      <c r="A10" s="101"/>
      <c r="B10" s="461" t="s">
        <v>145</v>
      </c>
      <c r="C10" s="103"/>
    </row>
    <row r="11" spans="1:3" ht="26.25" x14ac:dyDescent="0.4">
      <c r="A11" s="101"/>
      <c r="B11" s="461" t="s">
        <v>169</v>
      </c>
      <c r="C11" s="103"/>
    </row>
    <row r="12" spans="1:3" ht="15" customHeight="1" x14ac:dyDescent="0.4">
      <c r="A12" s="101"/>
      <c r="B12" s="461"/>
      <c r="C12" s="103"/>
    </row>
    <row r="13" spans="1:3" ht="15" customHeight="1" x14ac:dyDescent="0.4">
      <c r="A13" s="101"/>
      <c r="B13" s="463" t="s">
        <v>139</v>
      </c>
      <c r="C13" s="103"/>
    </row>
    <row r="14" spans="1:3" ht="65.650000000000006" x14ac:dyDescent="0.4">
      <c r="A14" s="101"/>
      <c r="B14" s="461" t="s">
        <v>140</v>
      </c>
      <c r="C14" s="103"/>
    </row>
    <row r="15" spans="1:3" ht="15" customHeight="1" x14ac:dyDescent="0.4">
      <c r="A15" s="101"/>
      <c r="B15" s="461"/>
      <c r="C15" s="103"/>
    </row>
    <row r="16" spans="1:3" ht="15" customHeight="1" x14ac:dyDescent="0.4">
      <c r="A16" s="101"/>
      <c r="B16" s="463" t="s">
        <v>141</v>
      </c>
      <c r="C16" s="103"/>
    </row>
    <row r="17" spans="1:3" ht="26.25" x14ac:dyDescent="0.4">
      <c r="A17" s="101"/>
      <c r="B17" s="464" t="s">
        <v>922</v>
      </c>
      <c r="C17" s="103"/>
    </row>
    <row r="18" spans="1:3" x14ac:dyDescent="0.4">
      <c r="A18" s="101"/>
      <c r="B18" s="464"/>
      <c r="C18" s="103"/>
    </row>
    <row r="19" spans="1:3" ht="15" customHeight="1" x14ac:dyDescent="0.4">
      <c r="A19" s="101"/>
      <c r="B19" s="463" t="s">
        <v>142</v>
      </c>
      <c r="C19" s="103"/>
    </row>
    <row r="20" spans="1:3" ht="39.4" x14ac:dyDescent="0.4">
      <c r="A20" s="101"/>
      <c r="B20" s="461" t="s">
        <v>793</v>
      </c>
      <c r="C20" s="103"/>
    </row>
    <row r="21" spans="1:3" ht="26.25" x14ac:dyDescent="0.4">
      <c r="A21" s="101"/>
      <c r="B21" s="461" t="s">
        <v>336</v>
      </c>
      <c r="C21" s="103"/>
    </row>
    <row r="22" spans="1:3" ht="63" customHeight="1" x14ac:dyDescent="0.4">
      <c r="A22" s="101"/>
      <c r="B22" s="461" t="s">
        <v>947</v>
      </c>
      <c r="C22" s="103"/>
    </row>
    <row r="23" spans="1:3" x14ac:dyDescent="0.4">
      <c r="A23" s="101"/>
      <c r="B23" s="464"/>
      <c r="C23" s="103"/>
    </row>
    <row r="24" spans="1:3" x14ac:dyDescent="0.4">
      <c r="A24" s="101"/>
      <c r="B24" s="461"/>
      <c r="C24" s="103"/>
    </row>
    <row r="25" spans="1:3" ht="15.75" x14ac:dyDescent="0.4">
      <c r="A25" s="101"/>
      <c r="B25" s="463" t="s">
        <v>143</v>
      </c>
      <c r="C25" s="103"/>
    </row>
    <row r="26" spans="1:3" ht="26.25" x14ac:dyDescent="0.4">
      <c r="A26" s="101"/>
      <c r="B26" s="644" t="s">
        <v>818</v>
      </c>
      <c r="C26" s="103"/>
    </row>
    <row r="27" spans="1:3" x14ac:dyDescent="0.4">
      <c r="A27" s="101"/>
      <c r="B27" s="461"/>
      <c r="C27" s="103"/>
    </row>
    <row r="28" spans="1:3" ht="15.75" x14ac:dyDescent="0.4">
      <c r="A28" s="101"/>
      <c r="B28" s="463" t="s">
        <v>144</v>
      </c>
      <c r="C28" s="103"/>
    </row>
    <row r="29" spans="1:3" ht="39.4" x14ac:dyDescent="0.4">
      <c r="A29" s="101"/>
      <c r="B29" s="461" t="s">
        <v>828</v>
      </c>
      <c r="C29" s="103"/>
    </row>
    <row r="30" spans="1:3" x14ac:dyDescent="0.4">
      <c r="A30" s="101"/>
      <c r="B30" s="461"/>
      <c r="C30" s="103"/>
    </row>
    <row r="31" spans="1:3" ht="15.75" x14ac:dyDescent="0.4">
      <c r="A31" s="101"/>
      <c r="B31" s="463" t="s">
        <v>146</v>
      </c>
      <c r="C31" s="103"/>
    </row>
    <row r="32" spans="1:3" ht="26.25" x14ac:dyDescent="0.4">
      <c r="A32" s="101"/>
      <c r="B32" s="461" t="s">
        <v>794</v>
      </c>
      <c r="C32" s="103"/>
    </row>
    <row r="33" spans="1:3" ht="132" customHeight="1" x14ac:dyDescent="0.4">
      <c r="A33" s="101"/>
      <c r="B33" s="464" t="s">
        <v>823</v>
      </c>
      <c r="C33" s="103"/>
    </row>
    <row r="34" spans="1:3" s="4" customFormat="1" x14ac:dyDescent="0.4">
      <c r="A34" s="135"/>
      <c r="B34" s="136"/>
      <c r="C34" s="137"/>
    </row>
  </sheetData>
  <sheetProtection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3" type="noConversion"/>
  <pageMargins left="0.70866141732283472" right="0.70866141732283472" top="0.74803149606299213" bottom="0.74803149606299213" header="0.31496062992125984" footer="0.31496062992125984"/>
  <pageSetup paperSize="9" scale="84" fitToHeight="2" orientation="portrait" r:id="rId2"/>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Z69"/>
  <sheetViews>
    <sheetView showGridLines="0" zoomScaleNormal="100" zoomScaleSheetLayoutView="100" workbookViewId="0">
      <selection activeCell="L22" sqref="L22"/>
    </sheetView>
  </sheetViews>
  <sheetFormatPr defaultColWidth="9.1328125" defaultRowHeight="14.25" x14ac:dyDescent="0.45"/>
  <cols>
    <col min="1" max="1" width="5.265625" style="13" customWidth="1"/>
    <col min="2" max="2" width="3.1328125" style="13" customWidth="1"/>
    <col min="3" max="3" width="6.1328125" style="13" customWidth="1"/>
    <col min="4" max="5" width="2.265625" style="13" customWidth="1"/>
    <col min="6" max="6" width="27.86328125" style="13" customWidth="1"/>
    <col min="7" max="7" width="16.73046875" style="47" customWidth="1"/>
    <col min="8" max="8" width="6.59765625" style="13" customWidth="1"/>
    <col min="9" max="13" width="16.73046875" style="13" customWidth="1"/>
    <col min="14" max="14" width="2.73046875" style="13" customWidth="1"/>
    <col min="15" max="15" width="52.265625" style="31" customWidth="1"/>
    <col min="16" max="16" width="42.59765625" style="22" customWidth="1"/>
    <col min="17" max="17" width="15.3984375" style="22" customWidth="1"/>
    <col min="18" max="18" width="17" style="22" customWidth="1"/>
    <col min="19" max="20" width="24.86328125" style="22" customWidth="1"/>
    <col min="21" max="22" width="24.86328125" style="13" customWidth="1"/>
    <col min="23" max="23" width="16.1328125" style="13" customWidth="1"/>
    <col min="24" max="24" width="20.73046875" style="13" customWidth="1"/>
    <col min="25" max="16384" width="9.1328125" style="13"/>
  </cols>
  <sheetData>
    <row r="1" spans="1:20" s="18" customFormat="1" ht="15" customHeight="1" x14ac:dyDescent="0.45">
      <c r="A1" s="205"/>
      <c r="B1" s="203"/>
      <c r="C1" s="203"/>
      <c r="D1" s="203"/>
      <c r="E1" s="203"/>
      <c r="F1" s="203"/>
      <c r="G1" s="204"/>
      <c r="H1" s="219"/>
      <c r="I1" s="219"/>
      <c r="J1" s="219"/>
      <c r="K1" s="219"/>
      <c r="L1" s="219"/>
      <c r="M1" s="219"/>
      <c r="N1" s="220"/>
      <c r="O1" s="31"/>
      <c r="P1" s="52"/>
      <c r="Q1" s="52"/>
      <c r="R1" s="52"/>
      <c r="S1" s="52"/>
      <c r="T1" s="52"/>
    </row>
    <row r="2" spans="1:20" s="18" customFormat="1" ht="18" customHeight="1" x14ac:dyDescent="0.55000000000000004">
      <c r="A2" s="201"/>
      <c r="B2" s="192"/>
      <c r="C2" s="192"/>
      <c r="D2" s="192"/>
      <c r="E2" s="192"/>
      <c r="F2" s="192"/>
      <c r="G2" s="192"/>
      <c r="H2" s="221"/>
      <c r="I2" s="221"/>
      <c r="J2" s="200" t="s">
        <v>832</v>
      </c>
      <c r="K2" s="770" t="str">
        <f>IF(NOT(ISBLANK(CoverSheet!$C$8)),CoverSheet!$C$8,"")</f>
        <v/>
      </c>
      <c r="L2" s="771"/>
      <c r="M2" s="772"/>
      <c r="N2" s="222"/>
      <c r="O2" s="31"/>
      <c r="P2" s="58"/>
      <c r="Q2" s="52"/>
      <c r="R2" s="52"/>
      <c r="S2" s="52"/>
      <c r="T2" s="52"/>
    </row>
    <row r="3" spans="1:20" s="18" customFormat="1" ht="12.75" customHeight="1" x14ac:dyDescent="0.5">
      <c r="A3" s="201"/>
      <c r="B3" s="192"/>
      <c r="C3" s="192"/>
      <c r="D3" s="192"/>
      <c r="E3" s="192"/>
      <c r="F3" s="192"/>
      <c r="G3" s="192"/>
      <c r="H3" s="221"/>
      <c r="I3" s="221"/>
      <c r="J3" s="200" t="s">
        <v>834</v>
      </c>
      <c r="K3" s="773" t="str">
        <f>IF(ISNUMBER(CoverSheet!$C$12),CoverSheet!$C$12,"")</f>
        <v/>
      </c>
      <c r="L3" s="774"/>
      <c r="M3" s="775"/>
      <c r="N3" s="222"/>
      <c r="O3" s="31"/>
      <c r="P3"/>
      <c r="Q3"/>
      <c r="R3"/>
      <c r="S3" s="52"/>
      <c r="T3" s="52"/>
    </row>
    <row r="4" spans="1:20" s="18" customFormat="1" ht="27.75" customHeight="1" x14ac:dyDescent="0.65">
      <c r="A4" s="199" t="s">
        <v>831</v>
      </c>
      <c r="B4" s="221"/>
      <c r="C4" s="221"/>
      <c r="D4" s="221"/>
      <c r="E4" s="221"/>
      <c r="F4" s="221"/>
      <c r="G4" s="221"/>
      <c r="H4" s="221"/>
      <c r="I4" s="221"/>
      <c r="J4" s="223"/>
      <c r="K4" s="221"/>
      <c r="L4" s="221"/>
      <c r="M4" s="221"/>
      <c r="N4" s="222"/>
      <c r="O4" s="31"/>
      <c r="P4"/>
      <c r="Q4"/>
      <c r="R4"/>
      <c r="S4" s="52"/>
      <c r="T4" s="52"/>
    </row>
    <row r="5" spans="1:20" ht="57.4" customHeight="1" x14ac:dyDescent="0.45">
      <c r="A5" s="768" t="s">
        <v>935</v>
      </c>
      <c r="B5" s="769"/>
      <c r="C5" s="769"/>
      <c r="D5" s="769"/>
      <c r="E5" s="769"/>
      <c r="F5" s="769"/>
      <c r="G5" s="769"/>
      <c r="H5" s="769"/>
      <c r="I5" s="769"/>
      <c r="J5" s="769"/>
      <c r="K5" s="769"/>
      <c r="L5" s="769"/>
      <c r="M5" s="769"/>
      <c r="N5" s="224"/>
      <c r="P5"/>
      <c r="Q5"/>
      <c r="R5"/>
      <c r="S5" s="52"/>
      <c r="T5" s="59"/>
    </row>
    <row r="6" spans="1:20" s="18" customFormat="1" ht="15" customHeight="1" x14ac:dyDescent="0.45">
      <c r="A6" s="196" t="s">
        <v>131</v>
      </c>
      <c r="B6" s="223"/>
      <c r="C6" s="225"/>
      <c r="D6" s="221"/>
      <c r="E6" s="221"/>
      <c r="F6" s="221"/>
      <c r="G6" s="221"/>
      <c r="H6" s="221"/>
      <c r="I6" s="221"/>
      <c r="J6" s="221"/>
      <c r="K6" s="221"/>
      <c r="L6" s="221"/>
      <c r="M6" s="221"/>
      <c r="N6" s="222"/>
      <c r="O6" s="31"/>
      <c r="P6" s="57"/>
      <c r="Q6" s="52"/>
      <c r="R6" s="52"/>
      <c r="S6" s="52"/>
      <c r="T6" s="52"/>
    </row>
    <row r="7" spans="1:20" ht="30" customHeight="1" x14ac:dyDescent="0.55000000000000004">
      <c r="A7" s="168">
        <v>7</v>
      </c>
      <c r="B7" s="164"/>
      <c r="C7" s="226" t="s">
        <v>227</v>
      </c>
      <c r="D7" s="227"/>
      <c r="E7" s="228"/>
      <c r="F7" s="190"/>
      <c r="G7" s="190"/>
      <c r="H7" s="190"/>
      <c r="I7" s="190"/>
      <c r="J7" s="165"/>
      <c r="K7" s="238" t="s">
        <v>13</v>
      </c>
      <c r="L7" s="238" t="s">
        <v>14</v>
      </c>
      <c r="M7" s="238" t="s">
        <v>15</v>
      </c>
      <c r="N7" s="239"/>
      <c r="P7" s="57"/>
      <c r="Q7" s="52"/>
      <c r="R7" s="52"/>
      <c r="S7" s="52"/>
      <c r="T7" s="53"/>
    </row>
    <row r="8" spans="1:20" x14ac:dyDescent="0.45">
      <c r="A8" s="168">
        <v>8</v>
      </c>
      <c r="B8" s="164"/>
      <c r="C8" s="229"/>
      <c r="D8" s="230"/>
      <c r="E8" s="183"/>
      <c r="F8" s="176"/>
      <c r="G8" s="176"/>
      <c r="H8" s="176"/>
      <c r="I8" s="165"/>
      <c r="J8" s="231" t="str">
        <f>IF(ISNUMBER(CoverSheet!#REF!),"for year ended","")</f>
        <v/>
      </c>
      <c r="K8" s="240" t="str">
        <f>IF(ISNUMBER(CoverSheet!$C$12),DATE(YEAR(CoverSheet!$C$12)-2,MONTH(CoverSheet!$C$12),DAY(CoverSheet!$C$12)),"")</f>
        <v/>
      </c>
      <c r="L8" s="240" t="str">
        <f>IF(ISNUMBER(CoverSheet!$C$12),DATE(YEAR(CoverSheet!$C$12)-1,MONTH(CoverSheet!$C$12),DAY(CoverSheet!$C$12)),"")</f>
        <v/>
      </c>
      <c r="M8" s="240" t="str">
        <f>IF(ISNUMBER(CoverSheet!$C$12),CoverSheet!$C$12,"")</f>
        <v/>
      </c>
      <c r="N8" s="239"/>
      <c r="P8" s="68" t="s">
        <v>197</v>
      </c>
      <c r="Q8" s="69"/>
      <c r="R8" s="69"/>
      <c r="S8" s="70"/>
      <c r="T8" s="53"/>
    </row>
    <row r="9" spans="1:20" ht="16.149999999999999" thickBot="1" x14ac:dyDescent="0.55000000000000004">
      <c r="A9" s="168">
        <v>9</v>
      </c>
      <c r="B9" s="164"/>
      <c r="C9" s="229"/>
      <c r="D9" s="232" t="s">
        <v>795</v>
      </c>
      <c r="E9" s="183"/>
      <c r="F9" s="176"/>
      <c r="G9" s="176"/>
      <c r="H9" s="176"/>
      <c r="I9" s="176"/>
      <c r="J9" s="176"/>
      <c r="K9" s="238" t="s">
        <v>10</v>
      </c>
      <c r="L9" s="238" t="s">
        <v>10</v>
      </c>
      <c r="M9" s="238" t="s">
        <v>10</v>
      </c>
      <c r="N9" s="239"/>
      <c r="O9"/>
      <c r="P9" s="71"/>
      <c r="Q9" s="53"/>
      <c r="R9" s="53"/>
      <c r="S9" s="72"/>
      <c r="T9" s="53"/>
    </row>
    <row r="10" spans="1:20" ht="15" customHeight="1" thickBot="1" x14ac:dyDescent="0.5">
      <c r="A10" s="168">
        <v>10</v>
      </c>
      <c r="B10" s="164"/>
      <c r="C10" s="229"/>
      <c r="D10" s="230"/>
      <c r="E10" s="170" t="s">
        <v>201</v>
      </c>
      <c r="F10" s="170"/>
      <c r="G10" s="170"/>
      <c r="H10" s="176"/>
      <c r="I10" s="176"/>
      <c r="J10" s="176"/>
      <c r="K10" s="67"/>
      <c r="L10" s="67"/>
      <c r="M10" s="241">
        <f>M45</f>
        <v>0</v>
      </c>
      <c r="N10" s="239"/>
      <c r="O10" s="31" t="s">
        <v>949</v>
      </c>
      <c r="P10" s="77" t="s">
        <v>193</v>
      </c>
      <c r="Q10" s="53"/>
      <c r="R10" s="53"/>
      <c r="S10" s="72"/>
      <c r="T10" s="53"/>
    </row>
    <row r="11" spans="1:20" s="54" customFormat="1" ht="15" customHeight="1" thickBot="1" x14ac:dyDescent="0.5">
      <c r="A11" s="168">
        <v>11</v>
      </c>
      <c r="B11" s="164"/>
      <c r="C11" s="229"/>
      <c r="D11" s="545"/>
      <c r="E11" s="545"/>
      <c r="F11" s="545"/>
      <c r="G11" s="545"/>
      <c r="H11" s="545"/>
      <c r="I11" s="545"/>
      <c r="J11" s="545"/>
      <c r="K11" s="545"/>
      <c r="L11" s="545"/>
      <c r="M11" s="545"/>
      <c r="N11" s="239"/>
      <c r="O11" s="31"/>
      <c r="P11" s="77" t="s">
        <v>194</v>
      </c>
      <c r="Q11" s="53"/>
      <c r="R11" s="53"/>
      <c r="S11" s="72"/>
      <c r="T11" s="53"/>
    </row>
    <row r="12" spans="1:20" ht="15" customHeight="1" thickBot="1" x14ac:dyDescent="0.5">
      <c r="A12" s="168">
        <v>12</v>
      </c>
      <c r="B12" s="164"/>
      <c r="C12" s="229"/>
      <c r="D12" s="230"/>
      <c r="E12" s="183" t="s">
        <v>796</v>
      </c>
      <c r="F12" s="170"/>
      <c r="G12" s="170"/>
      <c r="H12" s="176"/>
      <c r="I12" s="176"/>
      <c r="J12" s="176"/>
      <c r="K12" s="67"/>
      <c r="L12" s="67"/>
      <c r="M12" s="67"/>
      <c r="N12" s="239"/>
      <c r="P12" s="77" t="s">
        <v>835</v>
      </c>
      <c r="Q12" s="23"/>
      <c r="R12" s="53"/>
      <c r="S12" s="72"/>
      <c r="T12" s="53"/>
    </row>
    <row r="13" spans="1:20" ht="15" customHeight="1" x14ac:dyDescent="0.45">
      <c r="A13" s="168">
        <v>13</v>
      </c>
      <c r="B13" s="164"/>
      <c r="C13" s="229"/>
      <c r="D13" s="230"/>
      <c r="E13" s="183"/>
      <c r="F13" s="170"/>
      <c r="G13" s="170"/>
      <c r="H13" s="170"/>
      <c r="I13" s="170"/>
      <c r="J13" s="170"/>
      <c r="K13" s="170"/>
      <c r="L13" s="170"/>
      <c r="M13" s="170"/>
      <c r="N13" s="239"/>
      <c r="P13" s="73"/>
      <c r="Q13" s="23"/>
      <c r="R13" s="53"/>
      <c r="S13" s="72"/>
      <c r="T13" s="53"/>
    </row>
    <row r="14" spans="1:20" x14ac:dyDescent="0.45">
      <c r="A14" s="168">
        <v>14</v>
      </c>
      <c r="B14" s="164"/>
      <c r="C14" s="229"/>
      <c r="D14" s="230"/>
      <c r="E14" s="183"/>
      <c r="F14" s="170"/>
      <c r="G14" s="170"/>
      <c r="H14" s="176"/>
      <c r="I14" s="176"/>
      <c r="J14" s="176"/>
      <c r="K14" s="176"/>
      <c r="L14" s="176"/>
      <c r="M14" s="176"/>
      <c r="N14" s="239"/>
      <c r="P14" s="73"/>
      <c r="Q14" s="23"/>
      <c r="R14" s="53"/>
      <c r="S14" s="72"/>
      <c r="T14" s="53"/>
    </row>
    <row r="15" spans="1:20" ht="16.149999999999999" thickBot="1" x14ac:dyDescent="0.55000000000000004">
      <c r="A15" s="168">
        <v>15</v>
      </c>
      <c r="B15" s="164"/>
      <c r="C15" s="229"/>
      <c r="D15" s="232" t="s">
        <v>155</v>
      </c>
      <c r="E15" s="183"/>
      <c r="F15" s="170"/>
      <c r="G15" s="170"/>
      <c r="H15" s="176"/>
      <c r="I15" s="176"/>
      <c r="J15" s="176"/>
      <c r="K15" s="176"/>
      <c r="L15" s="176"/>
      <c r="M15" s="176"/>
      <c r="N15" s="239"/>
      <c r="P15" s="73"/>
      <c r="Q15" s="23"/>
      <c r="R15" s="53"/>
      <c r="S15" s="72"/>
      <c r="T15" s="53"/>
    </row>
    <row r="16" spans="1:20" ht="15" customHeight="1" thickBot="1" x14ac:dyDescent="0.5">
      <c r="A16" s="168">
        <v>16</v>
      </c>
      <c r="B16" s="164"/>
      <c r="C16" s="229"/>
      <c r="D16" s="230"/>
      <c r="E16" s="170" t="s">
        <v>201</v>
      </c>
      <c r="F16" s="170"/>
      <c r="G16" s="170"/>
      <c r="H16" s="176"/>
      <c r="I16" s="176"/>
      <c r="J16" s="176"/>
      <c r="K16" s="67"/>
      <c r="L16" s="67"/>
      <c r="M16" s="241">
        <f>M39</f>
        <v>0</v>
      </c>
      <c r="N16" s="239"/>
      <c r="O16" s="31" t="s">
        <v>950</v>
      </c>
      <c r="P16" s="77" t="s">
        <v>195</v>
      </c>
      <c r="Q16" s="23"/>
      <c r="R16" s="53"/>
      <c r="S16" s="72"/>
      <c r="T16" s="53"/>
    </row>
    <row r="17" spans="1:26" s="54" customFormat="1" ht="15" customHeight="1" thickBot="1" x14ac:dyDescent="0.5">
      <c r="A17" s="168">
        <v>17</v>
      </c>
      <c r="B17" s="164"/>
      <c r="C17" s="229"/>
      <c r="D17" s="545"/>
      <c r="E17" s="545"/>
      <c r="F17" s="545"/>
      <c r="G17" s="545"/>
      <c r="H17" s="545"/>
      <c r="I17" s="545"/>
      <c r="J17" s="545"/>
      <c r="K17" s="545"/>
      <c r="L17" s="545"/>
      <c r="M17" s="545"/>
      <c r="N17" s="239"/>
      <c r="O17" s="31"/>
      <c r="P17" s="77" t="s">
        <v>196</v>
      </c>
      <c r="Q17" s="53"/>
      <c r="R17" s="53"/>
      <c r="S17" s="72"/>
      <c r="T17" s="53"/>
    </row>
    <row r="18" spans="1:26" ht="15" customHeight="1" thickBot="1" x14ac:dyDescent="0.5">
      <c r="A18" s="168">
        <v>18</v>
      </c>
      <c r="B18" s="164"/>
      <c r="C18" s="229"/>
      <c r="D18" s="230"/>
      <c r="E18" s="183" t="s">
        <v>16</v>
      </c>
      <c r="F18" s="170"/>
      <c r="G18" s="170"/>
      <c r="H18" s="176"/>
      <c r="I18" s="176"/>
      <c r="J18" s="176"/>
      <c r="K18" s="67"/>
      <c r="L18" s="67"/>
      <c r="M18" s="67"/>
      <c r="N18" s="239"/>
      <c r="P18" s="77" t="s">
        <v>836</v>
      </c>
      <c r="Q18" s="23"/>
      <c r="R18" s="53"/>
      <c r="S18" s="72"/>
      <c r="T18" s="53"/>
    </row>
    <row r="19" spans="1:26" ht="14.65" thickBot="1" x14ac:dyDescent="0.5">
      <c r="A19" s="168">
        <v>19</v>
      </c>
      <c r="B19" s="164"/>
      <c r="C19" s="229"/>
      <c r="D19" s="230"/>
      <c r="E19" s="183" t="s">
        <v>416</v>
      </c>
      <c r="F19" s="170"/>
      <c r="G19" s="170"/>
      <c r="H19" s="176"/>
      <c r="I19" s="176"/>
      <c r="J19" s="176"/>
      <c r="K19" s="67"/>
      <c r="L19" s="67"/>
      <c r="M19" s="67"/>
      <c r="N19" s="239"/>
      <c r="P19" s="74"/>
      <c r="Q19" s="9"/>
      <c r="R19" s="75"/>
      <c r="S19" s="76"/>
      <c r="T19" s="53"/>
    </row>
    <row r="20" spans="1:26" s="15" customFormat="1" ht="30" customHeight="1" x14ac:dyDescent="0.55000000000000004">
      <c r="A20" s="168">
        <v>20</v>
      </c>
      <c r="B20" s="164"/>
      <c r="C20" s="226" t="s">
        <v>228</v>
      </c>
      <c r="D20" s="227"/>
      <c r="E20" s="228"/>
      <c r="F20" s="190"/>
      <c r="G20" s="190"/>
      <c r="H20" s="190"/>
      <c r="I20" s="190"/>
      <c r="J20" s="165"/>
      <c r="K20" s="165"/>
      <c r="L20" s="238" t="s">
        <v>17</v>
      </c>
      <c r="M20" s="165"/>
      <c r="N20" s="239"/>
      <c r="O20" s="31"/>
      <c r="P20" s="53"/>
      <c r="Q20"/>
      <c r="R20" s="53"/>
      <c r="S20" s="53"/>
      <c r="T20" s="53"/>
    </row>
    <row r="21" spans="1:26" ht="15" customHeight="1" thickBot="1" x14ac:dyDescent="0.5">
      <c r="A21" s="168">
        <v>21</v>
      </c>
      <c r="B21" s="233"/>
      <c r="C21" s="229"/>
      <c r="D21" s="230"/>
      <c r="E21" s="183"/>
      <c r="F21" s="170"/>
      <c r="G21" s="170"/>
      <c r="H21" s="176"/>
      <c r="I21" s="190"/>
      <c r="J21" s="165"/>
      <c r="K21" s="176"/>
      <c r="L21" s="176"/>
      <c r="M21" s="176"/>
      <c r="N21" s="239"/>
      <c r="P21" s="53"/>
      <c r="Q21"/>
      <c r="R21" s="21"/>
      <c r="S21" s="53"/>
      <c r="T21" s="53"/>
      <c r="U21" s="54"/>
      <c r="V21" s="54"/>
      <c r="W21" s="54"/>
      <c r="X21" s="54"/>
    </row>
    <row r="22" spans="1:26" ht="15" customHeight="1" thickBot="1" x14ac:dyDescent="0.5">
      <c r="A22" s="168">
        <v>22</v>
      </c>
      <c r="B22" s="233"/>
      <c r="C22" s="180" t="s">
        <v>230</v>
      </c>
      <c r="D22" s="230"/>
      <c r="E22" s="170"/>
      <c r="F22" s="180"/>
      <c r="G22" s="170"/>
      <c r="H22" s="176"/>
      <c r="I22" s="176"/>
      <c r="J22" s="176"/>
      <c r="K22" s="235"/>
      <c r="L22" s="242">
        <f>'S4.RAB Value Rolled Forward'!P29</f>
        <v>0</v>
      </c>
      <c r="M22" s="164"/>
      <c r="N22" s="239"/>
      <c r="O22" s="31" t="s">
        <v>951</v>
      </c>
      <c r="P22" s="78" t="s">
        <v>163</v>
      </c>
      <c r="Q22" s="79"/>
      <c r="R22" s="79"/>
      <c r="S22" s="80"/>
      <c r="T22" s="640"/>
      <c r="U22" s="54"/>
      <c r="V22" s="54"/>
      <c r="W22" s="54"/>
      <c r="X22" s="54"/>
      <c r="Y22" s="54"/>
      <c r="Z22" s="54"/>
    </row>
    <row r="23" spans="1:26" ht="15" customHeight="1" thickBot="1" x14ac:dyDescent="0.5">
      <c r="A23" s="168">
        <v>23</v>
      </c>
      <c r="B23" s="233"/>
      <c r="C23" s="229"/>
      <c r="D23" s="230"/>
      <c r="E23" s="185"/>
      <c r="F23" s="170"/>
      <c r="G23" s="170"/>
      <c r="H23" s="176"/>
      <c r="I23" s="176"/>
      <c r="J23" s="176"/>
      <c r="K23" s="235"/>
      <c r="L23" s="235"/>
      <c r="M23" s="235"/>
      <c r="N23" s="239"/>
      <c r="P23" s="37"/>
      <c r="Q23" s="21"/>
      <c r="R23" s="21"/>
      <c r="S23" s="21"/>
      <c r="T23" s="8"/>
      <c r="U23" s="54"/>
      <c r="V23" s="54"/>
      <c r="W23" s="54"/>
      <c r="X23" s="54"/>
      <c r="Y23" s="54"/>
      <c r="Z23" s="54"/>
    </row>
    <row r="24" spans="1:26" s="47" customFormat="1" ht="15" customHeight="1" thickBot="1" x14ac:dyDescent="0.5">
      <c r="A24" s="168">
        <v>24</v>
      </c>
      <c r="B24" s="233"/>
      <c r="C24" s="180" t="s">
        <v>214</v>
      </c>
      <c r="D24" s="230"/>
      <c r="E24" s="185"/>
      <c r="F24" s="234"/>
      <c r="G24" s="176"/>
      <c r="H24" s="176"/>
      <c r="I24" s="176"/>
      <c r="J24" s="176"/>
      <c r="K24" s="176"/>
      <c r="L24" s="242">
        <f>'S2.Regulatory Profit '!T9</f>
        <v>0</v>
      </c>
      <c r="M24" s="235"/>
      <c r="N24" s="239"/>
      <c r="O24" s="31" t="s">
        <v>233</v>
      </c>
      <c r="P24" s="81" t="s">
        <v>2</v>
      </c>
      <c r="Q24" s="82" t="s">
        <v>159</v>
      </c>
      <c r="R24" s="82" t="s">
        <v>160</v>
      </c>
      <c r="S24" s="66" t="s">
        <v>787</v>
      </c>
      <c r="T24" s="83"/>
      <c r="U24" s="54"/>
      <c r="V24" s="54"/>
      <c r="W24" s="54"/>
      <c r="X24" s="54"/>
      <c r="Y24" s="54"/>
      <c r="Z24" s="54"/>
    </row>
    <row r="25" spans="1:26" s="47" customFormat="1" ht="15" customHeight="1" x14ac:dyDescent="0.45">
      <c r="A25" s="168">
        <v>25</v>
      </c>
      <c r="B25" s="233"/>
      <c r="C25" s="229"/>
      <c r="D25" s="235"/>
      <c r="E25" s="235"/>
      <c r="F25" s="235"/>
      <c r="G25" s="235"/>
      <c r="H25" s="235"/>
      <c r="I25" s="176"/>
      <c r="J25" s="176"/>
      <c r="K25" s="235"/>
      <c r="L25" s="235"/>
      <c r="M25" s="235"/>
      <c r="N25" s="239"/>
      <c r="O25" s="31"/>
      <c r="P25" s="84"/>
      <c r="Q25" s="82" t="s">
        <v>161</v>
      </c>
      <c r="R25" s="82" t="s">
        <v>162</v>
      </c>
      <c r="S25" s="82" t="s">
        <v>157</v>
      </c>
      <c r="T25" s="468" t="s">
        <v>170</v>
      </c>
      <c r="U25" s="54"/>
      <c r="V25" s="54"/>
      <c r="W25" s="54"/>
      <c r="X25" s="54"/>
      <c r="Y25" s="54"/>
      <c r="Z25" s="54"/>
    </row>
    <row r="26" spans="1:26" s="47" customFormat="1" ht="15" customHeight="1" x14ac:dyDescent="0.45">
      <c r="A26" s="168">
        <v>26</v>
      </c>
      <c r="B26" s="233"/>
      <c r="C26" s="176"/>
      <c r="D26" s="176"/>
      <c r="E26" s="185"/>
      <c r="F26" s="170" t="s">
        <v>777</v>
      </c>
      <c r="G26" s="170"/>
      <c r="H26" s="176"/>
      <c r="I26" s="176"/>
      <c r="J26" s="176"/>
      <c r="K26" s="243">
        <f>'S2.Regulatory Profit '!T15+'S2.Regulatory Profit '!T17</f>
        <v>0</v>
      </c>
      <c r="L26" s="235"/>
      <c r="M26" s="235"/>
      <c r="N26" s="239"/>
      <c r="O26" s="31" t="s">
        <v>234</v>
      </c>
      <c r="P26" s="7"/>
      <c r="Q26" s="23"/>
      <c r="R26" s="23"/>
      <c r="S26" s="23"/>
      <c r="T26" s="8"/>
      <c r="U26" s="54"/>
      <c r="V26" s="54"/>
      <c r="W26" s="54"/>
      <c r="X26" s="54"/>
      <c r="Y26" s="54"/>
      <c r="Z26" s="54"/>
    </row>
    <row r="27" spans="1:26" ht="15" customHeight="1" x14ac:dyDescent="0.45">
      <c r="A27" s="168">
        <v>27</v>
      </c>
      <c r="B27" s="164"/>
      <c r="C27" s="229"/>
      <c r="D27" s="185" t="s">
        <v>164</v>
      </c>
      <c r="E27" s="185"/>
      <c r="F27" s="170" t="s">
        <v>21</v>
      </c>
      <c r="G27" s="170"/>
      <c r="H27" s="176"/>
      <c r="I27" s="176"/>
      <c r="J27" s="176"/>
      <c r="K27" s="244">
        <f>'S4.RAB Value Rolled Forward'!P39</f>
        <v>0</v>
      </c>
      <c r="L27" s="235"/>
      <c r="M27" s="235"/>
      <c r="N27" s="239"/>
      <c r="O27" s="31" t="s">
        <v>126</v>
      </c>
      <c r="P27" s="85" t="s">
        <v>232</v>
      </c>
      <c r="Q27" s="16">
        <v>365</v>
      </c>
      <c r="R27" s="86" t="e">
        <f>$K$3-Q27</f>
        <v>#VALUE!</v>
      </c>
      <c r="S27" s="472">
        <f>-L22</f>
        <v>0</v>
      </c>
      <c r="T27" s="465" t="e">
        <f>S27/(1+T$34)^((365-$Q27)/365)</f>
        <v>#VALUE!</v>
      </c>
      <c r="U27" s="54"/>
      <c r="V27" s="54"/>
      <c r="W27" s="54"/>
      <c r="X27" s="54"/>
      <c r="Y27" s="54"/>
      <c r="Z27" s="54"/>
    </row>
    <row r="28" spans="1:26" ht="15" customHeight="1" x14ac:dyDescent="0.45">
      <c r="A28" s="168">
        <v>28</v>
      </c>
      <c r="B28" s="164"/>
      <c r="C28" s="229"/>
      <c r="D28" s="185" t="s">
        <v>5</v>
      </c>
      <c r="E28" s="185"/>
      <c r="F28" s="170" t="s">
        <v>22</v>
      </c>
      <c r="G28" s="170"/>
      <c r="H28" s="176"/>
      <c r="I28" s="176"/>
      <c r="J28" s="176"/>
      <c r="K28" s="244">
        <f>'S4.RAB Value Rolled Forward'!P44</f>
        <v>0</v>
      </c>
      <c r="L28" s="235"/>
      <c r="M28" s="235"/>
      <c r="N28" s="239"/>
      <c r="O28" s="31" t="s">
        <v>126</v>
      </c>
      <c r="P28" s="85" t="s">
        <v>166</v>
      </c>
      <c r="Q28" s="16">
        <v>182</v>
      </c>
      <c r="R28" s="86" t="e">
        <f>$K$3-Q28</f>
        <v>#VALUE!</v>
      </c>
      <c r="S28" s="472">
        <f>-L31</f>
        <v>0</v>
      </c>
      <c r="T28" s="465" t="e">
        <f t="shared" ref="T28:T31" si="0">S28/(1+T$34)^((365-$Q28)/365)</f>
        <v>#VALUE!</v>
      </c>
      <c r="U28" s="54"/>
      <c r="V28" s="54"/>
      <c r="W28" s="54"/>
      <c r="X28" s="54"/>
      <c r="Y28" s="54"/>
      <c r="Z28" s="54"/>
    </row>
    <row r="29" spans="1:26" ht="15" customHeight="1" x14ac:dyDescent="0.45">
      <c r="A29" s="168">
        <v>29</v>
      </c>
      <c r="B29" s="164"/>
      <c r="C29" s="229"/>
      <c r="D29" s="185" t="s">
        <v>164</v>
      </c>
      <c r="E29" s="185"/>
      <c r="F29" s="170" t="s">
        <v>29</v>
      </c>
      <c r="G29" s="234"/>
      <c r="H29" s="176"/>
      <c r="I29" s="176"/>
      <c r="J29" s="176"/>
      <c r="K29" s="245">
        <f>'S3.Regulatory Tax Allowance '!J36</f>
        <v>0</v>
      </c>
      <c r="L29" s="235"/>
      <c r="M29" s="235"/>
      <c r="N29" s="239"/>
      <c r="O29" s="31" t="s">
        <v>952</v>
      </c>
      <c r="P29" s="85" t="s">
        <v>214</v>
      </c>
      <c r="Q29" s="16">
        <v>148</v>
      </c>
      <c r="R29" s="86" t="e">
        <f>$K$3-Q29</f>
        <v>#VALUE!</v>
      </c>
      <c r="S29" s="473">
        <f>L24-'S8.Calculation Inputs'!I48</f>
        <v>0</v>
      </c>
      <c r="T29" s="465" t="e">
        <f t="shared" si="0"/>
        <v>#VALUE!</v>
      </c>
      <c r="U29" s="54"/>
      <c r="V29" s="54"/>
      <c r="W29" s="54"/>
      <c r="X29" s="54"/>
      <c r="Y29" s="54"/>
      <c r="Z29" s="54"/>
    </row>
    <row r="30" spans="1:26" ht="15" customHeight="1" thickBot="1" x14ac:dyDescent="0.5">
      <c r="A30" s="168">
        <v>30</v>
      </c>
      <c r="B30" s="164"/>
      <c r="C30" s="229"/>
      <c r="D30" s="185" t="s">
        <v>5</v>
      </c>
      <c r="E30" s="185"/>
      <c r="F30" s="236" t="s">
        <v>165</v>
      </c>
      <c r="G30" s="170"/>
      <c r="H30" s="176"/>
      <c r="I30" s="176"/>
      <c r="J30" s="176"/>
      <c r="K30" s="243">
        <f>'S2.Regulatory Profit '!T10+'S2.Regulatory Profit '!T11</f>
        <v>0</v>
      </c>
      <c r="L30" s="235"/>
      <c r="M30" s="235"/>
      <c r="N30" s="239"/>
      <c r="O30" s="31" t="s">
        <v>234</v>
      </c>
      <c r="P30" s="85" t="s">
        <v>158</v>
      </c>
      <c r="Q30" s="16">
        <v>0</v>
      </c>
      <c r="R30" s="86" t="e">
        <f>$K$3-Q30</f>
        <v>#VALUE!</v>
      </c>
      <c r="S30" s="472">
        <f>-L33</f>
        <v>0</v>
      </c>
      <c r="T30" s="465" t="e">
        <f t="shared" si="0"/>
        <v>#VALUE!</v>
      </c>
      <c r="U30" s="54"/>
      <c r="V30" s="54"/>
      <c r="W30" s="54"/>
      <c r="X30" s="54"/>
      <c r="Y30" s="54"/>
      <c r="Z30" s="54"/>
    </row>
    <row r="31" spans="1:26" ht="15" customHeight="1" thickBot="1" x14ac:dyDescent="0.5">
      <c r="A31" s="168">
        <v>31</v>
      </c>
      <c r="B31" s="164"/>
      <c r="C31" s="183" t="s">
        <v>166</v>
      </c>
      <c r="D31" s="235"/>
      <c r="E31" s="234"/>
      <c r="F31" s="170"/>
      <c r="G31" s="176"/>
      <c r="H31" s="176"/>
      <c r="I31" s="176"/>
      <c r="J31" s="176"/>
      <c r="K31" s="235"/>
      <c r="L31" s="242">
        <f>K26+K27-K28+K29-K30</f>
        <v>0</v>
      </c>
      <c r="M31" s="235"/>
      <c r="N31" s="239"/>
      <c r="P31" s="85" t="s">
        <v>25</v>
      </c>
      <c r="Q31" s="16">
        <v>0</v>
      </c>
      <c r="R31" s="86" t="e">
        <f>$K$3-Q31</f>
        <v>#VALUE!</v>
      </c>
      <c r="S31" s="472">
        <f>L37</f>
        <v>0</v>
      </c>
      <c r="T31" s="465" t="e">
        <f t="shared" si="0"/>
        <v>#VALUE!</v>
      </c>
      <c r="U31" s="54"/>
      <c r="V31" s="54"/>
      <c r="W31" s="54"/>
      <c r="X31" s="54"/>
      <c r="Y31" s="54"/>
      <c r="Z31" s="54"/>
    </row>
    <row r="32" spans="1:26" ht="15" customHeight="1" thickBot="1" x14ac:dyDescent="0.5">
      <c r="A32" s="168">
        <v>32</v>
      </c>
      <c r="B32" s="164"/>
      <c r="C32" s="235"/>
      <c r="D32" s="235"/>
      <c r="E32" s="235"/>
      <c r="F32" s="235"/>
      <c r="G32" s="235"/>
      <c r="H32" s="235"/>
      <c r="I32" s="176"/>
      <c r="J32" s="176"/>
      <c r="K32" s="235"/>
      <c r="L32" s="235"/>
      <c r="M32" s="235"/>
      <c r="N32" s="239"/>
      <c r="P32" s="88"/>
      <c r="Q32" s="16"/>
      <c r="R32" s="16"/>
      <c r="S32" s="21"/>
      <c r="T32" s="8"/>
      <c r="U32" s="54"/>
      <c r="V32" s="54"/>
      <c r="W32" s="54"/>
      <c r="X32" s="54"/>
      <c r="Y32" s="54"/>
      <c r="Z32" s="54"/>
    </row>
    <row r="33" spans="1:26" s="47" customFormat="1" ht="15" customHeight="1" thickBot="1" x14ac:dyDescent="0.6">
      <c r="A33" s="168">
        <v>33</v>
      </c>
      <c r="B33" s="164"/>
      <c r="C33" s="180" t="s">
        <v>31</v>
      </c>
      <c r="D33" s="227"/>
      <c r="E33" s="234"/>
      <c r="F33" s="170"/>
      <c r="G33" s="176"/>
      <c r="H33" s="176"/>
      <c r="I33" s="176"/>
      <c r="J33" s="226"/>
      <c r="K33" s="226"/>
      <c r="L33" s="242">
        <f>'S2.Regulatory Profit '!T27</f>
        <v>0</v>
      </c>
      <c r="M33" s="235"/>
      <c r="N33" s="239"/>
      <c r="O33" s="31" t="s">
        <v>233</v>
      </c>
      <c r="P33" s="88"/>
      <c r="Q33" s="16"/>
      <c r="R33" s="23"/>
      <c r="S33" s="89" t="s">
        <v>172</v>
      </c>
      <c r="T33" s="94">
        <f>0.1*SIGN(SUM(S27:S31))</f>
        <v>0</v>
      </c>
      <c r="U33" s="54"/>
      <c r="V33" s="54"/>
      <c r="W33" s="54"/>
      <c r="X33" s="54"/>
      <c r="Y33" s="54"/>
      <c r="Z33" s="54"/>
    </row>
    <row r="34" spans="1:26" s="47" customFormat="1" ht="15" customHeight="1" x14ac:dyDescent="0.45">
      <c r="A34" s="168">
        <v>34</v>
      </c>
      <c r="B34" s="233"/>
      <c r="C34" s="229"/>
      <c r="D34" s="235"/>
      <c r="E34" s="235"/>
      <c r="F34" s="235"/>
      <c r="G34" s="235"/>
      <c r="H34" s="235"/>
      <c r="I34" s="176"/>
      <c r="J34" s="176"/>
      <c r="K34" s="235"/>
      <c r="L34" s="235"/>
      <c r="M34" s="235"/>
      <c r="N34" s="239"/>
      <c r="O34" s="31"/>
      <c r="P34" s="88"/>
      <c r="Q34" s="16"/>
      <c r="R34" s="23"/>
      <c r="S34" s="89" t="s">
        <v>171</v>
      </c>
      <c r="T34" s="95" t="e">
        <f>XIRR(S27:S31,$R27:$R31,T33)</f>
        <v>#VALUE!</v>
      </c>
      <c r="U34" s="54"/>
      <c r="V34" s="54"/>
      <c r="W34" s="54"/>
      <c r="X34" s="54"/>
      <c r="Y34" s="54"/>
      <c r="Z34" s="54"/>
    </row>
    <row r="35" spans="1:26" ht="15" customHeight="1" x14ac:dyDescent="0.45">
      <c r="A35" s="168">
        <v>35</v>
      </c>
      <c r="B35" s="164"/>
      <c r="C35" s="229"/>
      <c r="D35" s="230"/>
      <c r="E35" s="183"/>
      <c r="F35" s="170" t="s">
        <v>23</v>
      </c>
      <c r="G35" s="170"/>
      <c r="H35" s="176"/>
      <c r="I35" s="176"/>
      <c r="J35" s="176"/>
      <c r="K35" s="244">
        <f>'S4.RAB Value Rolled Forward'!P50</f>
        <v>0</v>
      </c>
      <c r="L35" s="235"/>
      <c r="M35" s="235"/>
      <c r="N35" s="239"/>
      <c r="O35" s="31" t="s">
        <v>126</v>
      </c>
      <c r="P35" s="7"/>
      <c r="Q35" s="23"/>
      <c r="R35" s="23"/>
      <c r="S35" s="96" t="s">
        <v>173</v>
      </c>
      <c r="T35" s="90" t="e">
        <f>SUM(T27:T31)</f>
        <v>#VALUE!</v>
      </c>
      <c r="U35" s="54"/>
      <c r="V35" s="54"/>
      <c r="W35" s="54"/>
      <c r="X35" s="54"/>
      <c r="Y35" s="54"/>
      <c r="Z35" s="54"/>
    </row>
    <row r="36" spans="1:26" ht="15" customHeight="1" thickBot="1" x14ac:dyDescent="0.5">
      <c r="A36" s="168">
        <v>36</v>
      </c>
      <c r="B36" s="233"/>
      <c r="C36" s="229"/>
      <c r="D36" s="185" t="s">
        <v>5</v>
      </c>
      <c r="E36" s="185"/>
      <c r="F36" s="170" t="s">
        <v>24</v>
      </c>
      <c r="G36" s="170"/>
      <c r="H36" s="176"/>
      <c r="I36" s="176"/>
      <c r="J36" s="176"/>
      <c r="K36" s="244">
        <f>'S4.RAB Value Rolled Forward'!P48</f>
        <v>0</v>
      </c>
      <c r="L36" s="235"/>
      <c r="M36" s="235"/>
      <c r="N36" s="239"/>
      <c r="O36" s="31" t="s">
        <v>126</v>
      </c>
      <c r="P36" s="7"/>
      <c r="Q36" s="23"/>
      <c r="R36" s="23"/>
      <c r="S36" s="89" t="s">
        <v>132</v>
      </c>
      <c r="T36" s="95" t="e">
        <f>IF(ABS(T35)&lt;0.01,T34,"ERROR")</f>
        <v>#VALUE!</v>
      </c>
      <c r="U36" s="54"/>
      <c r="V36" s="54"/>
      <c r="W36" s="54"/>
      <c r="X36" s="54"/>
      <c r="Y36" s="54"/>
      <c r="Z36" s="54"/>
    </row>
    <row r="37" spans="1:26" ht="15" customHeight="1" thickBot="1" x14ac:dyDescent="0.5">
      <c r="A37" s="168">
        <v>37</v>
      </c>
      <c r="B37" s="164"/>
      <c r="C37" s="183" t="s">
        <v>231</v>
      </c>
      <c r="D37" s="230"/>
      <c r="E37" s="170"/>
      <c r="F37" s="170"/>
      <c r="G37" s="170"/>
      <c r="H37" s="176"/>
      <c r="I37" s="176"/>
      <c r="J37" s="176"/>
      <c r="K37" s="235"/>
      <c r="L37" s="242">
        <f>K35-K36</f>
        <v>0</v>
      </c>
      <c r="M37" s="235"/>
      <c r="N37" s="162"/>
      <c r="P37" s="7"/>
      <c r="Q37" s="23"/>
      <c r="R37" s="23"/>
      <c r="S37" s="23"/>
      <c r="T37" s="8"/>
      <c r="U37" s="54"/>
      <c r="V37" s="54"/>
      <c r="W37" s="54"/>
      <c r="X37" s="54"/>
      <c r="Y37" s="54"/>
      <c r="Z37" s="54"/>
    </row>
    <row r="38" spans="1:26" ht="15" customHeight="1" thickBot="1" x14ac:dyDescent="0.5">
      <c r="A38" s="168">
        <v>38</v>
      </c>
      <c r="B38" s="164"/>
      <c r="C38" s="229"/>
      <c r="D38" s="230"/>
      <c r="E38" s="185"/>
      <c r="F38" s="170"/>
      <c r="G38" s="170"/>
      <c r="H38" s="176"/>
      <c r="I38" s="176"/>
      <c r="J38" s="176"/>
      <c r="K38" s="176"/>
      <c r="L38" s="176"/>
      <c r="M38" s="235"/>
      <c r="N38" s="239"/>
      <c r="P38" s="648"/>
      <c r="Q38" s="82"/>
      <c r="R38" s="82"/>
      <c r="S38" s="649"/>
      <c r="T38" s="650"/>
      <c r="U38" s="23"/>
      <c r="V38" s="23"/>
      <c r="W38" s="54"/>
      <c r="X38" s="54"/>
      <c r="Y38" s="54"/>
      <c r="Z38" s="54"/>
    </row>
    <row r="39" spans="1:26" ht="15" customHeight="1" thickBot="1" x14ac:dyDescent="0.6">
      <c r="A39" s="168">
        <v>39</v>
      </c>
      <c r="B39" s="164"/>
      <c r="C39" s="226"/>
      <c r="D39" s="230" t="s">
        <v>155</v>
      </c>
      <c r="E39" s="228"/>
      <c r="F39" s="237"/>
      <c r="G39" s="237"/>
      <c r="H39" s="164"/>
      <c r="I39" s="164"/>
      <c r="J39" s="164"/>
      <c r="K39" s="164"/>
      <c r="L39" s="164"/>
      <c r="M39" s="241">
        <f>IF(L22=0,0,T36)</f>
        <v>0</v>
      </c>
      <c r="N39" s="239"/>
      <c r="O39" s="31" t="s">
        <v>953</v>
      </c>
      <c r="P39" s="651"/>
      <c r="Q39" s="82"/>
      <c r="R39" s="82"/>
      <c r="S39" s="82"/>
      <c r="T39" s="82"/>
      <c r="U39" s="23"/>
      <c r="V39" s="23"/>
      <c r="W39" s="54"/>
      <c r="X39" s="54"/>
      <c r="Y39" s="54"/>
      <c r="Z39" s="54"/>
    </row>
    <row r="40" spans="1:26" ht="15" customHeight="1" x14ac:dyDescent="0.55000000000000004">
      <c r="A40" s="168">
        <v>40</v>
      </c>
      <c r="B40" s="164"/>
      <c r="C40" s="226"/>
      <c r="D40" s="227"/>
      <c r="E40" s="228"/>
      <c r="F40" s="237"/>
      <c r="G40" s="237"/>
      <c r="H40" s="164"/>
      <c r="I40" s="164"/>
      <c r="J40" s="164"/>
      <c r="K40" s="164"/>
      <c r="L40" s="164"/>
      <c r="M40" s="164"/>
      <c r="N40" s="239"/>
      <c r="P40" s="23"/>
      <c r="Q40" s="23"/>
      <c r="R40" s="23"/>
      <c r="S40" s="23"/>
      <c r="T40" s="23"/>
      <c r="U40" s="23"/>
      <c r="V40" s="23"/>
      <c r="W40" s="54"/>
      <c r="X40" s="54"/>
      <c r="Y40" s="54"/>
      <c r="Z40" s="54"/>
    </row>
    <row r="41" spans="1:26" ht="15" customHeight="1" x14ac:dyDescent="0.55000000000000004">
      <c r="A41" s="168">
        <v>41</v>
      </c>
      <c r="B41" s="164"/>
      <c r="C41" s="226"/>
      <c r="D41" s="227"/>
      <c r="E41" s="228"/>
      <c r="F41" s="237" t="s">
        <v>26</v>
      </c>
      <c r="G41" s="237"/>
      <c r="H41" s="164"/>
      <c r="I41" s="164"/>
      <c r="J41" s="164"/>
      <c r="K41" s="164"/>
      <c r="L41" s="164"/>
      <c r="M41" s="247">
        <f>'S8.Calculation Inputs'!H23</f>
        <v>0.28999999999999998</v>
      </c>
      <c r="N41" s="239"/>
      <c r="P41" s="652"/>
      <c r="Q41" s="87"/>
      <c r="R41" s="86"/>
      <c r="S41" s="87"/>
      <c r="T41" s="87"/>
      <c r="U41" s="23"/>
      <c r="V41" s="23"/>
      <c r="W41" s="54"/>
      <c r="X41" s="54"/>
      <c r="Y41" s="54"/>
      <c r="Z41" s="54"/>
    </row>
    <row r="42" spans="1:26" ht="15" customHeight="1" x14ac:dyDescent="0.55000000000000004">
      <c r="A42" s="168">
        <v>42</v>
      </c>
      <c r="B42" s="164"/>
      <c r="C42" s="226"/>
      <c r="D42" s="227"/>
      <c r="E42" s="228"/>
      <c r="F42" s="237" t="s">
        <v>27</v>
      </c>
      <c r="G42" s="237"/>
      <c r="H42" s="164"/>
      <c r="I42" s="164"/>
      <c r="J42" s="164"/>
      <c r="K42" s="164"/>
      <c r="L42" s="164"/>
      <c r="M42" s="63"/>
      <c r="N42" s="239"/>
      <c r="P42" s="652"/>
      <c r="Q42" s="87"/>
      <c r="R42" s="86"/>
      <c r="S42" s="87"/>
      <c r="T42" s="87"/>
      <c r="U42" s="23"/>
      <c r="V42" s="23"/>
      <c r="W42" s="54"/>
      <c r="X42" s="54"/>
      <c r="Y42" s="54"/>
      <c r="Z42" s="54"/>
    </row>
    <row r="43" spans="1:26" ht="15" customHeight="1" x14ac:dyDescent="0.55000000000000004">
      <c r="A43" s="168">
        <v>43</v>
      </c>
      <c r="B43" s="164"/>
      <c r="C43" s="226"/>
      <c r="D43" s="227"/>
      <c r="E43" s="228"/>
      <c r="F43" s="237" t="s">
        <v>28</v>
      </c>
      <c r="G43" s="237"/>
      <c r="H43" s="164"/>
      <c r="I43" s="164"/>
      <c r="J43" s="164"/>
      <c r="K43" s="164"/>
      <c r="L43" s="164"/>
      <c r="M43" s="248">
        <f>'S3.Regulatory Tax Allowance '!I35</f>
        <v>0</v>
      </c>
      <c r="N43" s="239"/>
      <c r="O43" s="31" t="s">
        <v>127</v>
      </c>
      <c r="P43" s="652"/>
      <c r="Q43" s="87"/>
      <c r="R43" s="86"/>
      <c r="S43" s="87"/>
      <c r="T43" s="87"/>
      <c r="U43" s="23"/>
      <c r="V43" s="23"/>
      <c r="W43" s="54"/>
      <c r="X43" s="54"/>
      <c r="Y43" s="54"/>
      <c r="Z43" s="54"/>
    </row>
    <row r="44" spans="1:26" ht="15" customHeight="1" thickBot="1" x14ac:dyDescent="0.6">
      <c r="A44" s="168">
        <v>44</v>
      </c>
      <c r="B44" s="164"/>
      <c r="C44" s="226"/>
      <c r="D44" s="227"/>
      <c r="E44" s="228"/>
      <c r="F44" s="237"/>
      <c r="G44" s="237"/>
      <c r="H44" s="164"/>
      <c r="I44" s="164"/>
      <c r="J44" s="164"/>
      <c r="K44" s="164"/>
      <c r="L44" s="164"/>
      <c r="M44" s="164"/>
      <c r="N44" s="239"/>
      <c r="O44" s="32"/>
      <c r="P44" s="652"/>
      <c r="Q44" s="87"/>
      <c r="R44" s="86"/>
      <c r="S44" s="87"/>
      <c r="T44" s="87"/>
      <c r="U44" s="23"/>
      <c r="V44" s="23"/>
      <c r="W44" s="54"/>
      <c r="X44" s="54"/>
      <c r="Y44" s="54"/>
      <c r="Z44" s="54"/>
    </row>
    <row r="45" spans="1:26" ht="15" customHeight="1" thickBot="1" x14ac:dyDescent="0.6">
      <c r="A45" s="168">
        <v>45</v>
      </c>
      <c r="B45" s="164"/>
      <c r="C45" s="226"/>
      <c r="D45" s="230" t="s">
        <v>795</v>
      </c>
      <c r="E45" s="228"/>
      <c r="F45" s="237"/>
      <c r="G45" s="237"/>
      <c r="H45" s="164"/>
      <c r="I45" s="164"/>
      <c r="J45" s="164"/>
      <c r="K45" s="164"/>
      <c r="L45" s="164"/>
      <c r="M45" s="246">
        <f>M39-($M$41*$M$42*$M$43)</f>
        <v>0</v>
      </c>
      <c r="N45" s="239"/>
      <c r="O45" s="31" t="s">
        <v>954</v>
      </c>
      <c r="P45" s="652"/>
      <c r="Q45" s="87"/>
      <c r="R45" s="86"/>
      <c r="S45" s="87"/>
      <c r="T45" s="87"/>
      <c r="U45" s="23"/>
      <c r="V45" s="23"/>
      <c r="W45" s="54"/>
      <c r="X45" s="54"/>
      <c r="Y45" s="54"/>
      <c r="Z45" s="54"/>
    </row>
    <row r="46" spans="1:26" s="54" customFormat="1" ht="15" customHeight="1" x14ac:dyDescent="0.55000000000000004">
      <c r="A46" s="168">
        <v>46</v>
      </c>
      <c r="B46" s="164"/>
      <c r="C46" s="226"/>
      <c r="D46" s="164"/>
      <c r="E46" s="164"/>
      <c r="F46" s="164"/>
      <c r="G46" s="164"/>
      <c r="H46" s="164"/>
      <c r="I46" s="164"/>
      <c r="J46" s="164"/>
      <c r="K46" s="164"/>
      <c r="L46" s="164"/>
      <c r="M46" s="249"/>
      <c r="N46" s="239"/>
      <c r="O46" s="31"/>
      <c r="P46" s="652"/>
      <c r="Q46" s="87"/>
      <c r="R46" s="86"/>
      <c r="S46" s="87"/>
      <c r="T46" s="87"/>
      <c r="U46" s="23"/>
      <c r="V46" s="23"/>
    </row>
    <row r="47" spans="1:26" x14ac:dyDescent="0.45">
      <c r="P47" s="653"/>
      <c r="Q47" s="654"/>
      <c r="R47" s="654"/>
      <c r="S47" s="21"/>
      <c r="T47" s="21"/>
      <c r="U47" s="23"/>
      <c r="V47" s="23"/>
      <c r="W47" s="54"/>
      <c r="X47" s="54"/>
      <c r="Y47" s="54"/>
      <c r="Z47" s="54"/>
    </row>
    <row r="48" spans="1:26" x14ac:dyDescent="0.45">
      <c r="P48" s="655"/>
      <c r="Q48" s="656"/>
      <c r="R48" s="657"/>
      <c r="S48" s="21"/>
      <c r="T48" s="21"/>
      <c r="U48" s="23"/>
      <c r="V48" s="23"/>
      <c r="W48" s="54"/>
      <c r="X48" s="54"/>
      <c r="Y48" s="54"/>
      <c r="Z48" s="54"/>
    </row>
    <row r="49" spans="16:26" x14ac:dyDescent="0.45">
      <c r="P49" s="455"/>
      <c r="Q49" s="456"/>
      <c r="R49" s="457"/>
      <c r="S49" s="21"/>
      <c r="T49" s="21"/>
      <c r="U49" s="23"/>
      <c r="V49" s="23"/>
      <c r="W49" s="54"/>
      <c r="X49" s="54"/>
      <c r="Y49" s="54"/>
      <c r="Z49" s="54"/>
    </row>
    <row r="50" spans="16:26" x14ac:dyDescent="0.45">
      <c r="P50" s="455"/>
      <c r="Q50" s="456"/>
      <c r="R50" s="457"/>
      <c r="S50" s="21"/>
      <c r="T50" s="21"/>
      <c r="U50" s="23"/>
      <c r="V50" s="23"/>
      <c r="W50" s="54"/>
      <c r="X50" s="54"/>
      <c r="Y50" s="54"/>
      <c r="Z50" s="54"/>
    </row>
    <row r="51" spans="16:26" x14ac:dyDescent="0.45">
      <c r="P51" s="658"/>
      <c r="Q51" s="657"/>
      <c r="R51" s="657"/>
      <c r="S51" s="21"/>
      <c r="T51" s="21"/>
      <c r="U51" s="23"/>
      <c r="V51" s="23"/>
      <c r="W51" s="54"/>
      <c r="X51" s="54"/>
      <c r="Y51" s="54"/>
      <c r="Z51" s="54"/>
    </row>
    <row r="52" spans="16:26" x14ac:dyDescent="0.45">
      <c r="P52" s="659"/>
      <c r="Q52" s="660"/>
      <c r="R52" s="660"/>
      <c r="S52" s="21"/>
      <c r="T52" s="21"/>
      <c r="U52" s="23"/>
      <c r="V52" s="23"/>
      <c r="W52" s="54"/>
      <c r="X52" s="54"/>
      <c r="Y52" s="54"/>
      <c r="Z52" s="54"/>
    </row>
    <row r="53" spans="16:26" x14ac:dyDescent="0.45">
      <c r="P53" s="661"/>
      <c r="Q53" s="662"/>
      <c r="R53" s="663"/>
      <c r="S53" s="21"/>
      <c r="T53" s="21"/>
      <c r="U53" s="23"/>
      <c r="V53" s="23"/>
      <c r="W53" s="54"/>
      <c r="X53" s="54"/>
      <c r="Y53" s="54"/>
      <c r="Z53" s="54"/>
    </row>
    <row r="54" spans="16:26" x14ac:dyDescent="0.45">
      <c r="P54" s="21"/>
      <c r="Q54" s="21"/>
      <c r="R54" s="21"/>
      <c r="S54" s="21"/>
      <c r="T54" s="21"/>
      <c r="U54" s="23"/>
      <c r="V54" s="23"/>
      <c r="W54" s="54"/>
      <c r="X54" s="54"/>
      <c r="Y54" s="54"/>
      <c r="Z54" s="54"/>
    </row>
    <row r="55" spans="16:26" x14ac:dyDescent="0.45">
      <c r="U55" s="54"/>
      <c r="V55" s="54"/>
      <c r="W55" s="54"/>
      <c r="X55" s="54"/>
      <c r="Y55" s="54"/>
      <c r="Z55" s="54"/>
    </row>
    <row r="56" spans="16:26" x14ac:dyDescent="0.45">
      <c r="P56" s="458"/>
      <c r="Q56" s="458"/>
      <c r="R56" s="458"/>
      <c r="U56" s="54"/>
      <c r="V56" s="54"/>
      <c r="W56" s="54"/>
      <c r="X56" s="54"/>
      <c r="Y56" s="54"/>
      <c r="Z56" s="54"/>
    </row>
    <row r="57" spans="16:26" x14ac:dyDescent="0.45">
      <c r="U57" s="54"/>
      <c r="V57" s="54"/>
      <c r="W57" s="54"/>
      <c r="X57" s="54"/>
      <c r="Y57" s="54"/>
      <c r="Z57" s="54"/>
    </row>
    <row r="58" spans="16:26" x14ac:dyDescent="0.45">
      <c r="U58" s="54"/>
      <c r="V58" s="54"/>
      <c r="W58" s="54"/>
      <c r="X58" s="54"/>
      <c r="Y58" s="54"/>
      <c r="Z58" s="54"/>
    </row>
    <row r="59" spans="16:26" x14ac:dyDescent="0.45">
      <c r="U59" s="54"/>
      <c r="V59" s="54"/>
      <c r="W59" s="54"/>
      <c r="X59" s="54"/>
      <c r="Y59" s="54"/>
      <c r="Z59" s="54"/>
    </row>
    <row r="60" spans="16:26" x14ac:dyDescent="0.45">
      <c r="U60" s="54"/>
      <c r="V60" s="54"/>
      <c r="W60" s="54"/>
      <c r="X60" s="54"/>
      <c r="Y60" s="54"/>
      <c r="Z60" s="54"/>
    </row>
    <row r="61" spans="16:26" x14ac:dyDescent="0.45">
      <c r="U61" s="54"/>
      <c r="V61" s="54"/>
      <c r="W61" s="54"/>
      <c r="X61" s="54"/>
      <c r="Y61" s="54"/>
      <c r="Z61" s="54"/>
    </row>
    <row r="62" spans="16:26" x14ac:dyDescent="0.45">
      <c r="U62" s="54"/>
      <c r="V62" s="54"/>
      <c r="W62" s="54"/>
      <c r="X62" s="54"/>
      <c r="Y62" s="54"/>
      <c r="Z62" s="54"/>
    </row>
    <row r="63" spans="16:26" x14ac:dyDescent="0.45">
      <c r="U63" s="54"/>
      <c r="V63" s="54"/>
      <c r="W63" s="54"/>
      <c r="X63" s="54"/>
      <c r="Y63" s="54"/>
      <c r="Z63" s="54"/>
    </row>
    <row r="64" spans="16:26" x14ac:dyDescent="0.45">
      <c r="U64" s="54"/>
      <c r="V64" s="54"/>
      <c r="W64" s="54"/>
      <c r="X64" s="54"/>
      <c r="Y64" s="54"/>
      <c r="Z64" s="54"/>
    </row>
    <row r="65" spans="21:26" x14ac:dyDescent="0.45">
      <c r="U65" s="54"/>
      <c r="V65" s="54"/>
      <c r="W65" s="54"/>
      <c r="X65" s="54"/>
      <c r="Y65" s="54"/>
      <c r="Z65" s="54"/>
    </row>
    <row r="66" spans="21:26" x14ac:dyDescent="0.45">
      <c r="U66" s="54"/>
      <c r="V66" s="54"/>
      <c r="W66" s="54"/>
      <c r="X66" s="54"/>
      <c r="Y66" s="54"/>
      <c r="Z66" s="54"/>
    </row>
    <row r="67" spans="21:26" x14ac:dyDescent="0.45">
      <c r="U67" s="54"/>
      <c r="V67" s="54"/>
      <c r="W67" s="54"/>
      <c r="X67" s="54"/>
      <c r="Y67" s="54"/>
      <c r="Z67" s="54"/>
    </row>
    <row r="68" spans="21:26" x14ac:dyDescent="0.45">
      <c r="U68" s="54"/>
      <c r="V68" s="54"/>
      <c r="W68" s="54"/>
      <c r="X68" s="54"/>
      <c r="Y68" s="54"/>
      <c r="Z68" s="54"/>
    </row>
    <row r="69" spans="21:26" x14ac:dyDescent="0.45">
      <c r="U69" s="54"/>
      <c r="V69" s="54"/>
      <c r="W69" s="54"/>
      <c r="X69" s="54"/>
      <c r="Y69" s="54"/>
      <c r="Z69" s="54"/>
    </row>
  </sheetData>
  <sheetProtection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M5"/>
    <mergeCell ref="K2:M2"/>
    <mergeCell ref="K3:M3"/>
  </mergeCells>
  <pageMargins left="0.70866141732283472" right="0.70866141732283472" top="0.74803149606299213" bottom="0.74803149606299213" header="0.31496062992125989" footer="0.31496062992125989"/>
  <pageSetup paperSize="9" scale="56" fitToHeight="0" orientation="portrait" r:id="rId2"/>
  <headerFooter alignWithMargins="0">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C4ACC-EFA6-4284-B9F5-4AFA1023AA5E}">
  <sheetPr codeName="Sheet1">
    <tabColor rgb="FF99CCFF"/>
  </sheetPr>
  <dimension ref="A1:V49"/>
  <sheetViews>
    <sheetView showGridLines="0" zoomScaleNormal="100" zoomScaleSheetLayoutView="100" workbookViewId="0">
      <selection activeCell="A7" sqref="A7:A49"/>
    </sheetView>
  </sheetViews>
  <sheetFormatPr defaultColWidth="9.1328125" defaultRowHeight="14.25" x14ac:dyDescent="0.45"/>
  <cols>
    <col min="1" max="1" width="4.265625" style="54" customWidth="1"/>
    <col min="2" max="2" width="3.1328125" style="54" customWidth="1"/>
    <col min="3" max="3" width="5.1328125" style="54" customWidth="1"/>
    <col min="4" max="4" width="2.265625" style="54" customWidth="1"/>
    <col min="5" max="5" width="1.59765625" style="54" customWidth="1"/>
    <col min="6" max="6" width="15.59765625" style="54" customWidth="1"/>
    <col min="7" max="7" width="13.3984375" style="54" customWidth="1"/>
    <col min="8" max="8" width="11.86328125" style="54" customWidth="1"/>
    <col min="9" max="9" width="19.59765625" style="54" customWidth="1"/>
    <col min="10" max="16" width="3.1328125" style="54" customWidth="1"/>
    <col min="17" max="17" width="2.59765625" style="54" customWidth="1"/>
    <col min="18" max="20" width="16.1328125" style="54" customWidth="1"/>
    <col min="21" max="21" width="2.73046875" style="54" customWidth="1"/>
    <col min="22" max="22" width="17.265625" style="34" customWidth="1"/>
    <col min="23" max="16384" width="9.1328125" style="54"/>
  </cols>
  <sheetData>
    <row r="1" spans="1:22" s="141" customFormat="1" ht="15" customHeight="1" x14ac:dyDescent="0.45">
      <c r="A1" s="205"/>
      <c r="B1" s="203"/>
      <c r="C1" s="203"/>
      <c r="D1" s="203"/>
      <c r="E1" s="203"/>
      <c r="F1" s="203"/>
      <c r="G1" s="204"/>
      <c r="H1" s="204"/>
      <c r="I1" s="204"/>
      <c r="J1" s="204"/>
      <c r="K1" s="204"/>
      <c r="L1" s="204"/>
      <c r="M1" s="204"/>
      <c r="N1" s="204"/>
      <c r="O1" s="204"/>
      <c r="P1" s="204"/>
      <c r="Q1" s="204"/>
      <c r="R1" s="204"/>
      <c r="S1" s="203"/>
      <c r="T1" s="203"/>
      <c r="U1" s="202"/>
      <c r="V1" s="34"/>
    </row>
    <row r="2" spans="1:22" s="141" customFormat="1" ht="18" customHeight="1" x14ac:dyDescent="0.5">
      <c r="A2" s="201"/>
      <c r="B2" s="192"/>
      <c r="C2" s="192"/>
      <c r="D2" s="192"/>
      <c r="E2" s="192"/>
      <c r="F2" s="192"/>
      <c r="G2" s="192"/>
      <c r="H2" s="192"/>
      <c r="I2" s="192"/>
      <c r="J2" s="192"/>
      <c r="K2" s="192"/>
      <c r="L2" s="192"/>
      <c r="M2" s="192"/>
      <c r="N2" s="192"/>
      <c r="O2" s="192"/>
      <c r="P2" s="192"/>
      <c r="Q2" s="200" t="s">
        <v>832</v>
      </c>
      <c r="R2" s="770" t="str">
        <f>IF(NOT(ISBLANK(CoverSheet!$C$8)),CoverSheet!$C$8,"")</f>
        <v/>
      </c>
      <c r="S2" s="771"/>
      <c r="T2" s="772"/>
      <c r="U2" s="191"/>
      <c r="V2" s="34"/>
    </row>
    <row r="3" spans="1:22" s="141" customFormat="1" ht="18" customHeight="1" x14ac:dyDescent="0.5">
      <c r="A3" s="201"/>
      <c r="B3" s="192"/>
      <c r="C3" s="192"/>
      <c r="D3" s="192"/>
      <c r="E3" s="192"/>
      <c r="F3" s="192"/>
      <c r="G3" s="192"/>
      <c r="H3" s="192"/>
      <c r="I3" s="192"/>
      <c r="J3" s="192"/>
      <c r="K3" s="192"/>
      <c r="L3" s="192"/>
      <c r="M3" s="192"/>
      <c r="N3" s="192"/>
      <c r="O3" s="192"/>
      <c r="P3" s="192"/>
      <c r="Q3" s="200" t="s">
        <v>834</v>
      </c>
      <c r="R3" s="777" t="str">
        <f>IF(ISNUMBER(CoverSheet!$C$12),CoverSheet!$C$12,"")</f>
        <v/>
      </c>
      <c r="S3" s="778"/>
      <c r="T3" s="779"/>
      <c r="U3" s="191"/>
      <c r="V3" s="34"/>
    </row>
    <row r="4" spans="1:22" s="141" customFormat="1" ht="20.25" customHeight="1" x14ac:dyDescent="0.65">
      <c r="A4" s="199" t="s">
        <v>235</v>
      </c>
      <c r="B4" s="198"/>
      <c r="C4" s="192"/>
      <c r="D4" s="192"/>
      <c r="E4" s="192"/>
      <c r="F4" s="192"/>
      <c r="G4" s="193"/>
      <c r="H4" s="193"/>
      <c r="I4" s="193"/>
      <c r="J4" s="193"/>
      <c r="K4" s="193"/>
      <c r="L4" s="193"/>
      <c r="M4" s="193"/>
      <c r="N4" s="193"/>
      <c r="O4" s="193"/>
      <c r="P4" s="193"/>
      <c r="Q4" s="195"/>
      <c r="R4" s="193"/>
      <c r="S4" s="192"/>
      <c r="T4" s="192"/>
      <c r="U4" s="191"/>
      <c r="V4" s="34"/>
    </row>
    <row r="5" spans="1:22" s="55" customFormat="1" ht="57" customHeight="1" x14ac:dyDescent="0.45">
      <c r="A5" s="768" t="s">
        <v>936</v>
      </c>
      <c r="B5" s="776"/>
      <c r="C5" s="776"/>
      <c r="D5" s="776"/>
      <c r="E5" s="776"/>
      <c r="F5" s="776"/>
      <c r="G5" s="776"/>
      <c r="H5" s="776"/>
      <c r="I5" s="776"/>
      <c r="J5" s="776"/>
      <c r="K5" s="776"/>
      <c r="L5" s="776"/>
      <c r="M5" s="776"/>
      <c r="N5" s="776"/>
      <c r="O5" s="776"/>
      <c r="P5" s="776"/>
      <c r="Q5" s="776"/>
      <c r="R5" s="776"/>
      <c r="S5" s="776"/>
      <c r="T5" s="776"/>
      <c r="U5" s="191"/>
      <c r="V5" s="197"/>
    </row>
    <row r="6" spans="1:22" s="56" customFormat="1" ht="15" customHeight="1" x14ac:dyDescent="0.45">
      <c r="A6" s="196" t="s">
        <v>131</v>
      </c>
      <c r="B6" s="195"/>
      <c r="C6" s="194"/>
      <c r="D6" s="192"/>
      <c r="E6" s="192"/>
      <c r="F6" s="192"/>
      <c r="G6" s="193"/>
      <c r="H6" s="193"/>
      <c r="I6" s="193"/>
      <c r="J6" s="193"/>
      <c r="K6" s="193"/>
      <c r="L6" s="193"/>
      <c r="M6" s="193"/>
      <c r="N6" s="193"/>
      <c r="O6" s="193"/>
      <c r="P6" s="193"/>
      <c r="Q6" s="193"/>
      <c r="R6" s="193"/>
      <c r="S6" s="192"/>
      <c r="T6" s="192"/>
      <c r="U6" s="191"/>
      <c r="V6" s="34"/>
    </row>
    <row r="7" spans="1:22" ht="24.95" customHeight="1" x14ac:dyDescent="0.55000000000000004">
      <c r="A7" s="168">
        <v>7</v>
      </c>
      <c r="B7" s="164"/>
      <c r="C7" s="173" t="s">
        <v>236</v>
      </c>
      <c r="D7" s="190"/>
      <c r="E7" s="190"/>
      <c r="F7" s="190"/>
      <c r="G7" s="190"/>
      <c r="H7" s="190"/>
      <c r="I7" s="190"/>
      <c r="J7" s="190"/>
      <c r="K7" s="190"/>
      <c r="L7" s="190"/>
      <c r="M7" s="190"/>
      <c r="N7" s="190"/>
      <c r="O7" s="190"/>
      <c r="P7" s="190"/>
      <c r="Q7" s="190"/>
      <c r="R7" s="190"/>
      <c r="S7" s="190"/>
      <c r="T7" s="169" t="s">
        <v>17</v>
      </c>
      <c r="U7" s="162"/>
      <c r="V7" s="32"/>
    </row>
    <row r="8" spans="1:22" ht="15" customHeight="1" x14ac:dyDescent="0.45">
      <c r="A8" s="168">
        <v>8</v>
      </c>
      <c r="B8" s="164"/>
      <c r="C8" s="167"/>
      <c r="D8" s="183"/>
      <c r="E8" s="183" t="s">
        <v>775</v>
      </c>
      <c r="F8" s="167"/>
      <c r="G8" s="165"/>
      <c r="H8" s="165"/>
      <c r="I8" s="165"/>
      <c r="J8" s="165"/>
      <c r="K8" s="165"/>
      <c r="L8" s="165"/>
      <c r="M8" s="165"/>
      <c r="N8" s="165"/>
      <c r="O8" s="165"/>
      <c r="P8" s="165"/>
      <c r="Q8" s="165"/>
      <c r="R8" s="165"/>
      <c r="S8" s="189"/>
      <c r="T8" s="189"/>
      <c r="U8" s="162"/>
      <c r="V8" s="32"/>
    </row>
    <row r="9" spans="1:22" ht="15" customHeight="1" x14ac:dyDescent="0.45">
      <c r="A9" s="168">
        <v>9</v>
      </c>
      <c r="B9" s="164"/>
      <c r="C9" s="170"/>
      <c r="D9" s="183"/>
      <c r="E9" s="183"/>
      <c r="F9" s="170" t="s">
        <v>214</v>
      </c>
      <c r="G9" s="170"/>
      <c r="H9" s="165"/>
      <c r="I9" s="165"/>
      <c r="J9" s="165"/>
      <c r="K9" s="165"/>
      <c r="L9" s="165"/>
      <c r="M9" s="165"/>
      <c r="N9" s="165"/>
      <c r="O9" s="165"/>
      <c r="P9" s="165"/>
      <c r="Q9" s="165"/>
      <c r="R9" s="165"/>
      <c r="S9" s="165"/>
      <c r="T9" s="312">
        <f>'S7.Actual vs Forecast'!I12</f>
        <v>0</v>
      </c>
      <c r="U9" s="162"/>
      <c r="V9" s="31" t="s">
        <v>955</v>
      </c>
    </row>
    <row r="10" spans="1:22" ht="15" customHeight="1" x14ac:dyDescent="0.45">
      <c r="A10" s="168">
        <v>10</v>
      </c>
      <c r="B10" s="164"/>
      <c r="C10" s="170"/>
      <c r="D10" s="186" t="s">
        <v>6</v>
      </c>
      <c r="E10" s="186"/>
      <c r="F10" s="170" t="s">
        <v>117</v>
      </c>
      <c r="G10" s="170"/>
      <c r="H10" s="165"/>
      <c r="I10" s="165"/>
      <c r="J10" s="165"/>
      <c r="K10" s="165"/>
      <c r="L10" s="165"/>
      <c r="M10" s="165"/>
      <c r="N10" s="165"/>
      <c r="O10" s="165"/>
      <c r="P10" s="165"/>
      <c r="Q10" s="165"/>
      <c r="R10" s="165"/>
      <c r="S10" s="165"/>
      <c r="T10" s="179"/>
      <c r="U10" s="162"/>
      <c r="V10" s="31"/>
    </row>
    <row r="11" spans="1:22" s="11" customFormat="1" ht="15" customHeight="1" x14ac:dyDescent="0.45">
      <c r="A11" s="168">
        <v>11</v>
      </c>
      <c r="B11" s="164"/>
      <c r="C11" s="170"/>
      <c r="D11" s="186" t="s">
        <v>6</v>
      </c>
      <c r="E11" s="186"/>
      <c r="F11" s="170" t="s">
        <v>118</v>
      </c>
      <c r="G11" s="170"/>
      <c r="H11" s="165"/>
      <c r="I11" s="165"/>
      <c r="J11" s="165"/>
      <c r="K11" s="165"/>
      <c r="L11" s="165"/>
      <c r="M11" s="165"/>
      <c r="N11" s="165"/>
      <c r="O11" s="165"/>
      <c r="P11" s="165"/>
      <c r="Q11" s="165"/>
      <c r="R11" s="165"/>
      <c r="S11" s="165"/>
      <c r="T11" s="179"/>
      <c r="U11" s="162"/>
      <c r="V11" s="31"/>
    </row>
    <row r="12" spans="1:22" s="11" customFormat="1" ht="15" customHeight="1" thickBot="1" x14ac:dyDescent="0.5">
      <c r="A12" s="168">
        <v>12</v>
      </c>
      <c r="B12" s="164"/>
      <c r="C12" s="170"/>
      <c r="D12" s="183"/>
      <c r="E12" s="183"/>
      <c r="F12" s="170"/>
      <c r="G12" s="170"/>
      <c r="H12" s="165"/>
      <c r="I12" s="165"/>
      <c r="J12" s="165"/>
      <c r="K12" s="165"/>
      <c r="L12" s="165"/>
      <c r="M12" s="165"/>
      <c r="N12" s="165"/>
      <c r="O12" s="165"/>
      <c r="P12" s="165"/>
      <c r="Q12" s="165"/>
      <c r="R12" s="165"/>
      <c r="S12" s="165"/>
      <c r="T12" s="164"/>
      <c r="U12" s="162"/>
      <c r="V12" s="31"/>
    </row>
    <row r="13" spans="1:22" ht="15" customHeight="1" thickBot="1" x14ac:dyDescent="0.5">
      <c r="A13" s="168">
        <v>13</v>
      </c>
      <c r="B13" s="164"/>
      <c r="C13" s="170"/>
      <c r="D13" s="180"/>
      <c r="E13" s="180" t="s">
        <v>32</v>
      </c>
      <c r="F13" s="170"/>
      <c r="G13" s="170"/>
      <c r="H13" s="165"/>
      <c r="I13" s="165"/>
      <c r="J13" s="165"/>
      <c r="K13" s="165"/>
      <c r="L13" s="165"/>
      <c r="M13" s="165"/>
      <c r="N13" s="165"/>
      <c r="O13" s="165"/>
      <c r="P13" s="165"/>
      <c r="Q13" s="165"/>
      <c r="R13" s="165"/>
      <c r="S13" s="176"/>
      <c r="T13" s="178">
        <f>T9+T10+T11</f>
        <v>0</v>
      </c>
      <c r="U13" s="162"/>
      <c r="V13" s="31"/>
    </row>
    <row r="14" spans="1:22" ht="20.100000000000001" customHeight="1" thickBot="1" x14ac:dyDescent="0.5">
      <c r="A14" s="168">
        <v>14</v>
      </c>
      <c r="B14" s="164"/>
      <c r="C14" s="170"/>
      <c r="D14" s="183"/>
      <c r="E14" s="183" t="s">
        <v>777</v>
      </c>
      <c r="F14" s="170"/>
      <c r="G14" s="170"/>
      <c r="H14" s="165"/>
      <c r="I14" s="165"/>
      <c r="J14" s="165"/>
      <c r="K14" s="165"/>
      <c r="L14" s="165"/>
      <c r="M14" s="165"/>
      <c r="N14" s="165"/>
      <c r="O14" s="165"/>
      <c r="P14" s="165"/>
      <c r="Q14" s="165"/>
      <c r="R14" s="165"/>
      <c r="S14" s="176"/>
      <c r="T14" s="164"/>
      <c r="U14" s="162"/>
      <c r="V14" s="31"/>
    </row>
    <row r="15" spans="1:22" ht="15" customHeight="1" thickBot="1" x14ac:dyDescent="0.5">
      <c r="A15" s="168">
        <v>15</v>
      </c>
      <c r="B15" s="164"/>
      <c r="C15" s="170"/>
      <c r="D15" s="185" t="s">
        <v>5</v>
      </c>
      <c r="E15" s="185"/>
      <c r="F15" s="170" t="s">
        <v>778</v>
      </c>
      <c r="G15" s="170"/>
      <c r="H15" s="165"/>
      <c r="I15" s="165"/>
      <c r="J15" s="165"/>
      <c r="K15" s="165"/>
      <c r="L15" s="165"/>
      <c r="M15" s="165"/>
      <c r="N15" s="165"/>
      <c r="O15" s="165"/>
      <c r="P15" s="165"/>
      <c r="Q15" s="165"/>
      <c r="R15" s="165"/>
      <c r="S15" s="165"/>
      <c r="T15" s="178">
        <f>'S5.Actual Expenditure Opex'!Q21</f>
        <v>0</v>
      </c>
      <c r="U15" s="162"/>
      <c r="V15" s="31" t="s">
        <v>239</v>
      </c>
    </row>
    <row r="16" spans="1:22" ht="15" customHeight="1" x14ac:dyDescent="0.45">
      <c r="A16" s="168">
        <v>16</v>
      </c>
      <c r="B16" s="164"/>
      <c r="C16" s="170"/>
      <c r="D16" s="185"/>
      <c r="E16" s="185"/>
      <c r="F16" s="170"/>
      <c r="G16" s="170"/>
      <c r="H16" s="165"/>
      <c r="I16" s="165"/>
      <c r="J16" s="165"/>
      <c r="K16" s="165"/>
      <c r="L16" s="165"/>
      <c r="M16" s="165"/>
      <c r="N16" s="165"/>
      <c r="O16" s="165"/>
      <c r="P16" s="165"/>
      <c r="Q16" s="165"/>
      <c r="R16" s="165"/>
      <c r="S16" s="165"/>
      <c r="T16" s="164"/>
      <c r="U16" s="162"/>
      <c r="V16" s="31"/>
    </row>
    <row r="17" spans="1:22" ht="15" customHeight="1" x14ac:dyDescent="0.45">
      <c r="A17" s="168">
        <v>17</v>
      </c>
      <c r="B17" s="164"/>
      <c r="C17" s="170"/>
      <c r="D17" s="185" t="s">
        <v>5</v>
      </c>
      <c r="E17" s="185"/>
      <c r="F17" s="170" t="s">
        <v>207</v>
      </c>
      <c r="G17" s="170"/>
      <c r="H17" s="165"/>
      <c r="I17" s="165"/>
      <c r="J17" s="165"/>
      <c r="K17" s="165"/>
      <c r="L17" s="165"/>
      <c r="M17" s="165"/>
      <c r="N17" s="165"/>
      <c r="O17" s="165"/>
      <c r="P17" s="165"/>
      <c r="Q17" s="165"/>
      <c r="R17" s="165"/>
      <c r="S17" s="165"/>
      <c r="T17" s="188">
        <f>T39</f>
        <v>0</v>
      </c>
      <c r="U17" s="162"/>
      <c r="V17" s="31" t="s">
        <v>240</v>
      </c>
    </row>
    <row r="18" spans="1:22" ht="15" customHeight="1" thickBot="1" x14ac:dyDescent="0.5">
      <c r="A18" s="168">
        <v>18</v>
      </c>
      <c r="B18" s="164"/>
      <c r="C18" s="170"/>
      <c r="D18" s="183"/>
      <c r="E18" s="183"/>
      <c r="F18" s="170"/>
      <c r="G18" s="170"/>
      <c r="H18" s="165"/>
      <c r="I18" s="165"/>
      <c r="J18" s="165"/>
      <c r="K18" s="165"/>
      <c r="L18" s="165"/>
      <c r="M18" s="165"/>
      <c r="N18" s="165"/>
      <c r="O18" s="165"/>
      <c r="P18" s="165"/>
      <c r="Q18" s="165"/>
      <c r="R18" s="165"/>
      <c r="S18" s="165"/>
      <c r="T18" s="164"/>
      <c r="U18" s="162"/>
      <c r="V18" s="31"/>
    </row>
    <row r="19" spans="1:22" ht="15" customHeight="1" thickBot="1" x14ac:dyDescent="0.5">
      <c r="A19" s="168">
        <v>19</v>
      </c>
      <c r="B19" s="164"/>
      <c r="C19" s="170"/>
      <c r="D19" s="183"/>
      <c r="E19" s="183" t="s">
        <v>19</v>
      </c>
      <c r="F19" s="170"/>
      <c r="G19" s="170"/>
      <c r="H19" s="165"/>
      <c r="I19" s="165"/>
      <c r="J19" s="165"/>
      <c r="K19" s="165"/>
      <c r="L19" s="165"/>
      <c r="M19" s="165"/>
      <c r="N19" s="165"/>
      <c r="O19" s="165"/>
      <c r="P19" s="165"/>
      <c r="Q19" s="165"/>
      <c r="R19" s="165"/>
      <c r="S19" s="176"/>
      <c r="T19" s="178">
        <f>T13-T15-T17</f>
        <v>0</v>
      </c>
      <c r="U19" s="162"/>
      <c r="V19" s="31"/>
    </row>
    <row r="20" spans="1:22" ht="15" customHeight="1" x14ac:dyDescent="0.45">
      <c r="A20" s="168">
        <v>20</v>
      </c>
      <c r="B20" s="164"/>
      <c r="C20" s="170"/>
      <c r="D20" s="183"/>
      <c r="E20" s="183"/>
      <c r="F20" s="170"/>
      <c r="G20" s="170"/>
      <c r="H20" s="165"/>
      <c r="I20" s="165"/>
      <c r="J20" s="165"/>
      <c r="K20" s="165"/>
      <c r="L20" s="165"/>
      <c r="M20" s="165"/>
      <c r="N20" s="165"/>
      <c r="O20" s="165"/>
      <c r="P20" s="165"/>
      <c r="Q20" s="165"/>
      <c r="R20" s="165"/>
      <c r="S20" s="176"/>
      <c r="T20" s="164"/>
      <c r="U20" s="162"/>
      <c r="V20" s="31"/>
    </row>
    <row r="21" spans="1:22" ht="15" customHeight="1" x14ac:dyDescent="0.45">
      <c r="A21" s="168">
        <v>21</v>
      </c>
      <c r="B21" s="164"/>
      <c r="C21" s="187"/>
      <c r="D21" s="185" t="s">
        <v>5</v>
      </c>
      <c r="E21" s="185"/>
      <c r="F21" s="170" t="s">
        <v>788</v>
      </c>
      <c r="G21" s="170"/>
      <c r="H21" s="165"/>
      <c r="I21" s="165"/>
      <c r="J21" s="165"/>
      <c r="K21" s="165"/>
      <c r="L21" s="165"/>
      <c r="M21" s="165"/>
      <c r="N21" s="165"/>
      <c r="O21" s="165"/>
      <c r="P21" s="165"/>
      <c r="Q21" s="165"/>
      <c r="R21" s="165"/>
      <c r="S21" s="176"/>
      <c r="T21" s="184">
        <f>'S4.RAB Value Rolled Forward'!P32</f>
        <v>0</v>
      </c>
      <c r="U21" s="162"/>
      <c r="V21" s="31" t="s">
        <v>126</v>
      </c>
    </row>
    <row r="22" spans="1:22" ht="15" customHeight="1" x14ac:dyDescent="0.45">
      <c r="A22" s="168">
        <v>22</v>
      </c>
      <c r="B22" s="164"/>
      <c r="C22" s="170"/>
      <c r="D22" s="183"/>
      <c r="E22" s="183"/>
      <c r="F22" s="170"/>
      <c r="G22" s="170"/>
      <c r="H22" s="165"/>
      <c r="I22" s="165"/>
      <c r="J22" s="165"/>
      <c r="K22" s="165"/>
      <c r="L22" s="165"/>
      <c r="M22" s="165"/>
      <c r="N22" s="165"/>
      <c r="O22" s="165"/>
      <c r="P22" s="165"/>
      <c r="Q22" s="165"/>
      <c r="R22" s="165"/>
      <c r="S22" s="176"/>
      <c r="T22" s="164"/>
      <c r="U22" s="162"/>
      <c r="V22" s="31"/>
    </row>
    <row r="23" spans="1:22" ht="15" customHeight="1" x14ac:dyDescent="0.45">
      <c r="A23" s="168">
        <v>23</v>
      </c>
      <c r="B23" s="164"/>
      <c r="C23" s="170"/>
      <c r="D23" s="186" t="s">
        <v>6</v>
      </c>
      <c r="E23" s="186"/>
      <c r="F23" s="170" t="s">
        <v>789</v>
      </c>
      <c r="G23" s="170"/>
      <c r="H23" s="165"/>
      <c r="I23" s="165"/>
      <c r="J23" s="165"/>
      <c r="K23" s="165"/>
      <c r="L23" s="165"/>
      <c r="M23" s="165"/>
      <c r="N23" s="165"/>
      <c r="O23" s="165"/>
      <c r="P23" s="165"/>
      <c r="Q23" s="165"/>
      <c r="R23" s="165"/>
      <c r="S23" s="176"/>
      <c r="T23" s="184">
        <f>'S4.RAB Value Rolled Forward'!P34</f>
        <v>0</v>
      </c>
      <c r="U23" s="162"/>
      <c r="V23" s="31" t="s">
        <v>126</v>
      </c>
    </row>
    <row r="24" spans="1:22" ht="15" customHeight="1" thickBot="1" x14ac:dyDescent="0.5">
      <c r="A24" s="168">
        <v>24</v>
      </c>
      <c r="B24" s="164"/>
      <c r="C24" s="170"/>
      <c r="D24" s="183"/>
      <c r="E24" s="183"/>
      <c r="F24" s="170"/>
      <c r="G24" s="170"/>
      <c r="H24" s="165"/>
      <c r="I24" s="165"/>
      <c r="J24" s="165"/>
      <c r="K24" s="165"/>
      <c r="L24" s="165"/>
      <c r="M24" s="165"/>
      <c r="N24" s="165"/>
      <c r="O24" s="165"/>
      <c r="P24" s="165"/>
      <c r="Q24" s="165"/>
      <c r="R24" s="165"/>
      <c r="S24" s="176"/>
      <c r="T24" s="164"/>
      <c r="U24" s="162"/>
      <c r="V24" s="31"/>
    </row>
    <row r="25" spans="1:22" ht="15" customHeight="1" thickBot="1" x14ac:dyDescent="0.5">
      <c r="A25" s="168">
        <v>25</v>
      </c>
      <c r="B25" s="164"/>
      <c r="C25" s="170"/>
      <c r="D25" s="183"/>
      <c r="E25" s="183" t="s">
        <v>202</v>
      </c>
      <c r="F25" s="170"/>
      <c r="G25" s="170"/>
      <c r="H25" s="165"/>
      <c r="I25" s="165"/>
      <c r="J25" s="165"/>
      <c r="K25" s="165"/>
      <c r="L25" s="165"/>
      <c r="M25" s="165"/>
      <c r="N25" s="165"/>
      <c r="O25" s="165"/>
      <c r="P25" s="165"/>
      <c r="Q25" s="165"/>
      <c r="R25" s="165"/>
      <c r="S25" s="176"/>
      <c r="T25" s="178">
        <f>T19-T21+T23</f>
        <v>0</v>
      </c>
      <c r="U25" s="162"/>
      <c r="V25" s="31" t="s">
        <v>129</v>
      </c>
    </row>
    <row r="26" spans="1:22" ht="15" customHeight="1" x14ac:dyDescent="0.45">
      <c r="A26" s="168">
        <v>26</v>
      </c>
      <c r="B26" s="164"/>
      <c r="C26" s="170"/>
      <c r="D26" s="183"/>
      <c r="E26" s="183"/>
      <c r="F26" s="170"/>
      <c r="G26" s="170"/>
      <c r="H26" s="165"/>
      <c r="I26" s="165"/>
      <c r="J26" s="165"/>
      <c r="K26" s="165"/>
      <c r="L26" s="165"/>
      <c r="M26" s="165"/>
      <c r="N26" s="165"/>
      <c r="O26" s="165"/>
      <c r="P26" s="165"/>
      <c r="Q26" s="165"/>
      <c r="R26" s="165"/>
      <c r="S26" s="176"/>
      <c r="T26" s="164"/>
      <c r="U26" s="162"/>
      <c r="V26" s="31"/>
    </row>
    <row r="27" spans="1:22" ht="15" customHeight="1" x14ac:dyDescent="0.45">
      <c r="A27" s="168">
        <v>27</v>
      </c>
      <c r="B27" s="164"/>
      <c r="C27" s="170"/>
      <c r="D27" s="185" t="s">
        <v>5</v>
      </c>
      <c r="E27" s="185"/>
      <c r="F27" s="170" t="s">
        <v>31</v>
      </c>
      <c r="G27" s="170"/>
      <c r="H27" s="165"/>
      <c r="I27" s="165"/>
      <c r="J27" s="165"/>
      <c r="K27" s="165"/>
      <c r="L27" s="165"/>
      <c r="M27" s="165"/>
      <c r="N27" s="165"/>
      <c r="O27" s="165"/>
      <c r="P27" s="165"/>
      <c r="Q27" s="165"/>
      <c r="R27" s="165"/>
      <c r="S27" s="176"/>
      <c r="T27" s="184">
        <f>'S8.Calculation Inputs'!I27</f>
        <v>0</v>
      </c>
      <c r="U27" s="162"/>
      <c r="V27" s="34" t="s">
        <v>844</v>
      </c>
    </row>
    <row r="28" spans="1:22" ht="15" customHeight="1" x14ac:dyDescent="0.45">
      <c r="A28" s="168">
        <v>28</v>
      </c>
      <c r="B28" s="164"/>
      <c r="C28" s="170"/>
      <c r="D28" s="183"/>
      <c r="E28" s="183"/>
      <c r="F28" s="170"/>
      <c r="G28" s="170"/>
      <c r="H28" s="165"/>
      <c r="I28" s="165"/>
      <c r="J28" s="165"/>
      <c r="K28" s="165"/>
      <c r="L28" s="165"/>
      <c r="M28" s="165"/>
      <c r="N28" s="165"/>
      <c r="O28" s="165"/>
      <c r="P28" s="165"/>
      <c r="Q28" s="165"/>
      <c r="R28" s="165"/>
      <c r="S28" s="176"/>
      <c r="T28" s="164"/>
      <c r="U28" s="162"/>
      <c r="V28" s="31"/>
    </row>
    <row r="29" spans="1:22" ht="15" customHeight="1" x14ac:dyDescent="0.45">
      <c r="A29" s="168">
        <v>29</v>
      </c>
      <c r="B29" s="164"/>
      <c r="C29" s="170"/>
      <c r="D29" s="185" t="s">
        <v>5</v>
      </c>
      <c r="E29" s="185"/>
      <c r="F29" s="170" t="s">
        <v>20</v>
      </c>
      <c r="G29" s="170"/>
      <c r="H29" s="165"/>
      <c r="I29" s="165"/>
      <c r="J29" s="165"/>
      <c r="K29" s="165"/>
      <c r="L29" s="165"/>
      <c r="M29" s="165"/>
      <c r="N29" s="165"/>
      <c r="O29" s="165"/>
      <c r="P29" s="165"/>
      <c r="Q29" s="165"/>
      <c r="R29" s="165"/>
      <c r="S29" s="176"/>
      <c r="T29" s="184">
        <f>'S3.Regulatory Tax Allowance '!J36</f>
        <v>0</v>
      </c>
      <c r="U29" s="162"/>
      <c r="V29" s="31" t="s">
        <v>127</v>
      </c>
    </row>
    <row r="30" spans="1:22" ht="15" customHeight="1" thickBot="1" x14ac:dyDescent="0.5">
      <c r="A30" s="168">
        <v>30</v>
      </c>
      <c r="B30" s="164"/>
      <c r="C30" s="170"/>
      <c r="D30" s="183"/>
      <c r="E30" s="183"/>
      <c r="F30" s="170"/>
      <c r="G30" s="170"/>
      <c r="H30" s="165"/>
      <c r="I30" s="165"/>
      <c r="J30" s="165"/>
      <c r="K30" s="165"/>
      <c r="L30" s="165"/>
      <c r="M30" s="165"/>
      <c r="N30" s="165"/>
      <c r="O30" s="165"/>
      <c r="P30" s="165"/>
      <c r="Q30" s="165"/>
      <c r="R30" s="165"/>
      <c r="S30" s="176"/>
      <c r="T30" s="164"/>
      <c r="U30" s="162"/>
      <c r="V30" s="31"/>
    </row>
    <row r="31" spans="1:22" ht="15" customHeight="1" thickBot="1" x14ac:dyDescent="0.5">
      <c r="A31" s="168">
        <v>31</v>
      </c>
      <c r="B31" s="164"/>
      <c r="C31" s="170"/>
      <c r="D31" s="183"/>
      <c r="E31" s="183" t="s">
        <v>211</v>
      </c>
      <c r="F31" s="170"/>
      <c r="G31" s="170"/>
      <c r="H31" s="165"/>
      <c r="I31" s="165"/>
      <c r="J31" s="165"/>
      <c r="K31" s="165"/>
      <c r="L31" s="165"/>
      <c r="M31" s="165"/>
      <c r="N31" s="165"/>
      <c r="O31" s="165"/>
      <c r="P31" s="165"/>
      <c r="Q31" s="165"/>
      <c r="R31" s="165"/>
      <c r="S31" s="176"/>
      <c r="T31" s="178">
        <f>T25-T27-T29</f>
        <v>0</v>
      </c>
      <c r="U31" s="162"/>
      <c r="V31" s="31"/>
    </row>
    <row r="32" spans="1:22" x14ac:dyDescent="0.45">
      <c r="A32" s="168">
        <v>32</v>
      </c>
      <c r="B32" s="164"/>
      <c r="C32" s="170"/>
      <c r="D32" s="170"/>
      <c r="E32" s="170"/>
      <c r="F32" s="170"/>
      <c r="G32" s="170"/>
      <c r="H32" s="165"/>
      <c r="I32" s="165"/>
      <c r="J32" s="165"/>
      <c r="K32" s="165"/>
      <c r="L32" s="165"/>
      <c r="M32" s="165"/>
      <c r="N32" s="165"/>
      <c r="O32" s="165"/>
      <c r="P32" s="165"/>
      <c r="Q32" s="165"/>
      <c r="R32" s="165"/>
      <c r="S32" s="165"/>
      <c r="T32" s="165"/>
      <c r="U32" s="162"/>
      <c r="V32" s="31"/>
    </row>
    <row r="33" spans="1:22" ht="24.95" customHeight="1" x14ac:dyDescent="0.55000000000000004">
      <c r="A33" s="168">
        <v>33</v>
      </c>
      <c r="B33" s="164"/>
      <c r="C33" s="173" t="s">
        <v>237</v>
      </c>
      <c r="D33" s="165"/>
      <c r="E33" s="165"/>
      <c r="F33" s="165"/>
      <c r="G33" s="165"/>
      <c r="H33" s="165"/>
      <c r="I33" s="165"/>
      <c r="J33" s="165"/>
      <c r="K33" s="165"/>
      <c r="L33" s="165"/>
      <c r="M33" s="165"/>
      <c r="N33" s="165"/>
      <c r="O33" s="165"/>
      <c r="P33" s="165"/>
      <c r="Q33" s="165"/>
      <c r="R33" s="165"/>
      <c r="S33" s="182" t="s">
        <v>17</v>
      </c>
      <c r="T33" s="181"/>
      <c r="U33" s="162"/>
      <c r="V33" s="32"/>
    </row>
    <row r="34" spans="1:22" s="141" customFormat="1" ht="15" customHeight="1" x14ac:dyDescent="0.45">
      <c r="A34" s="168">
        <v>34</v>
      </c>
      <c r="B34" s="171"/>
      <c r="C34" s="170"/>
      <c r="D34" s="180"/>
      <c r="E34" s="180" t="s">
        <v>168</v>
      </c>
      <c r="F34" s="180"/>
      <c r="G34" s="170"/>
      <c r="H34" s="170"/>
      <c r="I34" s="165"/>
      <c r="J34" s="165"/>
      <c r="K34" s="165"/>
      <c r="L34" s="165"/>
      <c r="M34" s="165"/>
      <c r="N34" s="165"/>
      <c r="O34" s="165"/>
      <c r="P34" s="165"/>
      <c r="Q34" s="165"/>
      <c r="R34" s="165"/>
      <c r="S34" s="176"/>
      <c r="T34" s="176"/>
      <c r="U34" s="162"/>
      <c r="V34" s="31"/>
    </row>
    <row r="35" spans="1:22" s="141" customFormat="1" ht="15" customHeight="1" x14ac:dyDescent="0.45">
      <c r="A35" s="168">
        <v>35</v>
      </c>
      <c r="B35" s="171"/>
      <c r="C35" s="170"/>
      <c r="D35" s="170"/>
      <c r="E35" s="170"/>
      <c r="F35" s="165" t="s">
        <v>34</v>
      </c>
      <c r="G35" s="165"/>
      <c r="H35" s="170"/>
      <c r="I35" s="165"/>
      <c r="J35" s="165"/>
      <c r="K35" s="165"/>
      <c r="L35" s="165"/>
      <c r="M35" s="165"/>
      <c r="N35" s="165"/>
      <c r="O35" s="165"/>
      <c r="P35" s="165"/>
      <c r="Q35" s="165"/>
      <c r="R35" s="165"/>
      <c r="S35" s="179"/>
      <c r="T35" s="176"/>
      <c r="U35" s="162"/>
      <c r="V35" s="31"/>
    </row>
    <row r="36" spans="1:22" s="141" customFormat="1" ht="15" customHeight="1" x14ac:dyDescent="0.45">
      <c r="A36" s="168">
        <v>36</v>
      </c>
      <c r="B36" s="171"/>
      <c r="C36" s="170"/>
      <c r="D36" s="170"/>
      <c r="E36" s="170"/>
      <c r="F36" s="165" t="s">
        <v>210</v>
      </c>
      <c r="G36" s="165"/>
      <c r="H36" s="170"/>
      <c r="I36" s="165"/>
      <c r="J36" s="165"/>
      <c r="K36" s="165"/>
      <c r="L36" s="165"/>
      <c r="M36" s="165"/>
      <c r="N36" s="165"/>
      <c r="O36" s="165"/>
      <c r="P36" s="165"/>
      <c r="Q36" s="165"/>
      <c r="R36" s="165"/>
      <c r="S36" s="179"/>
      <c r="T36" s="176"/>
      <c r="U36" s="162"/>
      <c r="V36" s="31"/>
    </row>
    <row r="37" spans="1:22" s="141" customFormat="1" ht="15" customHeight="1" x14ac:dyDescent="0.45">
      <c r="A37" s="168">
        <v>37</v>
      </c>
      <c r="B37" s="171"/>
      <c r="C37" s="170"/>
      <c r="D37" s="170"/>
      <c r="E37" s="170"/>
      <c r="F37" s="165" t="s">
        <v>209</v>
      </c>
      <c r="G37" s="170"/>
      <c r="H37" s="170"/>
      <c r="I37" s="165"/>
      <c r="J37" s="165"/>
      <c r="K37" s="165"/>
      <c r="L37" s="165"/>
      <c r="M37" s="165"/>
      <c r="N37" s="165"/>
      <c r="O37" s="165"/>
      <c r="P37" s="165"/>
      <c r="Q37" s="165"/>
      <c r="R37" s="165"/>
      <c r="S37" s="179"/>
      <c r="T37" s="176"/>
      <c r="U37" s="162"/>
      <c r="V37" s="31"/>
    </row>
    <row r="38" spans="1:22" s="141" customFormat="1" ht="15" customHeight="1" thickBot="1" x14ac:dyDescent="0.5">
      <c r="A38" s="168">
        <v>38</v>
      </c>
      <c r="B38" s="171"/>
      <c r="C38" s="170"/>
      <c r="D38" s="170"/>
      <c r="E38" s="170"/>
      <c r="F38" s="170" t="s">
        <v>208</v>
      </c>
      <c r="G38" s="170"/>
      <c r="H38" s="170"/>
      <c r="I38" s="165"/>
      <c r="J38" s="165"/>
      <c r="K38" s="165"/>
      <c r="L38" s="165"/>
      <c r="M38" s="165"/>
      <c r="N38" s="165"/>
      <c r="O38" s="165"/>
      <c r="P38" s="165"/>
      <c r="Q38" s="165"/>
      <c r="R38" s="165"/>
      <c r="S38" s="179"/>
      <c r="T38" s="176"/>
      <c r="U38" s="162"/>
      <c r="V38" s="31"/>
    </row>
    <row r="39" spans="1:22" s="141" customFormat="1" ht="15" customHeight="1" thickBot="1" x14ac:dyDescent="0.5">
      <c r="A39" s="168">
        <v>39</v>
      </c>
      <c r="B39" s="171"/>
      <c r="C39" s="170"/>
      <c r="D39" s="177"/>
      <c r="E39" s="177" t="s">
        <v>207</v>
      </c>
      <c r="F39" s="170"/>
      <c r="G39" s="170"/>
      <c r="H39" s="170"/>
      <c r="I39" s="165"/>
      <c r="J39" s="165"/>
      <c r="K39" s="165"/>
      <c r="L39" s="165"/>
      <c r="M39" s="165"/>
      <c r="N39" s="165"/>
      <c r="O39" s="165"/>
      <c r="P39" s="165"/>
      <c r="Q39" s="165"/>
      <c r="R39" s="165"/>
      <c r="S39" s="176"/>
      <c r="T39" s="178">
        <f>SUM(S35:S38)</f>
        <v>0</v>
      </c>
      <c r="U39" s="162"/>
      <c r="V39" s="31" t="s">
        <v>128</v>
      </c>
    </row>
    <row r="40" spans="1:22" s="141" customFormat="1" x14ac:dyDescent="0.45">
      <c r="A40" s="168">
        <v>40</v>
      </c>
      <c r="B40" s="171"/>
      <c r="C40" s="170"/>
      <c r="D40" s="177"/>
      <c r="E40" s="177"/>
      <c r="F40" s="170"/>
      <c r="G40" s="170"/>
      <c r="H40" s="170"/>
      <c r="I40" s="165"/>
      <c r="J40" s="165"/>
      <c r="K40" s="165"/>
      <c r="L40" s="165"/>
      <c r="M40" s="165"/>
      <c r="N40" s="165"/>
      <c r="O40" s="165"/>
      <c r="P40" s="165"/>
      <c r="Q40" s="165"/>
      <c r="R40" s="165"/>
      <c r="S40" s="176"/>
      <c r="T40" s="175"/>
      <c r="U40" s="162"/>
      <c r="V40" s="31"/>
    </row>
    <row r="41" spans="1:22" ht="24.95" customHeight="1" x14ac:dyDescent="0.55000000000000004">
      <c r="A41" s="168">
        <v>41</v>
      </c>
      <c r="B41" s="164"/>
      <c r="C41" s="173" t="s">
        <v>238</v>
      </c>
      <c r="D41" s="165"/>
      <c r="E41" s="165"/>
      <c r="F41" s="165"/>
      <c r="G41" s="165"/>
      <c r="H41" s="165"/>
      <c r="I41" s="165"/>
      <c r="J41" s="165"/>
      <c r="K41" s="165"/>
      <c r="L41" s="165"/>
      <c r="M41" s="165"/>
      <c r="N41" s="165"/>
      <c r="O41" s="165"/>
      <c r="P41" s="165"/>
      <c r="Q41" s="165"/>
      <c r="R41" s="165"/>
      <c r="S41" s="165"/>
      <c r="T41" s="165"/>
      <c r="U41" s="162"/>
      <c r="V41" s="32"/>
    </row>
    <row r="42" spans="1:22" s="141" customFormat="1" ht="15" customHeight="1" x14ac:dyDescent="0.45">
      <c r="A42" s="168">
        <v>42</v>
      </c>
      <c r="B42" s="171"/>
      <c r="C42" s="170"/>
      <c r="D42" s="170"/>
      <c r="E42" s="170"/>
      <c r="F42" s="170"/>
      <c r="G42" s="170"/>
      <c r="H42" s="170"/>
      <c r="I42" s="165"/>
      <c r="J42" s="165"/>
      <c r="K42" s="165"/>
      <c r="L42" s="165"/>
      <c r="M42" s="165"/>
      <c r="N42" s="165"/>
      <c r="O42" s="165"/>
      <c r="P42" s="165"/>
      <c r="Q42" s="165"/>
      <c r="R42" s="165"/>
      <c r="S42" s="164"/>
      <c r="T42" s="169" t="s">
        <v>17</v>
      </c>
      <c r="U42" s="162"/>
      <c r="V42" s="31"/>
    </row>
    <row r="43" spans="1:22" s="141" customFormat="1" ht="15" customHeight="1" x14ac:dyDescent="0.45">
      <c r="A43" s="168">
        <v>43</v>
      </c>
      <c r="B43" s="164"/>
      <c r="C43" s="167"/>
      <c r="D43" s="167"/>
      <c r="E43" s="167"/>
      <c r="F43" s="167" t="s">
        <v>156</v>
      </c>
      <c r="G43" s="167"/>
      <c r="H43" s="165"/>
      <c r="I43" s="165"/>
      <c r="J43" s="165"/>
      <c r="K43" s="165"/>
      <c r="L43" s="165"/>
      <c r="M43" s="165"/>
      <c r="N43" s="165"/>
      <c r="O43" s="165"/>
      <c r="P43" s="165"/>
      <c r="Q43" s="165"/>
      <c r="R43" s="165"/>
      <c r="S43" s="165"/>
      <c r="T43" s="163"/>
      <c r="U43" s="162"/>
      <c r="V43" s="31"/>
    </row>
    <row r="44" spans="1:22" s="141" customFormat="1" ht="14.25" customHeight="1" x14ac:dyDescent="0.45">
      <c r="A44" s="168">
        <v>44</v>
      </c>
      <c r="B44" s="164"/>
      <c r="C44" s="167"/>
      <c r="D44" s="167"/>
      <c r="E44" s="167"/>
      <c r="F44" s="167"/>
      <c r="G44" s="167"/>
      <c r="H44" s="165"/>
      <c r="I44" s="165"/>
      <c r="J44" s="165"/>
      <c r="K44" s="165"/>
      <c r="L44" s="165"/>
      <c r="M44" s="165"/>
      <c r="N44" s="165"/>
      <c r="O44" s="165"/>
      <c r="P44" s="165"/>
      <c r="Q44" s="165"/>
      <c r="R44" s="165"/>
      <c r="S44" s="165"/>
      <c r="T44" s="165"/>
      <c r="U44" s="162"/>
      <c r="V44" s="31"/>
    </row>
    <row r="45" spans="1:22" s="16" customFormat="1" ht="30" customHeight="1" x14ac:dyDescent="0.45">
      <c r="A45" s="168">
        <v>45</v>
      </c>
      <c r="B45" s="164"/>
      <c r="C45" s="167"/>
      <c r="D45" s="174"/>
      <c r="E45" s="174"/>
      <c r="F45" s="780" t="s">
        <v>967</v>
      </c>
      <c r="G45" s="780"/>
      <c r="H45" s="780"/>
      <c r="I45" s="780"/>
      <c r="J45" s="780"/>
      <c r="K45" s="780"/>
      <c r="L45" s="780"/>
      <c r="M45" s="780"/>
      <c r="N45" s="780"/>
      <c r="O45" s="780"/>
      <c r="P45" s="780"/>
      <c r="Q45" s="780"/>
      <c r="R45" s="780"/>
      <c r="S45" s="780"/>
      <c r="T45" s="781"/>
      <c r="U45" s="162"/>
      <c r="V45" s="31"/>
    </row>
    <row r="46" spans="1:22" ht="24.95" customHeight="1" x14ac:dyDescent="0.55000000000000004">
      <c r="A46" s="168">
        <v>46</v>
      </c>
      <c r="B46" s="164"/>
      <c r="C46" s="173"/>
      <c r="D46" s="165"/>
      <c r="E46" s="165"/>
      <c r="F46" s="165"/>
      <c r="G46" s="165"/>
      <c r="H46" s="165"/>
      <c r="I46" s="165"/>
      <c r="J46" s="165"/>
      <c r="K46" s="165"/>
      <c r="L46" s="165"/>
      <c r="M46" s="165"/>
      <c r="N46" s="165"/>
      <c r="O46" s="165"/>
      <c r="P46" s="165"/>
      <c r="Q46" s="165"/>
      <c r="R46" s="165"/>
      <c r="S46" s="165"/>
      <c r="T46" s="172"/>
      <c r="U46" s="162"/>
      <c r="V46" s="32"/>
    </row>
    <row r="47" spans="1:22" s="141" customFormat="1" ht="15" customHeight="1" x14ac:dyDescent="0.45">
      <c r="A47" s="168">
        <v>47</v>
      </c>
      <c r="B47" s="171"/>
      <c r="C47" s="170"/>
      <c r="D47" s="170"/>
      <c r="E47" s="170"/>
      <c r="F47" s="170"/>
      <c r="G47" s="170"/>
      <c r="H47" s="170"/>
      <c r="I47" s="165"/>
      <c r="J47" s="165"/>
      <c r="K47" s="165"/>
      <c r="L47" s="165"/>
      <c r="M47" s="165"/>
      <c r="N47" s="165"/>
      <c r="O47" s="165"/>
      <c r="P47" s="165"/>
      <c r="Q47" s="165"/>
      <c r="R47" s="165"/>
      <c r="S47" s="164"/>
      <c r="T47" s="169"/>
      <c r="U47" s="162"/>
      <c r="V47" s="31"/>
    </row>
    <row r="48" spans="1:22" s="141" customFormat="1" ht="15" customHeight="1" x14ac:dyDescent="0.45">
      <c r="A48" s="168">
        <v>48</v>
      </c>
      <c r="B48" s="164"/>
      <c r="C48" s="167"/>
      <c r="D48" s="167"/>
      <c r="E48" s="167"/>
      <c r="F48" s="167"/>
      <c r="G48" s="167"/>
      <c r="H48" s="166"/>
      <c r="I48" s="165"/>
      <c r="J48" s="165"/>
      <c r="K48" s="165"/>
      <c r="L48" s="165"/>
      <c r="M48" s="165"/>
      <c r="N48" s="165"/>
      <c r="O48" s="165"/>
      <c r="P48" s="165"/>
      <c r="Q48" s="165"/>
      <c r="R48" s="165"/>
      <c r="S48" s="164"/>
      <c r="T48" s="169"/>
      <c r="U48" s="162"/>
      <c r="V48" s="31"/>
    </row>
    <row r="49" spans="1:22" s="22" customFormat="1" ht="15" customHeight="1" x14ac:dyDescent="0.45">
      <c r="A49" s="168">
        <v>49</v>
      </c>
      <c r="B49" s="160"/>
      <c r="C49" s="161"/>
      <c r="D49" s="160"/>
      <c r="E49" s="160"/>
      <c r="F49" s="159"/>
      <c r="G49" s="159"/>
      <c r="H49" s="159"/>
      <c r="I49" s="159"/>
      <c r="J49" s="159"/>
      <c r="K49" s="159"/>
      <c r="L49" s="159"/>
      <c r="M49" s="159"/>
      <c r="N49" s="159"/>
      <c r="O49" s="159"/>
      <c r="P49" s="159"/>
      <c r="Q49" s="159"/>
      <c r="R49" s="159"/>
      <c r="S49" s="160"/>
      <c r="T49" s="159"/>
      <c r="U49" s="158"/>
      <c r="V49" s="31"/>
    </row>
  </sheetData>
  <sheetProtection formatRows="0" insertRows="0"/>
  <mergeCells count="4">
    <mergeCell ref="A5:T5"/>
    <mergeCell ref="R2:T2"/>
    <mergeCell ref="R3:T3"/>
    <mergeCell ref="F45:T45"/>
  </mergeCells>
  <pageMargins left="0.70866141732283472" right="0.70866141732283472" top="0.74803149606299213" bottom="0.74803149606299213" header="0.31496062992125989" footer="0.31496062992125989"/>
  <pageSetup paperSize="9" scale="64" fitToHeight="2" orientation="portrait" r:id="rId1"/>
  <headerFooter alignWithMargins="0">
    <oddHeader>&amp;CCommerce Commission Information Disclosure Template</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E82F-A46B-44E6-B7C2-10C7CF304213}">
  <sheetPr codeName="Sheet3">
    <tabColor rgb="FF99CCFF"/>
    <pageSetUpPr fitToPage="1"/>
  </sheetPr>
  <dimension ref="A1:M59"/>
  <sheetViews>
    <sheetView showGridLines="0" zoomScaleNormal="100" zoomScaleSheetLayoutView="100" workbookViewId="0">
      <selection activeCell="J49" sqref="J49"/>
    </sheetView>
  </sheetViews>
  <sheetFormatPr defaultColWidth="9.1328125" defaultRowHeight="12.75" x14ac:dyDescent="0.35"/>
  <cols>
    <col min="1" max="1" width="5" style="208" customWidth="1"/>
    <col min="2" max="2" width="3.1328125" style="208" customWidth="1"/>
    <col min="3" max="3" width="6.1328125" style="208" customWidth="1"/>
    <col min="4" max="5" width="2.265625" style="208" customWidth="1"/>
    <col min="6" max="6" width="62.3984375" style="208" customWidth="1"/>
    <col min="7" max="7" width="13.1328125" style="208" customWidth="1"/>
    <col min="8" max="8" width="6.59765625" style="208" customWidth="1"/>
    <col min="9" max="10" width="16.1328125" style="208" customWidth="1"/>
    <col min="11" max="11" width="2.73046875" style="208" customWidth="1"/>
    <col min="12" max="12" width="15" style="208" customWidth="1"/>
    <col min="13" max="13" width="24.59765625" style="208" customWidth="1"/>
    <col min="14" max="16384" width="9.1328125" style="208"/>
  </cols>
  <sheetData>
    <row r="1" spans="1:13" ht="13.15" x14ac:dyDescent="0.4">
      <c r="A1" s="251"/>
      <c r="B1" s="252"/>
      <c r="C1" s="252"/>
      <c r="D1" s="252"/>
      <c r="E1" s="252"/>
      <c r="F1" s="252"/>
      <c r="G1" s="252"/>
      <c r="H1" s="252"/>
      <c r="I1" s="252"/>
      <c r="J1" s="252"/>
      <c r="K1" s="253"/>
      <c r="L1" s="206"/>
      <c r="M1" s="207"/>
    </row>
    <row r="2" spans="1:13" ht="18" customHeight="1" x14ac:dyDescent="0.5">
      <c r="A2" s="254"/>
      <c r="B2" s="255"/>
      <c r="C2" s="255"/>
      <c r="D2" s="255"/>
      <c r="E2" s="255"/>
      <c r="F2" s="255"/>
      <c r="G2" s="256" t="s">
        <v>832</v>
      </c>
      <c r="H2" s="770" t="str">
        <f>IF(NOT(ISBLANK(CoverSheet!$C$8)),CoverSheet!$C$8,"")</f>
        <v/>
      </c>
      <c r="I2" s="771"/>
      <c r="J2" s="772"/>
      <c r="K2" s="257"/>
      <c r="L2" s="206"/>
      <c r="M2" s="207"/>
    </row>
    <row r="3" spans="1:13" ht="18" customHeight="1" x14ac:dyDescent="0.5">
      <c r="A3" s="254"/>
      <c r="B3" s="255"/>
      <c r="C3" s="255"/>
      <c r="D3" s="255"/>
      <c r="E3" s="255"/>
      <c r="F3" s="255"/>
      <c r="G3" s="256" t="s">
        <v>834</v>
      </c>
      <c r="H3" s="777" t="str">
        <f>IF(ISNUMBER(CoverSheet!$C$12),CoverSheet!$C$12,"")</f>
        <v/>
      </c>
      <c r="I3" s="778"/>
      <c r="J3" s="779"/>
      <c r="K3" s="257"/>
      <c r="L3" s="206"/>
      <c r="M3" s="207"/>
    </row>
    <row r="4" spans="1:13" ht="21" customHeight="1" x14ac:dyDescent="0.65">
      <c r="A4" s="258" t="s">
        <v>807</v>
      </c>
      <c r="B4" s="255"/>
      <c r="C4" s="255"/>
      <c r="D4" s="255"/>
      <c r="E4" s="255"/>
      <c r="F4" s="255"/>
      <c r="G4" s="255"/>
      <c r="H4" s="255"/>
      <c r="I4" s="255"/>
      <c r="J4" s="255"/>
      <c r="K4" s="257"/>
      <c r="L4" s="206"/>
      <c r="M4" s="207"/>
    </row>
    <row r="5" spans="1:13" ht="82.7" customHeight="1" x14ac:dyDescent="0.4">
      <c r="A5" s="782" t="s">
        <v>937</v>
      </c>
      <c r="B5" s="783"/>
      <c r="C5" s="783"/>
      <c r="D5" s="783"/>
      <c r="E5" s="783"/>
      <c r="F5" s="783"/>
      <c r="G5" s="783"/>
      <c r="H5" s="783"/>
      <c r="I5" s="783"/>
      <c r="J5" s="783"/>
      <c r="K5" s="257"/>
      <c r="L5" s="206"/>
      <c r="M5" s="207"/>
    </row>
    <row r="6" spans="1:13" ht="13.15" x14ac:dyDescent="0.4">
      <c r="A6" s="259" t="s">
        <v>131</v>
      </c>
      <c r="B6" s="260"/>
      <c r="C6" s="255"/>
      <c r="D6" s="255"/>
      <c r="E6" s="255"/>
      <c r="F6" s="255"/>
      <c r="G6" s="255"/>
      <c r="H6" s="255"/>
      <c r="I6" s="255"/>
      <c r="J6" s="255"/>
      <c r="K6" s="257"/>
      <c r="L6" s="206"/>
      <c r="M6" s="207"/>
    </row>
    <row r="7" spans="1:13" ht="31.5" customHeight="1" x14ac:dyDescent="0.55000000000000004">
      <c r="A7" s="261">
        <v>7</v>
      </c>
      <c r="B7" s="262"/>
      <c r="C7" s="263" t="s">
        <v>808</v>
      </c>
      <c r="D7" s="263"/>
      <c r="E7" s="263"/>
      <c r="F7" s="262"/>
      <c r="G7" s="262"/>
      <c r="H7" s="262"/>
      <c r="I7" s="262"/>
      <c r="J7" s="264" t="s">
        <v>17</v>
      </c>
      <c r="K7" s="265"/>
      <c r="L7" s="209"/>
      <c r="M7" s="210"/>
    </row>
    <row r="8" spans="1:13" ht="15" customHeight="1" x14ac:dyDescent="0.4">
      <c r="A8" s="261">
        <v>8</v>
      </c>
      <c r="B8" s="262"/>
      <c r="C8" s="262"/>
      <c r="D8" s="262"/>
      <c r="E8" s="266" t="s">
        <v>35</v>
      </c>
      <c r="F8" s="262"/>
      <c r="G8" s="262"/>
      <c r="H8" s="262"/>
      <c r="I8" s="262"/>
      <c r="J8" s="267">
        <f>'S2.Regulatory Profit '!T25</f>
        <v>0</v>
      </c>
      <c r="K8" s="265"/>
      <c r="L8" s="209" t="s">
        <v>233</v>
      </c>
      <c r="M8" s="210"/>
    </row>
    <row r="9" spans="1:13" ht="15" customHeight="1" x14ac:dyDescent="0.4">
      <c r="A9" s="261">
        <v>9</v>
      </c>
      <c r="B9" s="262"/>
      <c r="C9" s="262"/>
      <c r="D9" s="262"/>
      <c r="E9" s="262"/>
      <c r="F9" s="262"/>
      <c r="G9" s="262"/>
      <c r="H9" s="262"/>
      <c r="I9" s="262"/>
      <c r="J9" s="262"/>
      <c r="K9" s="265"/>
      <c r="L9" s="209"/>
      <c r="M9" s="210"/>
    </row>
    <row r="10" spans="1:13" ht="15" customHeight="1" x14ac:dyDescent="0.4">
      <c r="A10" s="261">
        <v>10</v>
      </c>
      <c r="B10" s="262"/>
      <c r="C10" s="268"/>
      <c r="D10" s="268" t="s">
        <v>6</v>
      </c>
      <c r="E10" s="268"/>
      <c r="F10" s="269" t="s">
        <v>213</v>
      </c>
      <c r="G10" s="262"/>
      <c r="H10" s="262"/>
      <c r="I10" s="267">
        <f>'S4.RAB Value Rolled Forward'!P82</f>
        <v>0</v>
      </c>
      <c r="J10" s="262"/>
      <c r="K10" s="265"/>
      <c r="L10" s="209" t="s">
        <v>956</v>
      </c>
      <c r="M10" s="210"/>
    </row>
    <row r="11" spans="1:13" ht="15" customHeight="1" x14ac:dyDescent="0.4">
      <c r="A11" s="261">
        <v>11</v>
      </c>
      <c r="B11" s="262"/>
      <c r="C11" s="268"/>
      <c r="D11" s="268" t="s">
        <v>5</v>
      </c>
      <c r="E11" s="268"/>
      <c r="F11" s="269" t="s">
        <v>109</v>
      </c>
      <c r="G11" s="262"/>
      <c r="H11" s="262"/>
      <c r="I11" s="267">
        <f>I53</f>
        <v>0</v>
      </c>
      <c r="J11" s="262"/>
      <c r="K11" s="265"/>
      <c r="L11" s="209"/>
      <c r="M11" s="210"/>
    </row>
    <row r="12" spans="1:13" ht="20.100000000000001" customHeight="1" x14ac:dyDescent="0.4">
      <c r="A12" s="261">
        <v>12</v>
      </c>
      <c r="B12" s="262"/>
      <c r="C12" s="270"/>
      <c r="D12" s="270"/>
      <c r="E12" s="271" t="s">
        <v>215</v>
      </c>
      <c r="F12" s="271"/>
      <c r="G12" s="262"/>
      <c r="H12" s="262"/>
      <c r="I12" s="262"/>
      <c r="J12" s="262"/>
      <c r="K12" s="265"/>
      <c r="L12" s="209"/>
      <c r="M12" s="210"/>
    </row>
    <row r="13" spans="1:13" ht="15" customHeight="1" x14ac:dyDescent="0.4">
      <c r="A13" s="261">
        <v>13</v>
      </c>
      <c r="B13" s="279"/>
      <c r="C13" s="270"/>
      <c r="D13" s="270" t="s">
        <v>6</v>
      </c>
      <c r="E13" s="271"/>
      <c r="F13" s="269" t="s">
        <v>36</v>
      </c>
      <c r="G13" s="269"/>
      <c r="H13" s="262"/>
      <c r="I13" s="211"/>
      <c r="J13" s="262" t="s">
        <v>37</v>
      </c>
      <c r="K13" s="265"/>
      <c r="L13" s="209"/>
      <c r="M13" s="212"/>
    </row>
    <row r="14" spans="1:13" ht="15" customHeight="1" x14ac:dyDescent="0.4">
      <c r="A14" s="261">
        <v>14</v>
      </c>
      <c r="B14" s="280"/>
      <c r="C14" s="270"/>
      <c r="D14" s="270"/>
      <c r="E14" s="270"/>
      <c r="F14" s="269" t="s">
        <v>38</v>
      </c>
      <c r="G14" s="269"/>
      <c r="H14" s="262"/>
      <c r="I14" s="211"/>
      <c r="J14" s="262" t="s">
        <v>37</v>
      </c>
      <c r="K14" s="265"/>
      <c r="L14" s="209"/>
      <c r="M14" s="213"/>
    </row>
    <row r="15" spans="1:13" ht="15" customHeight="1" x14ac:dyDescent="0.4">
      <c r="A15" s="261">
        <v>15</v>
      </c>
      <c r="B15" s="279"/>
      <c r="C15" s="270"/>
      <c r="D15" s="270"/>
      <c r="E15" s="270"/>
      <c r="F15" s="269"/>
      <c r="G15" s="269"/>
      <c r="H15" s="269"/>
      <c r="I15" s="269"/>
      <c r="J15" s="269"/>
      <c r="K15" s="265"/>
      <c r="L15" s="209"/>
      <c r="M15" s="210"/>
    </row>
    <row r="16" spans="1:13" ht="15" customHeight="1" x14ac:dyDescent="0.4">
      <c r="A16" s="261">
        <v>16</v>
      </c>
      <c r="B16" s="279"/>
      <c r="C16" s="270"/>
      <c r="D16" s="270" t="s">
        <v>5</v>
      </c>
      <c r="E16" s="270"/>
      <c r="F16" s="269" t="s">
        <v>199</v>
      </c>
      <c r="G16" s="269"/>
      <c r="H16" s="262"/>
      <c r="I16" s="211"/>
      <c r="J16" s="262" t="s">
        <v>37</v>
      </c>
      <c r="K16" s="265"/>
      <c r="L16" s="209"/>
      <c r="M16" s="210"/>
    </row>
    <row r="17" spans="1:13" ht="15" customHeight="1" x14ac:dyDescent="0.4">
      <c r="A17" s="261">
        <v>17</v>
      </c>
      <c r="B17" s="279"/>
      <c r="C17" s="270"/>
      <c r="D17" s="270"/>
      <c r="E17" s="270"/>
      <c r="F17" s="269" t="s">
        <v>174</v>
      </c>
      <c r="G17" s="269"/>
      <c r="H17" s="262"/>
      <c r="I17" s="211"/>
      <c r="J17" s="262" t="s">
        <v>37</v>
      </c>
      <c r="K17" s="265"/>
      <c r="L17" s="209"/>
      <c r="M17" s="212"/>
    </row>
    <row r="18" spans="1:13" ht="15" customHeight="1" x14ac:dyDescent="0.4">
      <c r="A18" s="261">
        <v>18</v>
      </c>
      <c r="B18" s="279"/>
      <c r="C18" s="270"/>
      <c r="D18" s="270"/>
      <c r="E18" s="270"/>
      <c r="F18" s="271"/>
      <c r="G18" s="269"/>
      <c r="H18" s="262"/>
      <c r="I18" s="262"/>
      <c r="J18" s="267">
        <f>SUM(I13:I14)-SUM(I16:I17)</f>
        <v>0</v>
      </c>
      <c r="K18" s="265"/>
      <c r="L18" s="209"/>
      <c r="M18" s="210"/>
    </row>
    <row r="19" spans="1:13" ht="15" customHeight="1" x14ac:dyDescent="0.4">
      <c r="A19" s="261">
        <v>19</v>
      </c>
      <c r="B19" s="279"/>
      <c r="C19" s="270"/>
      <c r="D19" s="270" t="s">
        <v>5</v>
      </c>
      <c r="E19" s="270"/>
      <c r="F19" s="269" t="s">
        <v>108</v>
      </c>
      <c r="G19" s="269"/>
      <c r="H19" s="262"/>
      <c r="I19" s="262"/>
      <c r="J19" s="267">
        <f>'S4.RAB Value Rolled Forward'!P65</f>
        <v>0</v>
      </c>
      <c r="K19" s="265"/>
      <c r="L19" s="209" t="s">
        <v>956</v>
      </c>
      <c r="M19" s="210"/>
    </row>
    <row r="20" spans="1:13" ht="15" customHeight="1" x14ac:dyDescent="0.4">
      <c r="A20" s="261">
        <v>20</v>
      </c>
      <c r="B20" s="279"/>
      <c r="C20" s="270"/>
      <c r="D20" s="270"/>
      <c r="E20" s="270"/>
      <c r="F20" s="271"/>
      <c r="G20" s="269"/>
      <c r="H20" s="262"/>
      <c r="I20" s="262"/>
      <c r="J20" s="274"/>
      <c r="K20" s="265"/>
      <c r="L20" s="209"/>
      <c r="M20" s="210"/>
    </row>
    <row r="21" spans="1:13" ht="15" customHeight="1" x14ac:dyDescent="0.4">
      <c r="A21" s="261">
        <v>21</v>
      </c>
      <c r="B21" s="279"/>
      <c r="C21" s="270"/>
      <c r="D21" s="270"/>
      <c r="E21" s="271" t="s">
        <v>216</v>
      </c>
      <c r="F21" s="271"/>
      <c r="G21" s="269"/>
      <c r="H21" s="262"/>
      <c r="I21" s="262"/>
      <c r="J21" s="272"/>
      <c r="K21" s="265"/>
      <c r="L21" s="209"/>
      <c r="M21" s="212"/>
    </row>
    <row r="22" spans="1:13" ht="15" customHeight="1" x14ac:dyDescent="0.4">
      <c r="A22" s="261">
        <v>22</v>
      </c>
      <c r="B22" s="279"/>
      <c r="C22" s="270"/>
      <c r="D22" s="270" t="s">
        <v>6</v>
      </c>
      <c r="E22" s="270"/>
      <c r="F22" s="269" t="s">
        <v>36</v>
      </c>
      <c r="G22" s="269"/>
      <c r="H22" s="262"/>
      <c r="I22" s="211"/>
      <c r="J22" s="262" t="s">
        <v>37</v>
      </c>
      <c r="K22" s="265"/>
      <c r="L22" s="209"/>
      <c r="M22" s="212"/>
    </row>
    <row r="23" spans="1:13" ht="15" customHeight="1" x14ac:dyDescent="0.4">
      <c r="A23" s="261">
        <v>23</v>
      </c>
      <c r="B23" s="279"/>
      <c r="C23" s="270"/>
      <c r="D23" s="270"/>
      <c r="E23" s="270"/>
      <c r="F23" s="269" t="s">
        <v>38</v>
      </c>
      <c r="G23" s="269"/>
      <c r="H23" s="262"/>
      <c r="I23" s="211"/>
      <c r="J23" s="262" t="s">
        <v>37</v>
      </c>
      <c r="K23" s="265"/>
      <c r="L23" s="209"/>
      <c r="M23" s="210"/>
    </row>
    <row r="24" spans="1:13" ht="15" customHeight="1" x14ac:dyDescent="0.4">
      <c r="A24" s="261">
        <v>24</v>
      </c>
      <c r="B24" s="279"/>
      <c r="C24" s="270"/>
      <c r="D24" s="270"/>
      <c r="E24" s="270"/>
      <c r="F24" s="281"/>
      <c r="G24" s="269"/>
      <c r="H24" s="262"/>
      <c r="I24" s="262"/>
      <c r="J24" s="262"/>
      <c r="K24" s="265"/>
      <c r="L24" s="209"/>
      <c r="M24" s="210"/>
    </row>
    <row r="25" spans="1:13" ht="15" customHeight="1" x14ac:dyDescent="0.4">
      <c r="A25" s="261">
        <v>25</v>
      </c>
      <c r="B25" s="279"/>
      <c r="C25" s="270"/>
      <c r="D25" s="270" t="s">
        <v>5</v>
      </c>
      <c r="E25" s="270"/>
      <c r="F25" s="269" t="s">
        <v>199</v>
      </c>
      <c r="G25" s="269"/>
      <c r="H25" s="262"/>
      <c r="I25" s="211"/>
      <c r="J25" s="262" t="s">
        <v>37</v>
      </c>
      <c r="K25" s="265"/>
      <c r="L25" s="209"/>
      <c r="M25" s="210"/>
    </row>
    <row r="26" spans="1:13" ht="15" customHeight="1" x14ac:dyDescent="0.4">
      <c r="A26" s="261">
        <v>26</v>
      </c>
      <c r="B26" s="279"/>
      <c r="C26" s="270"/>
      <c r="D26" s="270"/>
      <c r="E26" s="270"/>
      <c r="F26" s="269" t="s">
        <v>174</v>
      </c>
      <c r="G26" s="269"/>
      <c r="H26" s="262"/>
      <c r="I26" s="211"/>
      <c r="J26" s="262" t="s">
        <v>37</v>
      </c>
      <c r="K26" s="265"/>
      <c r="L26" s="209"/>
      <c r="M26" s="210"/>
    </row>
    <row r="27" spans="1:13" ht="13.15" x14ac:dyDescent="0.4">
      <c r="A27" s="261">
        <v>27</v>
      </c>
      <c r="B27" s="279"/>
      <c r="C27" s="270"/>
      <c r="D27" s="270"/>
      <c r="E27" s="270"/>
      <c r="F27" s="269"/>
      <c r="G27" s="269"/>
      <c r="H27" s="642"/>
      <c r="I27" s="641"/>
      <c r="J27" s="267">
        <f>SUM(I22:I23)-SUM(I25:I26)</f>
        <v>0</v>
      </c>
      <c r="K27" s="265"/>
      <c r="L27" s="209"/>
      <c r="M27" s="210"/>
    </row>
    <row r="28" spans="1:13" ht="15" customHeight="1" x14ac:dyDescent="0.4">
      <c r="A28" s="261">
        <v>28</v>
      </c>
      <c r="B28" s="262"/>
      <c r="C28" s="270"/>
      <c r="D28" s="270" t="s">
        <v>5</v>
      </c>
      <c r="E28" s="270"/>
      <c r="F28" s="269" t="s">
        <v>39</v>
      </c>
      <c r="G28" s="269"/>
      <c r="H28" s="262"/>
      <c r="I28" s="262"/>
      <c r="J28" s="267">
        <f>'S8.Calculation Inputs'!I35</f>
        <v>0</v>
      </c>
      <c r="K28" s="265"/>
      <c r="L28" s="209" t="s">
        <v>844</v>
      </c>
      <c r="M28" s="210"/>
    </row>
    <row r="29" spans="1:13" ht="15" customHeight="1" thickBot="1" x14ac:dyDescent="0.45">
      <c r="A29" s="261">
        <v>29</v>
      </c>
      <c r="B29" s="262"/>
      <c r="C29" s="268"/>
      <c r="D29" s="268"/>
      <c r="E29" s="268"/>
      <c r="F29" s="262"/>
      <c r="G29" s="269"/>
      <c r="H29" s="262"/>
      <c r="I29" s="262"/>
      <c r="J29" s="262"/>
      <c r="K29" s="265"/>
      <c r="L29" s="209"/>
      <c r="M29" s="210"/>
    </row>
    <row r="30" spans="1:13" ht="15" customHeight="1" thickBot="1" x14ac:dyDescent="0.45">
      <c r="A30" s="261">
        <v>30</v>
      </c>
      <c r="B30" s="262"/>
      <c r="C30" s="268"/>
      <c r="D30" s="268"/>
      <c r="E30" s="268"/>
      <c r="F30" s="266" t="s">
        <v>40</v>
      </c>
      <c r="G30" s="269"/>
      <c r="H30" s="262"/>
      <c r="I30" s="262"/>
      <c r="J30" s="273">
        <f>J8+I10-I11+J18-J19+J27-J28</f>
        <v>0</v>
      </c>
      <c r="K30" s="265"/>
      <c r="L30" s="209"/>
      <c r="M30" s="210"/>
    </row>
    <row r="31" spans="1:13" ht="15" customHeight="1" x14ac:dyDescent="0.4">
      <c r="A31" s="261">
        <v>31</v>
      </c>
      <c r="B31" s="262"/>
      <c r="C31" s="268"/>
      <c r="D31" s="268"/>
      <c r="E31" s="268"/>
      <c r="F31" s="266"/>
      <c r="G31" s="269"/>
      <c r="H31" s="262"/>
      <c r="I31" s="262"/>
      <c r="J31" s="274"/>
      <c r="K31" s="265"/>
      <c r="L31" s="209"/>
      <c r="M31" s="210"/>
    </row>
    <row r="32" spans="1:13" ht="15" customHeight="1" x14ac:dyDescent="0.4">
      <c r="A32" s="261">
        <v>32</v>
      </c>
      <c r="B32" s="262"/>
      <c r="C32" s="268"/>
      <c r="D32" s="268" t="s">
        <v>5</v>
      </c>
      <c r="E32" s="268"/>
      <c r="F32" s="262" t="s">
        <v>41</v>
      </c>
      <c r="G32" s="262"/>
      <c r="H32" s="262"/>
      <c r="I32" s="211"/>
      <c r="J32" s="262"/>
      <c r="K32" s="265" t="s">
        <v>7</v>
      </c>
      <c r="L32" s="209"/>
      <c r="M32" s="210"/>
    </row>
    <row r="33" spans="1:13" ht="15" customHeight="1" x14ac:dyDescent="0.4">
      <c r="A33" s="261">
        <v>33</v>
      </c>
      <c r="B33" s="262"/>
      <c r="C33" s="268"/>
      <c r="D33" s="268"/>
      <c r="E33" s="268"/>
      <c r="F33" s="282" t="s">
        <v>42</v>
      </c>
      <c r="G33" s="262"/>
      <c r="H33" s="262"/>
      <c r="I33" s="262"/>
      <c r="J33" s="267">
        <f>IF(J30&lt;0,0,MAX(J30-I32,0))</f>
        <v>0</v>
      </c>
      <c r="K33" s="265" t="s">
        <v>7</v>
      </c>
      <c r="L33" s="209"/>
      <c r="M33" s="210"/>
    </row>
    <row r="34" spans="1:13" ht="15" customHeight="1" x14ac:dyDescent="0.4">
      <c r="A34" s="261">
        <v>34</v>
      </c>
      <c r="B34" s="262"/>
      <c r="C34" s="268"/>
      <c r="D34" s="268"/>
      <c r="E34" s="268"/>
      <c r="F34" s="262"/>
      <c r="G34" s="262"/>
      <c r="H34" s="262"/>
      <c r="I34" s="262"/>
      <c r="J34" s="262"/>
      <c r="K34" s="265"/>
      <c r="L34" s="209"/>
      <c r="M34" s="210"/>
    </row>
    <row r="35" spans="1:13" ht="15" customHeight="1" thickBot="1" x14ac:dyDescent="0.45">
      <c r="A35" s="261">
        <v>35</v>
      </c>
      <c r="B35" s="262"/>
      <c r="C35" s="262"/>
      <c r="D35" s="262"/>
      <c r="E35" s="262"/>
      <c r="F35" s="262" t="s">
        <v>28</v>
      </c>
      <c r="G35" s="262"/>
      <c r="H35" s="262"/>
      <c r="I35" s="214"/>
      <c r="J35" s="262"/>
      <c r="K35" s="265"/>
      <c r="L35" s="209"/>
      <c r="M35" s="210"/>
    </row>
    <row r="36" spans="1:13" ht="15" customHeight="1" thickBot="1" x14ac:dyDescent="0.45">
      <c r="A36" s="261">
        <v>36</v>
      </c>
      <c r="B36" s="262"/>
      <c r="C36" s="262"/>
      <c r="D36" s="262"/>
      <c r="E36" s="266" t="s">
        <v>20</v>
      </c>
      <c r="F36" s="266"/>
      <c r="G36" s="262"/>
      <c r="H36" s="262"/>
      <c r="I36" s="262"/>
      <c r="J36" s="273">
        <f>IF(J33&lt;0,0,J33*I35)</f>
        <v>0</v>
      </c>
      <c r="K36" s="265" t="s">
        <v>7</v>
      </c>
      <c r="L36" s="209" t="s">
        <v>957</v>
      </c>
      <c r="M36" s="210"/>
    </row>
    <row r="37" spans="1:13" ht="15" customHeight="1" x14ac:dyDescent="0.4">
      <c r="A37" s="261">
        <v>37</v>
      </c>
      <c r="B37" s="262"/>
      <c r="C37" s="262"/>
      <c r="D37" s="262"/>
      <c r="E37" s="262"/>
      <c r="F37" s="262"/>
      <c r="G37" s="262"/>
      <c r="H37" s="262"/>
      <c r="I37" s="262"/>
      <c r="J37" s="275"/>
      <c r="K37" s="265"/>
      <c r="L37" s="209"/>
      <c r="M37" s="210"/>
    </row>
    <row r="38" spans="1:13" ht="14.25" x14ac:dyDescent="0.45">
      <c r="A38" s="261">
        <v>38</v>
      </c>
      <c r="B38" s="262"/>
      <c r="C38" s="262" t="s">
        <v>948</v>
      </c>
      <c r="D38" s="283"/>
      <c r="E38" s="283"/>
      <c r="F38" s="262"/>
      <c r="G38" s="262"/>
      <c r="H38" s="262"/>
      <c r="I38" s="262"/>
      <c r="J38" s="275"/>
      <c r="K38" s="265"/>
      <c r="L38" s="209"/>
      <c r="M38" s="210"/>
    </row>
    <row r="39" spans="1:13" ht="15" customHeight="1" x14ac:dyDescent="0.4">
      <c r="A39" s="261">
        <v>39</v>
      </c>
      <c r="B39" s="262"/>
      <c r="C39" s="282"/>
      <c r="D39" s="284"/>
      <c r="E39" s="284"/>
      <c r="F39" s="262"/>
      <c r="G39" s="262"/>
      <c r="H39" s="262"/>
      <c r="I39" s="262"/>
      <c r="J39" s="275"/>
      <c r="K39" s="265"/>
      <c r="L39" s="209"/>
      <c r="M39" s="210"/>
    </row>
    <row r="40" spans="1:13" ht="15" customHeight="1" x14ac:dyDescent="0.6">
      <c r="A40" s="261">
        <v>40</v>
      </c>
      <c r="B40" s="262"/>
      <c r="C40" s="285"/>
      <c r="D40" s="285"/>
      <c r="E40" s="285"/>
      <c r="F40" s="262"/>
      <c r="G40" s="262"/>
      <c r="H40" s="262"/>
      <c r="I40" s="262"/>
      <c r="J40" s="275"/>
      <c r="K40" s="265"/>
      <c r="L40" s="209"/>
      <c r="M40" s="210"/>
    </row>
    <row r="41" spans="1:13" ht="15" customHeight="1" x14ac:dyDescent="0.55000000000000004">
      <c r="A41" s="261">
        <v>41</v>
      </c>
      <c r="B41" s="262"/>
      <c r="C41" s="263" t="s">
        <v>809</v>
      </c>
      <c r="D41" s="263"/>
      <c r="E41" s="263"/>
      <c r="F41" s="262"/>
      <c r="G41" s="262"/>
      <c r="H41" s="262"/>
      <c r="I41" s="262"/>
      <c r="J41" s="262"/>
      <c r="K41" s="265"/>
      <c r="L41" s="209"/>
      <c r="M41" s="210"/>
    </row>
    <row r="42" spans="1:13" ht="19.5" x14ac:dyDescent="0.6">
      <c r="A42" s="261">
        <v>42</v>
      </c>
      <c r="B42" s="262"/>
      <c r="C42" s="285"/>
      <c r="D42" s="285"/>
      <c r="E42" s="285"/>
      <c r="F42" s="281" t="s">
        <v>838</v>
      </c>
      <c r="G42" s="262"/>
      <c r="H42" s="262"/>
      <c r="I42" s="262"/>
      <c r="J42" s="262"/>
      <c r="K42" s="265"/>
      <c r="L42" s="209"/>
      <c r="M42" s="210"/>
    </row>
    <row r="43" spans="1:13" ht="15" customHeight="1" x14ac:dyDescent="0.4">
      <c r="A43" s="261">
        <v>43</v>
      </c>
      <c r="B43" s="262"/>
      <c r="C43" s="262"/>
      <c r="D43" s="262"/>
      <c r="E43" s="262"/>
      <c r="F43" s="262"/>
      <c r="G43" s="262"/>
      <c r="H43" s="262"/>
      <c r="I43" s="262"/>
      <c r="J43" s="262"/>
      <c r="K43" s="265"/>
      <c r="L43" s="209"/>
      <c r="M43" s="210"/>
    </row>
    <row r="44" spans="1:13" ht="15" customHeight="1" x14ac:dyDescent="0.55000000000000004">
      <c r="A44" s="261">
        <v>44</v>
      </c>
      <c r="B44" s="262"/>
      <c r="C44" s="263" t="s">
        <v>810</v>
      </c>
      <c r="D44" s="263"/>
      <c r="E44" s="263"/>
      <c r="F44" s="262"/>
      <c r="G44" s="262"/>
      <c r="H44" s="262"/>
      <c r="I44" s="262"/>
      <c r="J44" s="264" t="s">
        <v>17</v>
      </c>
      <c r="K44" s="265"/>
      <c r="L44" s="209"/>
      <c r="M44" s="210"/>
    </row>
    <row r="45" spans="1:13" ht="15" customHeight="1" x14ac:dyDescent="0.4">
      <c r="A45" s="261">
        <v>45</v>
      </c>
      <c r="B45" s="262"/>
      <c r="C45" s="262"/>
      <c r="D45" s="262"/>
      <c r="E45" s="262"/>
      <c r="F45" s="262"/>
      <c r="G45" s="262"/>
      <c r="H45" s="262"/>
      <c r="I45" s="262"/>
      <c r="J45" s="262"/>
      <c r="K45" s="265"/>
      <c r="L45" s="209"/>
      <c r="M45" s="210"/>
    </row>
    <row r="46" spans="1:13" ht="15" customHeight="1" thickBot="1" x14ac:dyDescent="0.45">
      <c r="A46" s="261">
        <v>46</v>
      </c>
      <c r="B46" s="262"/>
      <c r="C46" s="262"/>
      <c r="D46" s="262"/>
      <c r="E46" s="286" t="s">
        <v>43</v>
      </c>
      <c r="F46" s="286"/>
      <c r="G46" s="262"/>
      <c r="H46" s="262"/>
      <c r="I46" s="211"/>
      <c r="J46" s="262"/>
      <c r="K46" s="265"/>
      <c r="L46" s="215"/>
      <c r="M46" s="216" t="s">
        <v>217</v>
      </c>
    </row>
    <row r="47" spans="1:13" ht="15" customHeight="1" x14ac:dyDescent="0.4">
      <c r="A47" s="261">
        <v>47</v>
      </c>
      <c r="B47" s="262"/>
      <c r="C47" s="287"/>
      <c r="D47" s="288" t="s">
        <v>6</v>
      </c>
      <c r="E47" s="287"/>
      <c r="F47" s="289" t="s">
        <v>44</v>
      </c>
      <c r="G47" s="262"/>
      <c r="H47" s="262"/>
      <c r="I47" s="211"/>
      <c r="J47" s="262"/>
      <c r="K47" s="265"/>
      <c r="L47" s="209"/>
      <c r="M47" s="210"/>
    </row>
    <row r="48" spans="1:13" ht="15" customHeight="1" x14ac:dyDescent="0.4">
      <c r="A48" s="261">
        <v>48</v>
      </c>
      <c r="B48" s="262"/>
      <c r="C48" s="287"/>
      <c r="D48" s="288" t="s">
        <v>5</v>
      </c>
      <c r="E48" s="287"/>
      <c r="F48" s="289" t="s">
        <v>41</v>
      </c>
      <c r="G48" s="262"/>
      <c r="H48" s="262"/>
      <c r="I48" s="211"/>
      <c r="J48" s="262"/>
      <c r="K48" s="265"/>
      <c r="L48" s="209"/>
      <c r="M48" s="210"/>
    </row>
    <row r="49" spans="1:13" ht="15" customHeight="1" x14ac:dyDescent="0.4">
      <c r="A49" s="261">
        <v>49</v>
      </c>
      <c r="B49" s="262"/>
      <c r="C49" s="262"/>
      <c r="D49" s="262"/>
      <c r="E49" s="286" t="s">
        <v>45</v>
      </c>
      <c r="F49" s="286"/>
      <c r="G49" s="262"/>
      <c r="H49" s="262"/>
      <c r="I49" s="262"/>
      <c r="J49" s="276">
        <f>I46+I47-I48</f>
        <v>0</v>
      </c>
      <c r="K49" s="265"/>
      <c r="L49" s="209"/>
      <c r="M49" s="210"/>
    </row>
    <row r="50" spans="1:13" ht="30" customHeight="1" x14ac:dyDescent="0.55000000000000004">
      <c r="A50" s="261">
        <v>50</v>
      </c>
      <c r="B50" s="262"/>
      <c r="C50" s="263" t="s">
        <v>811</v>
      </c>
      <c r="D50" s="263"/>
      <c r="E50" s="263"/>
      <c r="F50" s="262"/>
      <c r="G50" s="262"/>
      <c r="H50" s="262"/>
      <c r="I50" s="262"/>
      <c r="J50" s="262"/>
      <c r="K50" s="265"/>
      <c r="L50" s="209"/>
      <c r="M50" s="210"/>
    </row>
    <row r="51" spans="1:13" ht="15" customHeight="1" x14ac:dyDescent="0.4">
      <c r="A51" s="261">
        <v>51</v>
      </c>
      <c r="B51" s="262"/>
      <c r="C51" s="262"/>
      <c r="D51" s="262"/>
      <c r="E51" s="262"/>
      <c r="F51" s="262"/>
      <c r="G51" s="262"/>
      <c r="H51" s="262"/>
      <c r="I51" s="264" t="s">
        <v>17</v>
      </c>
      <c r="J51" s="262"/>
      <c r="K51" s="265"/>
      <c r="L51" s="209"/>
      <c r="M51" s="210"/>
    </row>
    <row r="52" spans="1:13" ht="15" customHeight="1" thickBot="1" x14ac:dyDescent="0.45">
      <c r="A52" s="261">
        <v>52</v>
      </c>
      <c r="B52" s="262"/>
      <c r="C52" s="262"/>
      <c r="D52" s="262"/>
      <c r="E52" s="266" t="s">
        <v>133</v>
      </c>
      <c r="F52" s="266"/>
      <c r="G52" s="262"/>
      <c r="H52" s="262"/>
      <c r="I52" s="211"/>
      <c r="J52" s="262"/>
      <c r="K52" s="265"/>
      <c r="L52" s="215"/>
      <c r="M52" s="216" t="s">
        <v>217</v>
      </c>
    </row>
    <row r="53" spans="1:13" ht="15" customHeight="1" x14ac:dyDescent="0.4">
      <c r="A53" s="261">
        <v>53</v>
      </c>
      <c r="B53" s="262"/>
      <c r="C53" s="282"/>
      <c r="D53" s="288" t="s">
        <v>5</v>
      </c>
      <c r="E53" s="282"/>
      <c r="F53" s="290" t="s">
        <v>109</v>
      </c>
      <c r="G53" s="262"/>
      <c r="H53" s="262"/>
      <c r="I53" s="211"/>
      <c r="J53" s="262"/>
      <c r="K53" s="265"/>
      <c r="L53" s="209"/>
      <c r="M53" s="210"/>
    </row>
    <row r="54" spans="1:13" ht="15" customHeight="1" x14ac:dyDescent="0.4">
      <c r="A54" s="261">
        <v>54</v>
      </c>
      <c r="B54" s="262"/>
      <c r="C54" s="282"/>
      <c r="D54" s="288" t="s">
        <v>6</v>
      </c>
      <c r="E54" s="282"/>
      <c r="F54" s="269" t="s">
        <v>46</v>
      </c>
      <c r="G54" s="262"/>
      <c r="H54" s="262"/>
      <c r="I54" s="211"/>
      <c r="J54" s="262"/>
      <c r="K54" s="265"/>
      <c r="L54" s="209"/>
      <c r="M54" s="210"/>
    </row>
    <row r="55" spans="1:13" ht="15" customHeight="1" x14ac:dyDescent="0.4">
      <c r="A55" s="261">
        <v>55</v>
      </c>
      <c r="B55" s="262"/>
      <c r="C55" s="282"/>
      <c r="D55" s="288" t="s">
        <v>5</v>
      </c>
      <c r="E55" s="282"/>
      <c r="F55" s="269" t="s">
        <v>47</v>
      </c>
      <c r="G55" s="262"/>
      <c r="H55" s="262"/>
      <c r="I55" s="211"/>
      <c r="J55" s="262"/>
      <c r="K55" s="265"/>
      <c r="L55" s="209"/>
      <c r="M55" s="210"/>
    </row>
    <row r="56" spans="1:13" ht="15" customHeight="1" x14ac:dyDescent="0.4">
      <c r="A56" s="261">
        <v>56</v>
      </c>
      <c r="B56" s="262"/>
      <c r="C56" s="282"/>
      <c r="D56" s="288" t="s">
        <v>6</v>
      </c>
      <c r="E56" s="282"/>
      <c r="F56" s="269" t="s">
        <v>24</v>
      </c>
      <c r="G56" s="262"/>
      <c r="H56" s="262"/>
      <c r="I56" s="211"/>
      <c r="J56" s="262"/>
      <c r="K56" s="265"/>
      <c r="L56" s="209"/>
      <c r="M56" s="210"/>
    </row>
    <row r="57" spans="1:13" ht="15" customHeight="1" thickBot="1" x14ac:dyDescent="0.45">
      <c r="A57" s="261">
        <v>57</v>
      </c>
      <c r="B57" s="262"/>
      <c r="C57" s="282"/>
      <c r="D57" s="288" t="s">
        <v>6</v>
      </c>
      <c r="E57" s="282"/>
      <c r="F57" s="269" t="s">
        <v>151</v>
      </c>
      <c r="G57" s="262"/>
      <c r="H57" s="262"/>
      <c r="I57" s="211"/>
      <c r="J57" s="262"/>
      <c r="K57" s="265"/>
      <c r="L57" s="209"/>
      <c r="M57" s="210"/>
    </row>
    <row r="58" spans="1:13" ht="15" customHeight="1" thickBot="1" x14ac:dyDescent="0.45">
      <c r="A58" s="261">
        <v>58</v>
      </c>
      <c r="B58" s="262"/>
      <c r="C58" s="262"/>
      <c r="D58" s="262"/>
      <c r="E58" s="266" t="s">
        <v>218</v>
      </c>
      <c r="F58" s="266"/>
      <c r="G58" s="262"/>
      <c r="H58" s="262"/>
      <c r="I58" s="262"/>
      <c r="J58" s="273">
        <f>I52-I53+I54-I55+I56+I57</f>
        <v>0</v>
      </c>
      <c r="K58" s="265"/>
      <c r="L58" s="209"/>
      <c r="M58" s="210"/>
    </row>
    <row r="59" spans="1:13" ht="15" customHeight="1" x14ac:dyDescent="0.4">
      <c r="A59" s="261">
        <v>59</v>
      </c>
      <c r="B59" s="277"/>
      <c r="C59" s="277"/>
      <c r="D59" s="277"/>
      <c r="E59" s="277"/>
      <c r="F59" s="277"/>
      <c r="G59" s="277"/>
      <c r="H59" s="277"/>
      <c r="I59" s="277"/>
      <c r="J59" s="277"/>
      <c r="K59" s="278"/>
      <c r="L59" s="209"/>
      <c r="M59" s="210"/>
    </row>
  </sheetData>
  <sheetProtection formatRows="0" insertRows="0"/>
  <mergeCells count="3">
    <mergeCell ref="H2:J2"/>
    <mergeCell ref="H3:J3"/>
    <mergeCell ref="A5:J5"/>
  </mergeCells>
  <pageMargins left="0.70866141732283472" right="0.70866141732283472" top="0.74803149606299213" bottom="0.74803149606299213" header="0.31496062992125984" footer="0.31496062992125984"/>
  <pageSetup paperSize="9" scale="64" orientation="portrait" r:id="rId1"/>
  <headerFooter>
    <oddHeader>&amp;CCommerce Commission Information Disclosure Template</oddHeader>
    <oddFooter>&amp;L&amp;F&amp;C&amp;P&amp;R&amp;A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5EF1-A419-481B-A0E3-6808D015AD36}">
  <sheetPr codeName="Sheet5">
    <tabColor rgb="FF99CCFF"/>
  </sheetPr>
  <dimension ref="A1:T128"/>
  <sheetViews>
    <sheetView showGridLines="0" topLeftCell="A5" zoomScaleNormal="100" zoomScaleSheetLayoutView="100" workbookViewId="0">
      <selection activeCell="C51" sqref="C51:P51"/>
    </sheetView>
  </sheetViews>
  <sheetFormatPr defaultColWidth="9.1328125" defaultRowHeight="14.25" x14ac:dyDescent="0.45"/>
  <cols>
    <col min="1" max="1" width="5.1328125" style="54" customWidth="1"/>
    <col min="2" max="2" width="3.1328125" style="54" customWidth="1"/>
    <col min="3" max="3" width="6.1328125" style="54" customWidth="1"/>
    <col min="4" max="4" width="2.265625" style="23" customWidth="1"/>
    <col min="5" max="5" width="1.73046875" style="54" customWidth="1"/>
    <col min="6" max="6" width="41.265625" style="54" customWidth="1"/>
    <col min="7" max="11" width="16" style="54" customWidth="1"/>
    <col min="12" max="16" width="16.1328125" style="54" customWidth="1"/>
    <col min="17" max="17" width="2.73046875" style="54" customWidth="1"/>
    <col min="18" max="18" width="20.73046875" style="34" customWidth="1"/>
    <col min="19" max="19" width="33.1328125" style="54" customWidth="1"/>
    <col min="20" max="20" width="14" style="54" customWidth="1"/>
    <col min="21" max="16384" width="9.1328125" style="54"/>
  </cols>
  <sheetData>
    <row r="1" spans="1:20" s="141" customFormat="1" ht="15" customHeight="1" x14ac:dyDescent="0.45">
      <c r="A1" s="205"/>
      <c r="B1" s="203"/>
      <c r="C1" s="203"/>
      <c r="D1" s="203"/>
      <c r="E1" s="203"/>
      <c r="F1" s="203"/>
      <c r="G1" s="203"/>
      <c r="H1" s="203"/>
      <c r="I1" s="203"/>
      <c r="J1" s="203"/>
      <c r="K1" s="203"/>
      <c r="L1" s="203"/>
      <c r="M1" s="203"/>
      <c r="N1" s="203"/>
      <c r="O1" s="203"/>
      <c r="P1" s="203"/>
      <c r="Q1" s="307"/>
      <c r="R1" s="34"/>
      <c r="S1" s="54"/>
      <c r="T1" s="54"/>
    </row>
    <row r="2" spans="1:20" s="141" customFormat="1" ht="18" customHeight="1" x14ac:dyDescent="0.5">
      <c r="A2" s="201"/>
      <c r="B2" s="192"/>
      <c r="C2" s="192"/>
      <c r="D2" s="192"/>
      <c r="E2" s="192"/>
      <c r="F2" s="192"/>
      <c r="G2" s="192"/>
      <c r="H2" s="192"/>
      <c r="I2" s="192"/>
      <c r="J2" s="192"/>
      <c r="K2" s="192"/>
      <c r="L2" s="192"/>
      <c r="M2" s="200" t="s">
        <v>832</v>
      </c>
      <c r="N2" s="791" t="str">
        <f>IF(NOT(ISBLANK(CoverSheet!$C$8)),CoverSheet!$C$8,"")</f>
        <v/>
      </c>
      <c r="O2" s="791"/>
      <c r="P2" s="791"/>
      <c r="Q2" s="308"/>
      <c r="R2" s="34"/>
      <c r="S2" s="54"/>
      <c r="T2" s="54"/>
    </row>
    <row r="3" spans="1:20" s="141" customFormat="1" ht="18" customHeight="1" x14ac:dyDescent="0.5">
      <c r="A3" s="201"/>
      <c r="B3" s="192"/>
      <c r="C3" s="192"/>
      <c r="D3" s="192"/>
      <c r="E3" s="192"/>
      <c r="F3" s="192"/>
      <c r="G3" s="192"/>
      <c r="H3" s="192"/>
      <c r="I3" s="192"/>
      <c r="J3" s="192"/>
      <c r="K3" s="192"/>
      <c r="L3" s="192"/>
      <c r="M3" s="200" t="s">
        <v>834</v>
      </c>
      <c r="N3" s="777" t="str">
        <f>IF(ISNUMBER(CoverSheet!$C$12),CoverSheet!$C$12,"")</f>
        <v/>
      </c>
      <c r="O3" s="778"/>
      <c r="P3" s="779"/>
      <c r="Q3" s="308"/>
      <c r="R3" s="34"/>
      <c r="S3" s="54"/>
      <c r="T3" s="54"/>
    </row>
    <row r="4" spans="1:20" s="141" customFormat="1" ht="20.25" customHeight="1" x14ac:dyDescent="0.65">
      <c r="A4" s="199" t="s">
        <v>927</v>
      </c>
      <c r="B4" s="192"/>
      <c r="C4" s="192"/>
      <c r="D4" s="192"/>
      <c r="E4" s="192"/>
      <c r="F4" s="192"/>
      <c r="G4" s="192"/>
      <c r="H4" s="192"/>
      <c r="I4" s="192"/>
      <c r="J4" s="192"/>
      <c r="K4" s="192"/>
      <c r="L4" s="192"/>
      <c r="M4" s="195"/>
      <c r="N4" s="192"/>
      <c r="O4" s="192"/>
      <c r="P4" s="192"/>
      <c r="Q4" s="308"/>
      <c r="R4" s="31"/>
      <c r="S4" s="54"/>
      <c r="T4" s="54"/>
    </row>
    <row r="5" spans="1:20" ht="48" customHeight="1" x14ac:dyDescent="0.45">
      <c r="A5" s="768" t="s">
        <v>938</v>
      </c>
      <c r="B5" s="769"/>
      <c r="C5" s="769"/>
      <c r="D5" s="769"/>
      <c r="E5" s="769"/>
      <c r="F5" s="769"/>
      <c r="G5" s="769"/>
      <c r="H5" s="769"/>
      <c r="I5" s="769"/>
      <c r="J5" s="769"/>
      <c r="K5" s="769"/>
      <c r="L5" s="769"/>
      <c r="M5" s="769"/>
      <c r="N5" s="769"/>
      <c r="O5" s="769"/>
      <c r="P5" s="769"/>
      <c r="Q5" s="224"/>
      <c r="R5" s="31"/>
    </row>
    <row r="6" spans="1:20" s="141" customFormat="1" ht="15" customHeight="1" x14ac:dyDescent="0.45">
      <c r="A6" s="196" t="s">
        <v>131</v>
      </c>
      <c r="B6" s="195"/>
      <c r="C6" s="194"/>
      <c r="D6" s="192"/>
      <c r="E6" s="192"/>
      <c r="F6" s="192"/>
      <c r="G6" s="192"/>
      <c r="H6" s="192"/>
      <c r="I6" s="192"/>
      <c r="J6" s="192"/>
      <c r="K6" s="192"/>
      <c r="L6" s="192"/>
      <c r="M6" s="192"/>
      <c r="N6" s="192"/>
      <c r="O6" s="192"/>
      <c r="P6" s="192"/>
      <c r="Q6" s="308"/>
      <c r="R6" s="31"/>
      <c r="S6" s="54"/>
      <c r="T6" s="54"/>
    </row>
    <row r="7" spans="1:20" ht="30" customHeight="1" x14ac:dyDescent="0.55000000000000004">
      <c r="A7" s="309">
        <v>7</v>
      </c>
      <c r="B7" s="164"/>
      <c r="C7" s="226" t="s">
        <v>294</v>
      </c>
      <c r="D7" s="164"/>
      <c r="E7" s="164"/>
      <c r="F7" s="164"/>
      <c r="G7" s="164"/>
      <c r="H7" s="164"/>
      <c r="I7" s="164"/>
      <c r="J7" s="176"/>
      <c r="K7" s="176"/>
      <c r="L7" s="406" t="s">
        <v>30</v>
      </c>
      <c r="M7" s="406" t="s">
        <v>30</v>
      </c>
      <c r="N7" s="406" t="s">
        <v>30</v>
      </c>
      <c r="O7" s="406" t="s">
        <v>30</v>
      </c>
      <c r="P7" s="406" t="s">
        <v>30</v>
      </c>
      <c r="Q7" s="239"/>
      <c r="R7" s="31"/>
    </row>
    <row r="8" spans="1:20" x14ac:dyDescent="0.45">
      <c r="A8" s="309">
        <v>8</v>
      </c>
      <c r="B8" s="164"/>
      <c r="C8" s="176"/>
      <c r="D8" s="176"/>
      <c r="E8" s="176"/>
      <c r="F8" s="176"/>
      <c r="G8" s="176"/>
      <c r="H8" s="176"/>
      <c r="I8" s="176"/>
      <c r="J8" s="176"/>
      <c r="K8" s="176" t="s">
        <v>331</v>
      </c>
      <c r="L8" s="310" t="s">
        <v>332</v>
      </c>
      <c r="M8" s="310" t="s">
        <v>333</v>
      </c>
      <c r="N8" s="310" t="s">
        <v>13</v>
      </c>
      <c r="O8" s="310" t="s">
        <v>14</v>
      </c>
      <c r="P8" s="310" t="s">
        <v>334</v>
      </c>
      <c r="Q8" s="239"/>
      <c r="R8" s="31"/>
    </row>
    <row r="9" spans="1:20" ht="15" customHeight="1" x14ac:dyDescent="0.45">
      <c r="A9" s="309">
        <v>9</v>
      </c>
      <c r="B9" s="164"/>
      <c r="C9" s="176"/>
      <c r="D9" s="176"/>
      <c r="E9" s="176"/>
      <c r="F9" s="170"/>
      <c r="G9" s="176"/>
      <c r="H9" s="176"/>
      <c r="I9" s="176"/>
      <c r="J9" s="176"/>
      <c r="K9" s="176"/>
      <c r="L9" s="311" t="s">
        <v>17</v>
      </c>
      <c r="M9" s="311" t="s">
        <v>17</v>
      </c>
      <c r="N9" s="311" t="s">
        <v>17</v>
      </c>
      <c r="O9" s="311" t="s">
        <v>17</v>
      </c>
      <c r="P9" s="311" t="s">
        <v>17</v>
      </c>
      <c r="Q9" s="239"/>
      <c r="R9" s="32"/>
    </row>
    <row r="10" spans="1:20" ht="15" customHeight="1" x14ac:dyDescent="0.45">
      <c r="A10" s="309">
        <v>10</v>
      </c>
      <c r="B10" s="164"/>
      <c r="C10" s="176"/>
      <c r="D10" s="176"/>
      <c r="E10" s="183" t="s">
        <v>18</v>
      </c>
      <c r="F10" s="183"/>
      <c r="G10" s="176"/>
      <c r="H10" s="176"/>
      <c r="I10" s="176"/>
      <c r="J10" s="176"/>
      <c r="K10" s="176"/>
      <c r="L10" s="466"/>
      <c r="M10" s="467"/>
      <c r="N10" s="467"/>
      <c r="O10" s="467"/>
      <c r="P10" s="467"/>
      <c r="Q10" s="239"/>
      <c r="R10" s="31" t="s">
        <v>229</v>
      </c>
      <c r="S10" s="31" t="s">
        <v>180</v>
      </c>
    </row>
    <row r="11" spans="1:20" ht="15" customHeight="1" x14ac:dyDescent="0.45">
      <c r="A11" s="309">
        <v>11</v>
      </c>
      <c r="B11" s="164"/>
      <c r="C11" s="176"/>
      <c r="D11" s="176"/>
      <c r="E11" s="183"/>
      <c r="F11" s="183"/>
      <c r="G11" s="176"/>
      <c r="H11" s="176"/>
      <c r="I11" s="176"/>
      <c r="J11" s="176"/>
      <c r="K11" s="176"/>
      <c r="L11" s="164"/>
      <c r="M11" s="164"/>
      <c r="N11" s="164"/>
      <c r="O11" s="164"/>
      <c r="P11" s="164"/>
      <c r="Q11" s="239"/>
      <c r="R11" s="31"/>
      <c r="S11" s="50"/>
    </row>
    <row r="12" spans="1:20" ht="15" customHeight="1" x14ac:dyDescent="0.45">
      <c r="A12" s="309">
        <v>12</v>
      </c>
      <c r="B12" s="164"/>
      <c r="C12" s="231"/>
      <c r="D12" s="185" t="s">
        <v>5</v>
      </c>
      <c r="E12" s="183" t="s">
        <v>213</v>
      </c>
      <c r="F12" s="183"/>
      <c r="G12" s="176"/>
      <c r="H12" s="176"/>
      <c r="I12" s="176"/>
      <c r="J12" s="176"/>
      <c r="K12" s="176"/>
      <c r="L12" s="179"/>
      <c r="M12" s="179"/>
      <c r="N12" s="179"/>
      <c r="O12" s="179"/>
      <c r="P12" s="313">
        <f>P32</f>
        <v>0</v>
      </c>
      <c r="Q12" s="239"/>
      <c r="R12" s="31" t="s">
        <v>337</v>
      </c>
      <c r="S12" s="31" t="s">
        <v>175</v>
      </c>
    </row>
    <row r="13" spans="1:20" ht="15" customHeight="1" x14ac:dyDescent="0.45">
      <c r="A13" s="309">
        <v>13</v>
      </c>
      <c r="B13" s="164"/>
      <c r="C13" s="176"/>
      <c r="D13" s="185"/>
      <c r="E13" s="183"/>
      <c r="F13" s="183"/>
      <c r="G13" s="176"/>
      <c r="H13" s="176"/>
      <c r="I13" s="176"/>
      <c r="J13" s="176"/>
      <c r="K13" s="176"/>
      <c r="L13" s="164"/>
      <c r="M13" s="164"/>
      <c r="N13" s="164"/>
      <c r="O13" s="164"/>
      <c r="P13" s="164"/>
      <c r="Q13" s="239"/>
      <c r="R13" s="31"/>
      <c r="S13" s="50"/>
    </row>
    <row r="14" spans="1:20" ht="15" customHeight="1" x14ac:dyDescent="0.45">
      <c r="A14" s="309">
        <v>14</v>
      </c>
      <c r="B14" s="164"/>
      <c r="C14" s="231"/>
      <c r="D14" s="185" t="s">
        <v>6</v>
      </c>
      <c r="E14" s="183" t="s">
        <v>212</v>
      </c>
      <c r="F14" s="183"/>
      <c r="G14" s="176"/>
      <c r="H14" s="176"/>
      <c r="I14" s="176"/>
      <c r="J14" s="176"/>
      <c r="K14" s="176"/>
      <c r="L14" s="179"/>
      <c r="M14" s="179"/>
      <c r="N14" s="179"/>
      <c r="O14" s="179"/>
      <c r="P14" s="313">
        <f>P34</f>
        <v>0</v>
      </c>
      <c r="Q14" s="239"/>
      <c r="R14" s="31" t="s">
        <v>964</v>
      </c>
      <c r="S14" s="31" t="s">
        <v>176</v>
      </c>
    </row>
    <row r="15" spans="1:20" ht="15" customHeight="1" x14ac:dyDescent="0.45">
      <c r="A15" s="309">
        <v>15</v>
      </c>
      <c r="B15" s="164"/>
      <c r="C15" s="176"/>
      <c r="D15" s="185"/>
      <c r="E15" s="183"/>
      <c r="F15" s="183"/>
      <c r="G15" s="176"/>
      <c r="H15" s="176"/>
      <c r="I15" s="176"/>
      <c r="J15" s="176"/>
      <c r="K15" s="176"/>
      <c r="L15" s="164"/>
      <c r="M15" s="164"/>
      <c r="N15" s="164"/>
      <c r="O15" s="164"/>
      <c r="P15" s="164"/>
      <c r="Q15" s="239"/>
      <c r="R15" s="31"/>
      <c r="S15" s="50"/>
    </row>
    <row r="16" spans="1:20" ht="15" customHeight="1" x14ac:dyDescent="0.45">
      <c r="A16" s="309">
        <v>16</v>
      </c>
      <c r="B16" s="164"/>
      <c r="C16" s="231"/>
      <c r="D16" s="185" t="s">
        <v>6</v>
      </c>
      <c r="E16" s="183" t="s">
        <v>59</v>
      </c>
      <c r="F16" s="183"/>
      <c r="G16" s="176"/>
      <c r="H16" s="176"/>
      <c r="I16" s="176"/>
      <c r="J16" s="176"/>
      <c r="K16" s="176"/>
      <c r="L16" s="179"/>
      <c r="M16" s="179"/>
      <c r="N16" s="179"/>
      <c r="O16" s="179"/>
      <c r="P16" s="313">
        <f>P39</f>
        <v>0</v>
      </c>
      <c r="Q16" s="239"/>
      <c r="R16" s="31" t="s">
        <v>950</v>
      </c>
      <c r="S16" s="31" t="s">
        <v>177</v>
      </c>
    </row>
    <row r="17" spans="1:20" s="6" customFormat="1" ht="15" customHeight="1" x14ac:dyDescent="0.45">
      <c r="A17" s="309">
        <v>17</v>
      </c>
      <c r="B17" s="164"/>
      <c r="C17" s="176"/>
      <c r="D17" s="185"/>
      <c r="E17" s="183"/>
      <c r="F17" s="183"/>
      <c r="G17" s="176"/>
      <c r="H17" s="176"/>
      <c r="I17" s="176"/>
      <c r="J17" s="176"/>
      <c r="K17" s="176"/>
      <c r="L17" s="164"/>
      <c r="M17" s="164"/>
      <c r="N17" s="164"/>
      <c r="O17" s="164"/>
      <c r="P17" s="164"/>
      <c r="Q17" s="239"/>
      <c r="R17" s="31"/>
      <c r="S17" s="50"/>
      <c r="T17" s="54"/>
    </row>
    <row r="18" spans="1:20" s="22" customFormat="1" ht="15" customHeight="1" x14ac:dyDescent="0.45">
      <c r="A18" s="309">
        <v>18</v>
      </c>
      <c r="B18" s="164"/>
      <c r="C18" s="231"/>
      <c r="D18" s="185" t="s">
        <v>5</v>
      </c>
      <c r="E18" s="183" t="s">
        <v>22</v>
      </c>
      <c r="F18" s="183"/>
      <c r="G18" s="176"/>
      <c r="H18" s="176"/>
      <c r="I18" s="176"/>
      <c r="J18" s="176"/>
      <c r="K18" s="176"/>
      <c r="L18" s="179"/>
      <c r="M18" s="179"/>
      <c r="N18" s="179"/>
      <c r="O18" s="179"/>
      <c r="P18" s="313">
        <f>P44</f>
        <v>0</v>
      </c>
      <c r="Q18" s="239"/>
      <c r="R18" s="31" t="s">
        <v>965</v>
      </c>
      <c r="S18" s="31" t="s">
        <v>178</v>
      </c>
      <c r="T18" s="54"/>
    </row>
    <row r="19" spans="1:20" s="22" customFormat="1" ht="15" customHeight="1" x14ac:dyDescent="0.45">
      <c r="A19" s="309">
        <v>19</v>
      </c>
      <c r="B19" s="164"/>
      <c r="C19" s="231"/>
      <c r="D19" s="185"/>
      <c r="E19" s="183"/>
      <c r="F19" s="183"/>
      <c r="G19" s="176"/>
      <c r="H19" s="176"/>
      <c r="I19" s="176"/>
      <c r="J19" s="176"/>
      <c r="K19" s="176"/>
      <c r="L19" s="374"/>
      <c r="M19" s="374"/>
      <c r="N19" s="374"/>
      <c r="O19" s="374"/>
      <c r="P19" s="375"/>
      <c r="Q19" s="239"/>
      <c r="R19" s="31"/>
      <c r="S19" s="31"/>
      <c r="T19" s="54"/>
    </row>
    <row r="20" spans="1:20" s="22" customFormat="1" ht="15" customHeight="1" x14ac:dyDescent="0.45">
      <c r="A20" s="309">
        <v>20</v>
      </c>
      <c r="B20" s="164"/>
      <c r="C20" s="231"/>
      <c r="D20" s="185" t="s">
        <v>5</v>
      </c>
      <c r="E20" s="183" t="s">
        <v>272</v>
      </c>
      <c r="F20" s="183"/>
      <c r="G20" s="176"/>
      <c r="H20" s="176"/>
      <c r="I20" s="176"/>
      <c r="J20" s="176"/>
      <c r="K20" s="176"/>
      <c r="L20" s="179"/>
      <c r="M20" s="179"/>
      <c r="N20" s="179"/>
      <c r="O20" s="179"/>
      <c r="P20" s="312">
        <f>P46</f>
        <v>0</v>
      </c>
      <c r="Q20" s="239"/>
      <c r="R20" s="31" t="s">
        <v>338</v>
      </c>
      <c r="S20" s="31" t="s">
        <v>243</v>
      </c>
      <c r="T20" s="54"/>
    </row>
    <row r="21" spans="1:20" s="22" customFormat="1" ht="15" customHeight="1" x14ac:dyDescent="0.45">
      <c r="A21" s="309">
        <v>21</v>
      </c>
      <c r="B21" s="164"/>
      <c r="C21" s="176"/>
      <c r="D21" s="185"/>
      <c r="E21" s="183"/>
      <c r="F21" s="183"/>
      <c r="G21" s="176"/>
      <c r="H21" s="176"/>
      <c r="I21" s="176"/>
      <c r="J21" s="176"/>
      <c r="K21" s="176"/>
      <c r="L21" s="164"/>
      <c r="M21" s="164"/>
      <c r="N21" s="164"/>
      <c r="O21" s="164"/>
      <c r="P21" s="164"/>
      <c r="Q21" s="239"/>
      <c r="R21" s="31"/>
      <c r="S21" s="50"/>
      <c r="T21" s="54"/>
    </row>
    <row r="22" spans="1:20" s="22" customFormat="1" ht="15" customHeight="1" x14ac:dyDescent="0.45">
      <c r="A22" s="309">
        <v>22</v>
      </c>
      <c r="B22" s="164"/>
      <c r="C22" s="231"/>
      <c r="D22" s="185" t="s">
        <v>6</v>
      </c>
      <c r="E22" s="183" t="s">
        <v>24</v>
      </c>
      <c r="F22" s="183"/>
      <c r="G22" s="176"/>
      <c r="H22" s="176"/>
      <c r="I22" s="176"/>
      <c r="J22" s="176"/>
      <c r="K22" s="176"/>
      <c r="L22" s="179"/>
      <c r="M22" s="179"/>
      <c r="N22" s="179"/>
      <c r="O22" s="179"/>
      <c r="P22" s="313">
        <f>P48</f>
        <v>0</v>
      </c>
      <c r="Q22" s="239"/>
      <c r="R22" s="31"/>
      <c r="S22" s="31" t="s">
        <v>179</v>
      </c>
      <c r="T22" s="54"/>
    </row>
    <row r="23" spans="1:20" s="22" customFormat="1" ht="15" customHeight="1" thickBot="1" x14ac:dyDescent="0.5">
      <c r="A23" s="309">
        <v>23</v>
      </c>
      <c r="B23" s="164"/>
      <c r="C23" s="176"/>
      <c r="D23" s="176"/>
      <c r="E23" s="183"/>
      <c r="F23" s="183"/>
      <c r="G23" s="176"/>
      <c r="H23" s="176"/>
      <c r="I23" s="176"/>
      <c r="J23" s="176"/>
      <c r="K23" s="176"/>
      <c r="L23" s="164"/>
      <c r="M23" s="164"/>
      <c r="N23" s="164"/>
      <c r="O23" s="164"/>
      <c r="P23" s="164"/>
      <c r="Q23" s="239"/>
      <c r="R23" s="31"/>
      <c r="S23" s="50"/>
      <c r="T23" s="54"/>
    </row>
    <row r="24" spans="1:20" s="22" customFormat="1" ht="15" customHeight="1" thickBot="1" x14ac:dyDescent="0.5">
      <c r="A24" s="309">
        <v>24</v>
      </c>
      <c r="B24" s="164"/>
      <c r="C24" s="166"/>
      <c r="D24" s="166"/>
      <c r="E24" s="183" t="s">
        <v>60</v>
      </c>
      <c r="F24" s="183"/>
      <c r="G24" s="176"/>
      <c r="H24" s="176"/>
      <c r="I24" s="176"/>
      <c r="J24" s="176"/>
      <c r="K24" s="176"/>
      <c r="L24" s="306">
        <f>L10-L12+L14+L16-L18-L20+L22</f>
        <v>0</v>
      </c>
      <c r="M24" s="306">
        <f t="shared" ref="M24:P24" si="0">M10-M12+M14+M16-M18-M20+M22</f>
        <v>0</v>
      </c>
      <c r="N24" s="306">
        <f t="shared" si="0"/>
        <v>0</v>
      </c>
      <c r="O24" s="306">
        <f t="shared" si="0"/>
        <v>0</v>
      </c>
      <c r="P24" s="306">
        <f t="shared" si="0"/>
        <v>0</v>
      </c>
      <c r="Q24" s="239"/>
      <c r="R24" s="31" t="s">
        <v>229</v>
      </c>
      <c r="S24" s="31"/>
      <c r="T24" s="54"/>
    </row>
    <row r="25" spans="1:20" s="22" customFormat="1" x14ac:dyDescent="0.45">
      <c r="A25" s="309">
        <v>25</v>
      </c>
      <c r="B25" s="164"/>
      <c r="C25" s="166"/>
      <c r="D25" s="176"/>
      <c r="E25" s="176"/>
      <c r="F25" s="170"/>
      <c r="G25" s="176"/>
      <c r="H25" s="176"/>
      <c r="I25" s="176"/>
      <c r="J25" s="176"/>
      <c r="K25" s="176"/>
      <c r="L25" s="165"/>
      <c r="M25" s="165"/>
      <c r="N25" s="165"/>
      <c r="O25" s="165"/>
      <c r="P25" s="165"/>
      <c r="Q25" s="239"/>
      <c r="R25" s="31"/>
      <c r="S25" s="54"/>
      <c r="T25" s="54"/>
    </row>
    <row r="26" spans="1:20" ht="30" customHeight="1" x14ac:dyDescent="0.55000000000000004">
      <c r="A26" s="309">
        <v>26</v>
      </c>
      <c r="B26" s="164"/>
      <c r="C26" s="226" t="s">
        <v>295</v>
      </c>
      <c r="D26" s="176"/>
      <c r="E26" s="176"/>
      <c r="F26" s="176"/>
      <c r="G26" s="176"/>
      <c r="H26" s="176"/>
      <c r="I26" s="176"/>
      <c r="J26" s="176"/>
      <c r="K26" s="176"/>
      <c r="L26" s="165"/>
      <c r="M26" s="165"/>
      <c r="N26" s="165"/>
      <c r="O26" s="165"/>
      <c r="P26" s="165"/>
      <c r="Q26" s="239"/>
      <c r="R26" s="31"/>
    </row>
    <row r="27" spans="1:20" x14ac:dyDescent="0.45">
      <c r="A27" s="309">
        <v>27</v>
      </c>
      <c r="B27" s="190"/>
      <c r="C27" s="165"/>
      <c r="D27" s="176"/>
      <c r="E27" s="176"/>
      <c r="F27" s="170"/>
      <c r="G27" s="176"/>
      <c r="H27" s="176"/>
      <c r="I27" s="176"/>
      <c r="J27" s="176"/>
      <c r="K27" s="176"/>
      <c r="L27" s="176"/>
      <c r="M27" s="790" t="s">
        <v>61</v>
      </c>
      <c r="N27" s="790"/>
      <c r="O27" s="790" t="s">
        <v>30</v>
      </c>
      <c r="P27" s="790"/>
      <c r="Q27" s="239"/>
      <c r="R27" s="31"/>
    </row>
    <row r="28" spans="1:20" x14ac:dyDescent="0.45">
      <c r="A28" s="309">
        <v>28</v>
      </c>
      <c r="B28" s="164"/>
      <c r="C28" s="176"/>
      <c r="D28" s="176"/>
      <c r="E28" s="176"/>
      <c r="F28" s="170"/>
      <c r="G28" s="176"/>
      <c r="H28" s="176"/>
      <c r="I28" s="176"/>
      <c r="J28" s="176"/>
      <c r="K28" s="176"/>
      <c r="L28" s="176"/>
      <c r="M28" s="311" t="s">
        <v>17</v>
      </c>
      <c r="N28" s="311" t="s">
        <v>17</v>
      </c>
      <c r="O28" s="311" t="s">
        <v>17</v>
      </c>
      <c r="P28" s="311" t="s">
        <v>17</v>
      </c>
      <c r="Q28" s="239"/>
      <c r="R28" s="32"/>
    </row>
    <row r="29" spans="1:20" ht="15" customHeight="1" x14ac:dyDescent="0.45">
      <c r="A29" s="309">
        <v>29</v>
      </c>
      <c r="B29" s="164"/>
      <c r="C29" s="176"/>
      <c r="D29" s="176"/>
      <c r="E29" s="183" t="s">
        <v>302</v>
      </c>
      <c r="F29" s="183"/>
      <c r="G29" s="176"/>
      <c r="H29" s="176"/>
      <c r="I29" s="176"/>
      <c r="J29" s="176"/>
      <c r="K29" s="176"/>
      <c r="L29" s="176"/>
      <c r="M29" s="164"/>
      <c r="N29" s="179"/>
      <c r="O29" s="164"/>
      <c r="P29" s="313">
        <f>P10</f>
        <v>0</v>
      </c>
      <c r="Q29" s="239"/>
      <c r="R29" s="31" t="s">
        <v>241</v>
      </c>
      <c r="S29" s="31" t="s">
        <v>335</v>
      </c>
    </row>
    <row r="30" spans="1:20" ht="15" customHeight="1" x14ac:dyDescent="0.45">
      <c r="A30" s="309">
        <v>30</v>
      </c>
      <c r="B30" s="164"/>
      <c r="C30" s="176"/>
      <c r="D30" s="176"/>
      <c r="E30" s="183"/>
      <c r="F30" s="183"/>
      <c r="G30" s="176"/>
      <c r="H30" s="176"/>
      <c r="I30" s="176"/>
      <c r="J30" s="176"/>
      <c r="K30" s="176"/>
      <c r="L30" s="176"/>
      <c r="M30" s="164"/>
      <c r="N30" s="164"/>
      <c r="O30" s="164"/>
      <c r="P30" s="375"/>
      <c r="Q30" s="239"/>
      <c r="R30" s="31"/>
      <c r="S30" s="31"/>
    </row>
    <row r="31" spans="1:20" ht="15" customHeight="1" x14ac:dyDescent="0.45">
      <c r="A31" s="309">
        <v>31</v>
      </c>
      <c r="B31" s="164"/>
      <c r="C31" s="176"/>
      <c r="D31" s="185" t="s">
        <v>5</v>
      </c>
      <c r="E31" s="183"/>
      <c r="F31" s="183"/>
      <c r="G31" s="176"/>
      <c r="H31" s="176"/>
      <c r="I31" s="176"/>
      <c r="J31" s="176"/>
      <c r="K31" s="176"/>
      <c r="L31" s="176"/>
      <c r="M31" s="164"/>
      <c r="N31" s="164"/>
      <c r="O31" s="164"/>
      <c r="P31" s="164"/>
      <c r="Q31" s="239"/>
      <c r="R31" s="31"/>
    </row>
    <row r="32" spans="1:20" ht="15" customHeight="1" x14ac:dyDescent="0.45">
      <c r="A32" s="309">
        <v>32</v>
      </c>
      <c r="B32" s="164"/>
      <c r="C32" s="176"/>
      <c r="D32" s="185"/>
      <c r="E32" s="183" t="s">
        <v>213</v>
      </c>
      <c r="F32" s="183"/>
      <c r="G32" s="176"/>
      <c r="H32" s="176"/>
      <c r="I32" s="176"/>
      <c r="J32" s="176"/>
      <c r="K32" s="176"/>
      <c r="L32" s="176"/>
      <c r="M32" s="164"/>
      <c r="N32" s="313">
        <f>N82</f>
        <v>0</v>
      </c>
      <c r="O32" s="164"/>
      <c r="P32" s="313">
        <f>P82</f>
        <v>0</v>
      </c>
      <c r="Q32" s="239"/>
      <c r="R32" s="31" t="s">
        <v>339</v>
      </c>
    </row>
    <row r="33" spans="1:20" ht="15" customHeight="1" x14ac:dyDescent="0.45">
      <c r="A33" s="309">
        <v>33</v>
      </c>
      <c r="B33" s="164"/>
      <c r="C33" s="176"/>
      <c r="D33" s="185" t="s">
        <v>6</v>
      </c>
      <c r="E33" s="183"/>
      <c r="F33" s="183"/>
      <c r="G33" s="176"/>
      <c r="H33" s="176"/>
      <c r="I33" s="176"/>
      <c r="J33" s="176"/>
      <c r="K33" s="176"/>
      <c r="L33" s="176"/>
      <c r="M33" s="164"/>
      <c r="N33" s="164"/>
      <c r="O33" s="164"/>
      <c r="P33" s="164"/>
      <c r="Q33" s="239"/>
      <c r="R33" s="31"/>
    </row>
    <row r="34" spans="1:20" ht="15" customHeight="1" x14ac:dyDescent="0.45">
      <c r="A34" s="309">
        <v>34</v>
      </c>
      <c r="B34" s="164"/>
      <c r="C34" s="176"/>
      <c r="D34" s="185"/>
      <c r="E34" s="183" t="s">
        <v>212</v>
      </c>
      <c r="F34" s="183"/>
      <c r="G34" s="176"/>
      <c r="H34" s="176"/>
      <c r="I34" s="176"/>
      <c r="J34" s="176"/>
      <c r="K34" s="176"/>
      <c r="L34" s="176"/>
      <c r="M34" s="164"/>
      <c r="N34" s="313">
        <f>N65</f>
        <v>0</v>
      </c>
      <c r="O34" s="164"/>
      <c r="P34" s="313">
        <f>P65</f>
        <v>0</v>
      </c>
      <c r="Q34" s="239"/>
      <c r="R34" s="31" t="s">
        <v>340</v>
      </c>
    </row>
    <row r="35" spans="1:20" ht="15" customHeight="1" x14ac:dyDescent="0.45">
      <c r="A35" s="309">
        <v>35</v>
      </c>
      <c r="B35" s="164"/>
      <c r="C35" s="176"/>
      <c r="D35" s="185" t="s">
        <v>6</v>
      </c>
      <c r="E35" s="183"/>
      <c r="F35" s="176"/>
      <c r="G35" s="176"/>
      <c r="H35" s="176"/>
      <c r="I35" s="176"/>
      <c r="J35" s="176"/>
      <c r="K35" s="176"/>
      <c r="L35" s="176"/>
      <c r="M35" s="164"/>
      <c r="N35" s="164"/>
      <c r="O35" s="164"/>
      <c r="P35" s="164"/>
      <c r="Q35" s="239"/>
      <c r="R35" s="31"/>
    </row>
    <row r="36" spans="1:20" s="11" customFormat="1" ht="15" customHeight="1" x14ac:dyDescent="0.45">
      <c r="A36" s="309">
        <v>36</v>
      </c>
      <c r="B36" s="164"/>
      <c r="C36" s="176"/>
      <c r="D36" s="185"/>
      <c r="E36" s="183"/>
      <c r="F36" s="176" t="s">
        <v>62</v>
      </c>
      <c r="G36" s="176"/>
      <c r="H36" s="176"/>
      <c r="I36" s="176"/>
      <c r="J36" s="176"/>
      <c r="K36" s="176"/>
      <c r="L36" s="176"/>
      <c r="M36" s="179"/>
      <c r="N36" s="164"/>
      <c r="O36" s="179"/>
      <c r="P36" s="164"/>
      <c r="Q36" s="239"/>
      <c r="R36" s="31"/>
      <c r="S36" s="54"/>
      <c r="T36" s="54"/>
    </row>
    <row r="37" spans="1:20" s="11" customFormat="1" ht="15" customHeight="1" x14ac:dyDescent="0.45">
      <c r="A37" s="309">
        <v>37</v>
      </c>
      <c r="B37" s="164"/>
      <c r="C37" s="176"/>
      <c r="D37" s="185"/>
      <c r="E37" s="183"/>
      <c r="F37" s="176" t="s">
        <v>63</v>
      </c>
      <c r="G37" s="176"/>
      <c r="H37" s="176"/>
      <c r="I37" s="176"/>
      <c r="J37" s="176"/>
      <c r="K37" s="176"/>
      <c r="L37" s="176"/>
      <c r="M37" s="179"/>
      <c r="N37" s="164"/>
      <c r="O37" s="179"/>
      <c r="P37" s="164"/>
      <c r="Q37" s="239"/>
      <c r="R37" s="31"/>
      <c r="S37" s="54"/>
      <c r="T37" s="54"/>
    </row>
    <row r="38" spans="1:20" s="11" customFormat="1" ht="15" customHeight="1" x14ac:dyDescent="0.45">
      <c r="A38" s="309">
        <v>38</v>
      </c>
      <c r="B38" s="164"/>
      <c r="C38" s="176"/>
      <c r="D38" s="185"/>
      <c r="E38" s="183"/>
      <c r="F38" s="176" t="s">
        <v>64</v>
      </c>
      <c r="G38" s="176"/>
      <c r="H38" s="176"/>
      <c r="I38" s="176"/>
      <c r="J38" s="176"/>
      <c r="K38" s="176"/>
      <c r="L38" s="176"/>
      <c r="M38" s="179"/>
      <c r="N38" s="164"/>
      <c r="O38" s="179"/>
      <c r="P38" s="164"/>
      <c r="Q38" s="239"/>
      <c r="R38" s="31"/>
      <c r="S38" s="54"/>
      <c r="T38" s="54"/>
    </row>
    <row r="39" spans="1:20" s="11" customFormat="1" ht="15" customHeight="1" x14ac:dyDescent="0.45">
      <c r="A39" s="309">
        <v>39</v>
      </c>
      <c r="B39" s="164"/>
      <c r="C39" s="176"/>
      <c r="D39" s="185"/>
      <c r="E39" s="183" t="s">
        <v>59</v>
      </c>
      <c r="F39" s="176"/>
      <c r="G39" s="176"/>
      <c r="H39" s="176"/>
      <c r="I39" s="176"/>
      <c r="J39" s="176"/>
      <c r="K39" s="176"/>
      <c r="L39" s="176"/>
      <c r="M39" s="164"/>
      <c r="N39" s="313">
        <f>SUM(M36:M38)</f>
        <v>0</v>
      </c>
      <c r="O39" s="164"/>
      <c r="P39" s="313">
        <f>SUM(O36:O38)</f>
        <v>0</v>
      </c>
      <c r="Q39" s="239"/>
      <c r="R39" s="31" t="s">
        <v>963</v>
      </c>
      <c r="S39" s="54"/>
      <c r="T39" s="54"/>
    </row>
    <row r="40" spans="1:20" s="11" customFormat="1" ht="15" customHeight="1" x14ac:dyDescent="0.45">
      <c r="A40" s="309">
        <v>40</v>
      </c>
      <c r="B40" s="164"/>
      <c r="C40" s="176"/>
      <c r="D40" s="185" t="s">
        <v>65</v>
      </c>
      <c r="E40" s="183"/>
      <c r="F40" s="176"/>
      <c r="G40" s="176"/>
      <c r="H40" s="176"/>
      <c r="I40" s="176"/>
      <c r="J40" s="176"/>
      <c r="K40" s="176"/>
      <c r="L40" s="176"/>
      <c r="M40" s="164"/>
      <c r="N40" s="164"/>
      <c r="O40" s="164"/>
      <c r="P40" s="164"/>
      <c r="Q40" s="239"/>
      <c r="R40" s="31"/>
      <c r="S40" s="54"/>
      <c r="T40" s="54"/>
    </row>
    <row r="41" spans="1:20" s="11" customFormat="1" ht="15" customHeight="1" x14ac:dyDescent="0.45">
      <c r="A41" s="309">
        <v>41</v>
      </c>
      <c r="B41" s="164"/>
      <c r="C41" s="231"/>
      <c r="D41" s="185"/>
      <c r="E41" s="183"/>
      <c r="F41" s="176" t="s">
        <v>66</v>
      </c>
      <c r="G41" s="176"/>
      <c r="H41" s="176"/>
      <c r="I41" s="176"/>
      <c r="J41" s="176"/>
      <c r="K41" s="176"/>
      <c r="L41" s="176"/>
      <c r="M41" s="179"/>
      <c r="N41" s="164"/>
      <c r="O41" s="179"/>
      <c r="P41" s="164"/>
      <c r="Q41" s="239"/>
      <c r="R41" s="31"/>
      <c r="S41" s="54"/>
      <c r="T41" s="54"/>
    </row>
    <row r="42" spans="1:20" s="11" customFormat="1" ht="15" customHeight="1" x14ac:dyDescent="0.45">
      <c r="A42" s="309">
        <v>42</v>
      </c>
      <c r="B42" s="164"/>
      <c r="C42" s="176"/>
      <c r="D42" s="185"/>
      <c r="E42" s="183"/>
      <c r="F42" s="176" t="s">
        <v>67</v>
      </c>
      <c r="G42" s="176"/>
      <c r="H42" s="176"/>
      <c r="I42" s="176"/>
      <c r="J42" s="176"/>
      <c r="K42" s="176"/>
      <c r="L42" s="176"/>
      <c r="M42" s="179"/>
      <c r="N42" s="164"/>
      <c r="O42" s="179"/>
      <c r="P42" s="164"/>
      <c r="Q42" s="239"/>
      <c r="R42" s="31"/>
      <c r="S42" s="54"/>
      <c r="T42" s="54"/>
    </row>
    <row r="43" spans="1:20" s="11" customFormat="1" ht="15" customHeight="1" x14ac:dyDescent="0.45">
      <c r="A43" s="309">
        <v>43</v>
      </c>
      <c r="B43" s="164"/>
      <c r="C43" s="176"/>
      <c r="D43" s="185"/>
      <c r="E43" s="183"/>
      <c r="F43" s="176" t="s">
        <v>68</v>
      </c>
      <c r="G43" s="176"/>
      <c r="H43" s="176"/>
      <c r="I43" s="176"/>
      <c r="J43" s="176"/>
      <c r="K43" s="176"/>
      <c r="L43" s="176"/>
      <c r="M43" s="179"/>
      <c r="N43" s="164"/>
      <c r="O43" s="179"/>
      <c r="P43" s="164"/>
      <c r="Q43" s="239"/>
      <c r="R43" s="31"/>
      <c r="S43" s="54"/>
      <c r="T43" s="54"/>
    </row>
    <row r="44" spans="1:20" s="11" customFormat="1" ht="15" customHeight="1" x14ac:dyDescent="0.45">
      <c r="A44" s="309">
        <v>44</v>
      </c>
      <c r="B44" s="164"/>
      <c r="C44" s="176"/>
      <c r="D44" s="185"/>
      <c r="E44" s="183" t="s">
        <v>22</v>
      </c>
      <c r="F44" s="176"/>
      <c r="G44" s="176"/>
      <c r="H44" s="176"/>
      <c r="I44" s="176"/>
      <c r="J44" s="176"/>
      <c r="K44" s="176"/>
      <c r="L44" s="176"/>
      <c r="M44" s="164"/>
      <c r="N44" s="313">
        <f>SUM(M41:M43)</f>
        <v>0</v>
      </c>
      <c r="O44" s="164"/>
      <c r="P44" s="313">
        <f>SUM(O41:O43)</f>
        <v>0</v>
      </c>
      <c r="Q44" s="239"/>
      <c r="R44" s="31" t="s">
        <v>962</v>
      </c>
      <c r="S44" s="54"/>
      <c r="T44" s="54"/>
    </row>
    <row r="45" spans="1:20" s="11" customFormat="1" ht="15" customHeight="1" x14ac:dyDescent="0.45">
      <c r="A45" s="309">
        <v>45</v>
      </c>
      <c r="B45" s="164"/>
      <c r="C45" s="176"/>
      <c r="D45" s="185"/>
      <c r="E45" s="183"/>
      <c r="F45" s="176"/>
      <c r="G45" s="176"/>
      <c r="H45" s="176"/>
      <c r="I45" s="176"/>
      <c r="J45" s="176"/>
      <c r="K45" s="176"/>
      <c r="L45" s="176"/>
      <c r="M45" s="164"/>
      <c r="N45" s="375"/>
      <c r="O45" s="164"/>
      <c r="P45" s="375"/>
      <c r="Q45" s="239"/>
      <c r="R45" s="31"/>
      <c r="S45" s="54"/>
      <c r="T45" s="54"/>
    </row>
    <row r="46" spans="1:20" s="11" customFormat="1" ht="15" customHeight="1" x14ac:dyDescent="0.45">
      <c r="A46" s="309">
        <v>46</v>
      </c>
      <c r="B46" s="164"/>
      <c r="C46" s="176"/>
      <c r="D46" s="185" t="s">
        <v>5</v>
      </c>
      <c r="E46" s="183" t="s">
        <v>272</v>
      </c>
      <c r="F46" s="176"/>
      <c r="G46" s="176"/>
      <c r="H46" s="176"/>
      <c r="I46" s="176"/>
      <c r="J46" s="176"/>
      <c r="K46" s="176"/>
      <c r="L46" s="176"/>
      <c r="M46" s="164"/>
      <c r="N46" s="375"/>
      <c r="O46" s="164"/>
      <c r="P46" s="313">
        <f>K125</f>
        <v>0</v>
      </c>
      <c r="Q46" s="239"/>
      <c r="R46" s="31" t="s">
        <v>341</v>
      </c>
      <c r="S46" s="54"/>
      <c r="T46" s="54"/>
    </row>
    <row r="47" spans="1:20" ht="15" customHeight="1" x14ac:dyDescent="0.45">
      <c r="A47" s="309">
        <v>47</v>
      </c>
      <c r="B47" s="164"/>
      <c r="C47" s="176"/>
      <c r="D47" s="185"/>
      <c r="E47" s="183"/>
      <c r="F47" s="170"/>
      <c r="G47" s="176"/>
      <c r="H47" s="176"/>
      <c r="I47" s="176"/>
      <c r="J47" s="176"/>
      <c r="K47" s="176"/>
      <c r="L47" s="176"/>
      <c r="M47" s="164"/>
      <c r="N47" s="164"/>
      <c r="O47" s="164"/>
      <c r="P47" s="164"/>
      <c r="Q47" s="239"/>
      <c r="R47" s="31"/>
    </row>
    <row r="48" spans="1:20" ht="15" customHeight="1" x14ac:dyDescent="0.45">
      <c r="A48" s="309">
        <v>48</v>
      </c>
      <c r="B48" s="164"/>
      <c r="C48" s="231"/>
      <c r="D48" s="185" t="s">
        <v>6</v>
      </c>
      <c r="E48" s="183" t="s">
        <v>24</v>
      </c>
      <c r="F48" s="176"/>
      <c r="G48" s="176"/>
      <c r="H48" s="176"/>
      <c r="I48" s="176"/>
      <c r="J48" s="176"/>
      <c r="K48" s="176"/>
      <c r="L48" s="176"/>
      <c r="M48" s="164"/>
      <c r="N48" s="164"/>
      <c r="O48" s="164"/>
      <c r="P48" s="313">
        <f>P50-(P29-P32+P34+P39-P44+P46)</f>
        <v>0</v>
      </c>
      <c r="Q48" s="239"/>
      <c r="R48" s="31" t="s">
        <v>961</v>
      </c>
    </row>
    <row r="49" spans="1:19" ht="15" customHeight="1" thickBot="1" x14ac:dyDescent="0.5">
      <c r="A49" s="309">
        <v>49</v>
      </c>
      <c r="B49" s="164"/>
      <c r="C49" s="176"/>
      <c r="D49" s="176"/>
      <c r="E49" s="183"/>
      <c r="F49" s="176"/>
      <c r="G49" s="176"/>
      <c r="H49" s="176"/>
      <c r="I49" s="176"/>
      <c r="J49" s="176"/>
      <c r="K49" s="176"/>
      <c r="L49" s="176"/>
      <c r="M49" s="164"/>
      <c r="N49" s="164"/>
      <c r="O49" s="164"/>
      <c r="P49" s="164"/>
      <c r="Q49" s="239"/>
      <c r="R49" s="31"/>
    </row>
    <row r="50" spans="1:19" ht="15" customHeight="1" thickBot="1" x14ac:dyDescent="0.5">
      <c r="A50" s="309">
        <v>50</v>
      </c>
      <c r="B50" s="164"/>
      <c r="C50" s="183"/>
      <c r="D50" s="176"/>
      <c r="E50" s="183" t="s">
        <v>60</v>
      </c>
      <c r="F50" s="176"/>
      <c r="G50" s="176"/>
      <c r="H50" s="176"/>
      <c r="I50" s="176"/>
      <c r="J50" s="176"/>
      <c r="K50" s="176"/>
      <c r="L50" s="176"/>
      <c r="M50" s="164"/>
      <c r="N50" s="306">
        <f>N29-N32+N34+N39-N44</f>
        <v>0</v>
      </c>
      <c r="O50" s="164"/>
      <c r="P50" s="306">
        <f>'S4a.Asset Allocations'!J87</f>
        <v>0</v>
      </c>
      <c r="Q50" s="239"/>
      <c r="R50" s="31" t="s">
        <v>330</v>
      </c>
    </row>
    <row r="51" spans="1:19" ht="42" customHeight="1" x14ac:dyDescent="0.45">
      <c r="A51" s="309">
        <v>51</v>
      </c>
      <c r="B51" s="164"/>
      <c r="C51" s="792" t="s">
        <v>219</v>
      </c>
      <c r="D51" s="792"/>
      <c r="E51" s="792"/>
      <c r="F51" s="792"/>
      <c r="G51" s="792"/>
      <c r="H51" s="792"/>
      <c r="I51" s="792"/>
      <c r="J51" s="792"/>
      <c r="K51" s="792"/>
      <c r="L51" s="792"/>
      <c r="M51" s="792"/>
      <c r="N51" s="792"/>
      <c r="O51" s="792"/>
      <c r="P51" s="792"/>
      <c r="Q51" s="239"/>
      <c r="R51" s="31"/>
    </row>
    <row r="52" spans="1:19" ht="17.25" customHeight="1" x14ac:dyDescent="0.45">
      <c r="A52" s="309">
        <v>52</v>
      </c>
      <c r="B52" s="164"/>
      <c r="C52" s="407"/>
      <c r="D52" s="407"/>
      <c r="E52" s="407"/>
      <c r="F52" s="407"/>
      <c r="G52" s="407"/>
      <c r="H52" s="407"/>
      <c r="I52" s="407"/>
      <c r="J52" s="407"/>
      <c r="K52" s="407"/>
      <c r="L52" s="407"/>
      <c r="M52" s="407"/>
      <c r="N52" s="407"/>
      <c r="O52" s="407"/>
      <c r="P52" s="407"/>
      <c r="Q52" s="239"/>
      <c r="R52" s="31"/>
    </row>
    <row r="53" spans="1:19" ht="30" customHeight="1" x14ac:dyDescent="0.55000000000000004">
      <c r="A53" s="309">
        <v>53</v>
      </c>
      <c r="B53" s="176"/>
      <c r="C53" s="173" t="s">
        <v>296</v>
      </c>
      <c r="D53" s="176"/>
      <c r="E53" s="176"/>
      <c r="F53" s="176"/>
      <c r="G53" s="176"/>
      <c r="H53" s="176"/>
      <c r="I53" s="176"/>
      <c r="J53" s="176"/>
      <c r="K53" s="176"/>
      <c r="L53" s="165"/>
      <c r="M53" s="165"/>
      <c r="N53" s="165"/>
      <c r="O53" s="165"/>
      <c r="P53" s="165"/>
      <c r="Q53" s="239"/>
      <c r="R53" s="31"/>
    </row>
    <row r="54" spans="1:19" x14ac:dyDescent="0.45">
      <c r="A54" s="309">
        <v>54</v>
      </c>
      <c r="B54" s="165"/>
      <c r="C54" s="165"/>
      <c r="D54" s="165"/>
      <c r="E54" s="165"/>
      <c r="F54" s="165"/>
      <c r="G54" s="165"/>
      <c r="H54" s="165"/>
      <c r="I54" s="165"/>
      <c r="J54" s="176"/>
      <c r="K54" s="165"/>
      <c r="L54" s="165"/>
      <c r="M54" s="165"/>
      <c r="N54" s="165"/>
      <c r="O54" s="165"/>
      <c r="P54" s="165"/>
      <c r="Q54" s="239"/>
      <c r="R54" s="31"/>
    </row>
    <row r="55" spans="1:19" ht="15" customHeight="1" x14ac:dyDescent="0.55000000000000004">
      <c r="A55" s="309">
        <v>55</v>
      </c>
      <c r="B55" s="176"/>
      <c r="C55" s="176"/>
      <c r="D55" s="176"/>
      <c r="E55" s="176"/>
      <c r="F55" s="176" t="s">
        <v>803</v>
      </c>
      <c r="G55" s="176"/>
      <c r="H55" s="176"/>
      <c r="I55" s="176"/>
      <c r="J55" s="176"/>
      <c r="K55" s="176"/>
      <c r="L55" s="176"/>
      <c r="M55" s="176"/>
      <c r="N55" s="176"/>
      <c r="O55" s="176"/>
      <c r="P55" s="179"/>
      <c r="Q55" s="239"/>
      <c r="R55" s="31"/>
      <c r="S55" s="31" t="s">
        <v>153</v>
      </c>
    </row>
    <row r="56" spans="1:19" ht="15" customHeight="1" x14ac:dyDescent="0.55000000000000004">
      <c r="A56" s="309">
        <v>56</v>
      </c>
      <c r="B56" s="176"/>
      <c r="C56" s="176"/>
      <c r="D56" s="176"/>
      <c r="E56" s="176"/>
      <c r="F56" s="176" t="s">
        <v>804</v>
      </c>
      <c r="G56" s="176"/>
      <c r="H56" s="176"/>
      <c r="I56" s="176"/>
      <c r="J56" s="176"/>
      <c r="K56" s="176"/>
      <c r="L56" s="176"/>
      <c r="M56" s="176"/>
      <c r="N56" s="176"/>
      <c r="O56" s="176"/>
      <c r="P56" s="179"/>
      <c r="Q56" s="239"/>
      <c r="R56" s="31"/>
      <c r="S56" s="31" t="s">
        <v>153</v>
      </c>
    </row>
    <row r="57" spans="1:19" ht="15" customHeight="1" x14ac:dyDescent="0.45">
      <c r="A57" s="309">
        <v>57</v>
      </c>
      <c r="B57" s="176"/>
      <c r="C57" s="176"/>
      <c r="D57" s="176"/>
      <c r="E57" s="176"/>
      <c r="F57" s="176" t="s">
        <v>70</v>
      </c>
      <c r="G57" s="176"/>
      <c r="H57" s="176"/>
      <c r="I57" s="176"/>
      <c r="J57" s="176"/>
      <c r="K57" s="176"/>
      <c r="L57" s="176"/>
      <c r="M57" s="176"/>
      <c r="N57" s="176"/>
      <c r="O57" s="176"/>
      <c r="P57" s="314">
        <f>IF(P55&lt;&gt;0,P55/P56-1, 0)</f>
        <v>0</v>
      </c>
      <c r="Q57" s="239"/>
      <c r="R57" s="31"/>
    </row>
    <row r="58" spans="1:19" ht="15" customHeight="1" x14ac:dyDescent="0.45">
      <c r="A58" s="309">
        <v>58</v>
      </c>
      <c r="B58" s="176"/>
      <c r="C58" s="176"/>
      <c r="D58" s="176"/>
      <c r="E58" s="176"/>
      <c r="F58" s="176"/>
      <c r="G58" s="176"/>
      <c r="H58" s="176"/>
      <c r="I58" s="176"/>
      <c r="J58" s="176"/>
      <c r="K58" s="176"/>
      <c r="L58" s="176"/>
      <c r="M58" s="405"/>
      <c r="N58" s="405"/>
      <c r="O58" s="405"/>
      <c r="P58" s="405"/>
      <c r="Q58" s="239"/>
      <c r="R58" s="31"/>
    </row>
    <row r="59" spans="1:19" ht="15" customHeight="1" x14ac:dyDescent="0.45">
      <c r="A59" s="309">
        <v>59</v>
      </c>
      <c r="B59" s="176"/>
      <c r="C59" s="176"/>
      <c r="D59" s="176"/>
      <c r="E59" s="176"/>
      <c r="F59" s="176"/>
      <c r="G59" s="176"/>
      <c r="H59" s="176"/>
      <c r="I59" s="176"/>
      <c r="J59" s="176"/>
      <c r="K59" s="176"/>
      <c r="L59" s="176"/>
      <c r="M59" s="793" t="s">
        <v>61</v>
      </c>
      <c r="N59" s="793"/>
      <c r="O59" s="793" t="s">
        <v>30</v>
      </c>
      <c r="P59" s="793"/>
      <c r="Q59" s="239"/>
      <c r="R59" s="31"/>
    </row>
    <row r="60" spans="1:19" ht="15" customHeight="1" x14ac:dyDescent="0.45">
      <c r="A60" s="309">
        <v>60</v>
      </c>
      <c r="B60" s="176"/>
      <c r="C60" s="176"/>
      <c r="D60" s="176"/>
      <c r="E60" s="176"/>
      <c r="F60" s="176"/>
      <c r="G60" s="176"/>
      <c r="H60" s="176"/>
      <c r="I60" s="176"/>
      <c r="J60" s="176"/>
      <c r="K60" s="176"/>
      <c r="L60" s="176"/>
      <c r="M60" s="315" t="s">
        <v>17</v>
      </c>
      <c r="N60" s="315" t="s">
        <v>17</v>
      </c>
      <c r="O60" s="315" t="s">
        <v>17</v>
      </c>
      <c r="P60" s="315" t="s">
        <v>17</v>
      </c>
      <c r="Q60" s="239"/>
      <c r="R60" s="32"/>
    </row>
    <row r="61" spans="1:19" ht="15" customHeight="1" x14ac:dyDescent="0.45">
      <c r="A61" s="309">
        <v>61</v>
      </c>
      <c r="B61" s="176"/>
      <c r="C61" s="176"/>
      <c r="D61" s="176"/>
      <c r="E61" s="176"/>
      <c r="F61" s="176" t="s">
        <v>18</v>
      </c>
      <c r="G61" s="176"/>
      <c r="H61" s="176"/>
      <c r="I61" s="176"/>
      <c r="J61" s="176"/>
      <c r="K61" s="176"/>
      <c r="L61" s="176"/>
      <c r="M61" s="188">
        <f>N29</f>
        <v>0</v>
      </c>
      <c r="N61" s="164"/>
      <c r="O61" s="188">
        <f>P29</f>
        <v>0</v>
      </c>
      <c r="P61" s="164"/>
      <c r="Q61" s="239"/>
      <c r="R61" s="31" t="s">
        <v>958</v>
      </c>
    </row>
    <row r="62" spans="1:19" ht="15" customHeight="1" x14ac:dyDescent="0.45">
      <c r="A62" s="309">
        <v>62</v>
      </c>
      <c r="B62" s="165"/>
      <c r="C62" s="231"/>
      <c r="D62" s="185" t="s">
        <v>5</v>
      </c>
      <c r="E62" s="231"/>
      <c r="F62" s="409" t="s">
        <v>791</v>
      </c>
      <c r="G62" s="409"/>
      <c r="H62" s="409"/>
      <c r="I62" s="409"/>
      <c r="J62" s="409"/>
      <c r="K62" s="409"/>
      <c r="L62" s="176"/>
      <c r="M62" s="179"/>
      <c r="N62" s="164"/>
      <c r="O62" s="179"/>
      <c r="P62" s="164"/>
      <c r="Q62" s="239"/>
      <c r="R62" s="31"/>
    </row>
    <row r="63" spans="1:19" ht="15" customHeight="1" x14ac:dyDescent="0.45">
      <c r="A63" s="309">
        <v>63</v>
      </c>
      <c r="B63" s="176"/>
      <c r="C63" s="176"/>
      <c r="D63" s="176"/>
      <c r="E63" s="176"/>
      <c r="F63" s="176"/>
      <c r="G63" s="176"/>
      <c r="H63" s="176"/>
      <c r="I63" s="176"/>
      <c r="J63" s="176"/>
      <c r="K63" s="176"/>
      <c r="L63" s="176"/>
      <c r="M63" s="164"/>
      <c r="N63" s="164"/>
      <c r="O63" s="164"/>
      <c r="P63" s="164"/>
      <c r="Q63" s="239"/>
      <c r="R63" s="31"/>
    </row>
    <row r="64" spans="1:19" ht="15" customHeight="1" thickBot="1" x14ac:dyDescent="0.5">
      <c r="A64" s="309">
        <v>64</v>
      </c>
      <c r="B64" s="176"/>
      <c r="C64" s="176"/>
      <c r="D64" s="409"/>
      <c r="E64" s="409"/>
      <c r="F64" s="409" t="s">
        <v>71</v>
      </c>
      <c r="G64" s="409"/>
      <c r="H64" s="409"/>
      <c r="I64" s="409"/>
      <c r="J64" s="409"/>
      <c r="K64" s="409"/>
      <c r="L64" s="176"/>
      <c r="M64" s="188">
        <f>M61-M62</f>
        <v>0</v>
      </c>
      <c r="N64" s="164"/>
      <c r="O64" s="188">
        <f>O61-O62</f>
        <v>0</v>
      </c>
      <c r="P64" s="164"/>
      <c r="Q64" s="239"/>
      <c r="R64" s="31"/>
    </row>
    <row r="65" spans="1:20" ht="15" customHeight="1" thickBot="1" x14ac:dyDescent="0.5">
      <c r="A65" s="309">
        <v>65</v>
      </c>
      <c r="B65" s="176"/>
      <c r="C65" s="176"/>
      <c r="D65" s="176"/>
      <c r="E65" s="316" t="s">
        <v>212</v>
      </c>
      <c r="F65" s="176"/>
      <c r="G65" s="176"/>
      <c r="H65" s="176"/>
      <c r="I65" s="176"/>
      <c r="J65" s="176"/>
      <c r="K65" s="176"/>
      <c r="L65" s="176"/>
      <c r="M65" s="164"/>
      <c r="N65" s="178">
        <f>IF(M64&lt;&gt;0,M64*$P57,0)</f>
        <v>0</v>
      </c>
      <c r="O65" s="164"/>
      <c r="P65" s="178">
        <f>IF(O64&lt;&gt;0,O64*$P57,0)</f>
        <v>0</v>
      </c>
      <c r="Q65" s="239"/>
      <c r="R65" s="31" t="s">
        <v>959</v>
      </c>
    </row>
    <row r="66" spans="1:20" s="22" customFormat="1" x14ac:dyDescent="0.45">
      <c r="A66" s="309">
        <v>66</v>
      </c>
      <c r="B66" s="176"/>
      <c r="C66" s="176"/>
      <c r="D66" s="176"/>
      <c r="E66" s="176"/>
      <c r="F66" s="176"/>
      <c r="G66" s="176"/>
      <c r="H66" s="176"/>
      <c r="I66" s="176"/>
      <c r="J66" s="176"/>
      <c r="K66" s="176"/>
      <c r="L66" s="176"/>
      <c r="M66" s="176"/>
      <c r="N66" s="176"/>
      <c r="O66" s="176"/>
      <c r="P66" s="176"/>
      <c r="Q66" s="239"/>
      <c r="R66" s="31"/>
      <c r="S66" s="54"/>
      <c r="T66" s="54"/>
    </row>
    <row r="67" spans="1:20" ht="30" customHeight="1" x14ac:dyDescent="0.55000000000000004">
      <c r="A67" s="309">
        <v>67</v>
      </c>
      <c r="B67" s="176"/>
      <c r="C67" s="173" t="s">
        <v>297</v>
      </c>
      <c r="D67" s="176"/>
      <c r="E67" s="176"/>
      <c r="F67" s="176"/>
      <c r="G67" s="176"/>
      <c r="H67" s="176"/>
      <c r="I67" s="176"/>
      <c r="J67" s="176"/>
      <c r="K67" s="176"/>
      <c r="L67" s="165"/>
      <c r="M67" s="165"/>
      <c r="N67" s="165"/>
      <c r="O67" s="165"/>
      <c r="P67" s="165"/>
      <c r="Q67" s="239"/>
      <c r="R67" s="31"/>
    </row>
    <row r="68" spans="1:20" ht="35.25" customHeight="1" x14ac:dyDescent="0.45">
      <c r="A68" s="309">
        <v>68</v>
      </c>
      <c r="B68" s="176"/>
      <c r="C68" s="176"/>
      <c r="D68" s="176"/>
      <c r="E68" s="176"/>
      <c r="F68" s="176"/>
      <c r="G68" s="176"/>
      <c r="H68" s="176"/>
      <c r="I68" s="176"/>
      <c r="J68" s="176"/>
      <c r="K68" s="176"/>
      <c r="L68" s="176"/>
      <c r="M68" s="790" t="s">
        <v>72</v>
      </c>
      <c r="N68" s="790"/>
      <c r="O68" s="790" t="s">
        <v>73</v>
      </c>
      <c r="P68" s="790"/>
      <c r="Q68" s="239"/>
      <c r="R68" s="31"/>
    </row>
    <row r="69" spans="1:20" ht="15" customHeight="1" x14ac:dyDescent="0.45">
      <c r="A69" s="309">
        <v>69</v>
      </c>
      <c r="B69" s="176"/>
      <c r="C69" s="176"/>
      <c r="D69" s="409"/>
      <c r="E69" s="183" t="s">
        <v>74</v>
      </c>
      <c r="F69" s="409"/>
      <c r="G69" s="409"/>
      <c r="H69" s="409"/>
      <c r="I69" s="409"/>
      <c r="J69" s="409"/>
      <c r="K69" s="409"/>
      <c r="L69" s="176"/>
      <c r="M69" s="164"/>
      <c r="N69" s="179"/>
      <c r="O69" s="164"/>
      <c r="P69" s="179"/>
      <c r="Q69" s="239"/>
      <c r="R69" s="31"/>
      <c r="S69" s="31" t="s">
        <v>154</v>
      </c>
    </row>
    <row r="70" spans="1:20" ht="15" customHeight="1" x14ac:dyDescent="0.45">
      <c r="A70" s="309">
        <v>70</v>
      </c>
      <c r="B70" s="176"/>
      <c r="C70" s="185"/>
      <c r="D70" s="185" t="s">
        <v>6</v>
      </c>
      <c r="E70" s="183"/>
      <c r="F70" s="176" t="s">
        <v>75</v>
      </c>
      <c r="G70" s="166"/>
      <c r="H70" s="166"/>
      <c r="I70" s="166"/>
      <c r="J70" s="166"/>
      <c r="K70" s="166"/>
      <c r="L70" s="176"/>
      <c r="M70" s="179"/>
      <c r="N70" s="164"/>
      <c r="O70" s="188">
        <f>'S6.Actual Expenditure Capex'!L37</f>
        <v>0</v>
      </c>
      <c r="P70" s="164"/>
      <c r="Q70" s="239"/>
      <c r="R70" s="31" t="s">
        <v>242</v>
      </c>
    </row>
    <row r="71" spans="1:20" ht="15" customHeight="1" x14ac:dyDescent="0.45">
      <c r="A71" s="309">
        <v>71</v>
      </c>
      <c r="B71" s="176"/>
      <c r="C71" s="185"/>
      <c r="D71" s="185" t="s">
        <v>5</v>
      </c>
      <c r="E71" s="183"/>
      <c r="F71" s="176" t="s">
        <v>21</v>
      </c>
      <c r="G71" s="166"/>
      <c r="H71" s="166"/>
      <c r="I71" s="166"/>
      <c r="J71" s="166"/>
      <c r="K71" s="166"/>
      <c r="L71" s="176"/>
      <c r="M71" s="188">
        <f>N39</f>
        <v>0</v>
      </c>
      <c r="N71" s="164"/>
      <c r="O71" s="188">
        <f>P39</f>
        <v>0</v>
      </c>
      <c r="P71" s="164"/>
      <c r="Q71" s="239"/>
      <c r="R71" s="51" t="s">
        <v>950</v>
      </c>
    </row>
    <row r="72" spans="1:20" ht="15" customHeight="1" thickBot="1" x14ac:dyDescent="0.5">
      <c r="A72" s="309">
        <v>72</v>
      </c>
      <c r="B72" s="176"/>
      <c r="C72" s="185"/>
      <c r="D72" s="185" t="s">
        <v>6</v>
      </c>
      <c r="E72" s="183"/>
      <c r="F72" s="176" t="s">
        <v>24</v>
      </c>
      <c r="G72" s="166"/>
      <c r="H72" s="166"/>
      <c r="I72" s="166"/>
      <c r="J72" s="166"/>
      <c r="K72" s="166"/>
      <c r="L72" s="176"/>
      <c r="M72" s="164"/>
      <c r="N72" s="164"/>
      <c r="O72" s="179"/>
      <c r="P72" s="164"/>
      <c r="Q72" s="239"/>
      <c r="R72" s="31"/>
    </row>
    <row r="73" spans="1:20" ht="15" customHeight="1" thickBot="1" x14ac:dyDescent="0.5">
      <c r="A73" s="309">
        <v>73</v>
      </c>
      <c r="B73" s="176"/>
      <c r="C73" s="176"/>
      <c r="D73" s="409"/>
      <c r="E73" s="183" t="s">
        <v>76</v>
      </c>
      <c r="F73" s="409"/>
      <c r="G73" s="409"/>
      <c r="H73" s="409"/>
      <c r="I73" s="409"/>
      <c r="J73" s="409"/>
      <c r="K73" s="409"/>
      <c r="L73" s="176"/>
      <c r="M73" s="164"/>
      <c r="N73" s="178">
        <f>N69+M70-M71</f>
        <v>0</v>
      </c>
      <c r="O73" s="164"/>
      <c r="P73" s="178">
        <f>P69+O70-O71+O72</f>
        <v>0</v>
      </c>
      <c r="Q73" s="239"/>
      <c r="R73" s="31"/>
    </row>
    <row r="74" spans="1:20" ht="15" customHeight="1" x14ac:dyDescent="0.45">
      <c r="A74" s="309">
        <v>74</v>
      </c>
      <c r="B74" s="176"/>
      <c r="C74" s="176"/>
      <c r="D74" s="409"/>
      <c r="E74" s="409"/>
      <c r="F74" s="409"/>
      <c r="G74" s="409"/>
      <c r="H74" s="409"/>
      <c r="I74" s="409"/>
      <c r="J74" s="409"/>
      <c r="K74" s="409"/>
      <c r="L74" s="176"/>
      <c r="M74" s="176"/>
      <c r="N74" s="165"/>
      <c r="O74" s="176"/>
      <c r="P74" s="176"/>
      <c r="Q74" s="239"/>
      <c r="R74" s="31"/>
    </row>
    <row r="75" spans="1:20" ht="15" customHeight="1" x14ac:dyDescent="0.45">
      <c r="A75" s="309">
        <v>75</v>
      </c>
      <c r="B75" s="176"/>
      <c r="C75" s="176"/>
      <c r="D75" s="409"/>
      <c r="E75" s="409"/>
      <c r="F75" s="176" t="s">
        <v>77</v>
      </c>
      <c r="G75" s="409"/>
      <c r="H75" s="409"/>
      <c r="I75" s="409"/>
      <c r="J75" s="409"/>
      <c r="K75" s="409"/>
      <c r="L75" s="176"/>
      <c r="M75" s="176"/>
      <c r="N75" s="165"/>
      <c r="O75" s="176"/>
      <c r="P75" s="140"/>
      <c r="Q75" s="239"/>
      <c r="R75" s="31"/>
    </row>
    <row r="76" spans="1:20" ht="15" customHeight="1" x14ac:dyDescent="0.45">
      <c r="A76" s="309">
        <v>76</v>
      </c>
      <c r="B76" s="176"/>
      <c r="C76" s="176"/>
      <c r="D76" s="409"/>
      <c r="E76" s="409"/>
      <c r="F76" s="176"/>
      <c r="G76" s="409"/>
      <c r="H76" s="409"/>
      <c r="I76" s="409"/>
      <c r="J76" s="409"/>
      <c r="K76" s="409"/>
      <c r="L76" s="176"/>
      <c r="M76" s="176"/>
      <c r="N76" s="165"/>
      <c r="O76" s="176"/>
      <c r="P76" s="176"/>
      <c r="Q76" s="239"/>
      <c r="R76" s="31"/>
    </row>
    <row r="77" spans="1:20" ht="30" customHeight="1" x14ac:dyDescent="0.55000000000000004">
      <c r="A77" s="309">
        <v>77</v>
      </c>
      <c r="B77" s="176"/>
      <c r="C77" s="173" t="s">
        <v>298</v>
      </c>
      <c r="D77" s="176"/>
      <c r="E77" s="176"/>
      <c r="F77" s="176"/>
      <c r="G77" s="176"/>
      <c r="H77" s="176"/>
      <c r="I77" s="176"/>
      <c r="J77" s="176"/>
      <c r="K77" s="176"/>
      <c r="L77" s="165"/>
      <c r="M77" s="794"/>
      <c r="N77" s="794"/>
      <c r="O77" s="794"/>
      <c r="P77" s="794"/>
      <c r="Q77" s="239"/>
      <c r="R77" s="31"/>
    </row>
    <row r="78" spans="1:20" ht="12.75" customHeight="1" x14ac:dyDescent="0.45">
      <c r="A78" s="309">
        <v>78</v>
      </c>
      <c r="B78" s="176"/>
      <c r="C78" s="176"/>
      <c r="D78" s="176"/>
      <c r="E78" s="176"/>
      <c r="F78" s="176"/>
      <c r="G78" s="176"/>
      <c r="H78" s="176"/>
      <c r="I78" s="176"/>
      <c r="J78" s="176"/>
      <c r="K78" s="176"/>
      <c r="L78" s="176"/>
      <c r="M78" s="790" t="s">
        <v>61</v>
      </c>
      <c r="N78" s="790"/>
      <c r="O78" s="790" t="s">
        <v>30</v>
      </c>
      <c r="P78" s="790"/>
      <c r="Q78" s="239"/>
      <c r="R78" s="31"/>
    </row>
    <row r="79" spans="1:20" ht="15" customHeight="1" x14ac:dyDescent="0.45">
      <c r="A79" s="309">
        <v>79</v>
      </c>
      <c r="B79" s="176"/>
      <c r="C79" s="176"/>
      <c r="D79" s="176"/>
      <c r="E79" s="176"/>
      <c r="F79" s="176"/>
      <c r="G79" s="176"/>
      <c r="H79" s="176"/>
      <c r="I79" s="176"/>
      <c r="J79" s="176"/>
      <c r="K79" s="176"/>
      <c r="L79" s="176"/>
      <c r="M79" s="311" t="s">
        <v>17</v>
      </c>
      <c r="N79" s="311" t="s">
        <v>17</v>
      </c>
      <c r="O79" s="311" t="s">
        <v>17</v>
      </c>
      <c r="P79" s="311" t="s">
        <v>17</v>
      </c>
      <c r="Q79" s="239"/>
      <c r="R79" s="32"/>
    </row>
    <row r="80" spans="1:20" ht="15" customHeight="1" x14ac:dyDescent="0.45">
      <c r="A80" s="309">
        <v>80</v>
      </c>
      <c r="B80" s="176"/>
      <c r="C80" s="176"/>
      <c r="D80" s="176"/>
      <c r="E80" s="176"/>
      <c r="F80" s="170" t="s">
        <v>220</v>
      </c>
      <c r="G80" s="176"/>
      <c r="H80" s="176"/>
      <c r="I80" s="176"/>
      <c r="J80" s="176"/>
      <c r="K80" s="176"/>
      <c r="L80" s="176"/>
      <c r="M80" s="179"/>
      <c r="N80" s="164"/>
      <c r="O80" s="179"/>
      <c r="P80" s="164"/>
      <c r="Q80" s="239"/>
      <c r="R80" s="31"/>
    </row>
    <row r="81" spans="1:20" ht="15" customHeight="1" thickBot="1" x14ac:dyDescent="0.5">
      <c r="A81" s="309">
        <v>81</v>
      </c>
      <c r="B81" s="176"/>
      <c r="C81" s="176"/>
      <c r="D81" s="185"/>
      <c r="E81" s="176"/>
      <c r="F81" s="170" t="s">
        <v>221</v>
      </c>
      <c r="G81" s="176"/>
      <c r="H81" s="176"/>
      <c r="I81" s="176"/>
      <c r="J81" s="176"/>
      <c r="K81" s="176"/>
      <c r="L81" s="176"/>
      <c r="M81" s="179"/>
      <c r="N81" s="164"/>
      <c r="O81" s="179"/>
      <c r="P81" s="164"/>
      <c r="Q81" s="239"/>
      <c r="R81" s="31"/>
    </row>
    <row r="82" spans="1:20" ht="15" customHeight="1" thickBot="1" x14ac:dyDescent="0.5">
      <c r="A82" s="309">
        <v>82</v>
      </c>
      <c r="B82" s="176"/>
      <c r="C82" s="176"/>
      <c r="D82" s="176"/>
      <c r="E82" s="183" t="s">
        <v>33</v>
      </c>
      <c r="F82" s="176"/>
      <c r="G82" s="176"/>
      <c r="H82" s="176"/>
      <c r="I82" s="176"/>
      <c r="J82" s="176"/>
      <c r="K82" s="176"/>
      <c r="L82" s="176"/>
      <c r="M82" s="164"/>
      <c r="N82" s="306">
        <f>SUM(M80:M81)</f>
        <v>0</v>
      </c>
      <c r="O82" s="164"/>
      <c r="P82" s="306">
        <f>SUM(O80:O81)</f>
        <v>0</v>
      </c>
      <c r="Q82" s="239"/>
      <c r="R82" s="31" t="s">
        <v>960</v>
      </c>
    </row>
    <row r="83" spans="1:20" x14ac:dyDescent="0.45">
      <c r="A83" s="309">
        <v>83</v>
      </c>
      <c r="B83" s="176"/>
      <c r="C83" s="176"/>
      <c r="D83" s="176"/>
      <c r="E83" s="176"/>
      <c r="F83" s="176"/>
      <c r="G83" s="176"/>
      <c r="H83" s="176"/>
      <c r="I83" s="176"/>
      <c r="J83" s="176"/>
      <c r="K83" s="176"/>
      <c r="L83" s="176"/>
      <c r="M83" s="176"/>
      <c r="N83" s="176"/>
      <c r="O83" s="176"/>
      <c r="P83" s="176"/>
      <c r="Q83" s="162"/>
      <c r="R83" s="31"/>
    </row>
    <row r="84" spans="1:20" ht="30" customHeight="1" x14ac:dyDescent="0.55000000000000004">
      <c r="A84" s="309">
        <v>84</v>
      </c>
      <c r="B84" s="176"/>
      <c r="C84" s="173" t="s">
        <v>299</v>
      </c>
      <c r="D84" s="176"/>
      <c r="E84" s="176"/>
      <c r="F84" s="176"/>
      <c r="G84" s="176"/>
      <c r="H84" s="176"/>
      <c r="I84" s="176"/>
      <c r="J84" s="176"/>
      <c r="K84" s="176"/>
      <c r="L84" s="789" t="s">
        <v>12</v>
      </c>
      <c r="M84" s="789"/>
      <c r="N84" s="789"/>
      <c r="O84" s="789"/>
      <c r="P84" s="789"/>
      <c r="Q84" s="239"/>
      <c r="R84" s="31"/>
    </row>
    <row r="85" spans="1:20" ht="67.5" customHeight="1" x14ac:dyDescent="0.45">
      <c r="A85" s="309">
        <v>85</v>
      </c>
      <c r="B85" s="176"/>
      <c r="C85" s="317"/>
      <c r="D85" s="317"/>
      <c r="E85" s="317"/>
      <c r="F85" s="183" t="s">
        <v>269</v>
      </c>
      <c r="G85" s="317"/>
      <c r="H85" s="317"/>
      <c r="I85" s="317"/>
      <c r="J85" s="318" t="s">
        <v>222</v>
      </c>
      <c r="K85" s="318"/>
      <c r="L85" s="318"/>
      <c r="M85" s="318"/>
      <c r="N85" s="406" t="s">
        <v>69</v>
      </c>
      <c r="O85" s="406" t="s">
        <v>223</v>
      </c>
      <c r="P85" s="406" t="s">
        <v>224</v>
      </c>
      <c r="Q85" s="239"/>
      <c r="R85" s="31"/>
    </row>
    <row r="86" spans="1:20" ht="15" customHeight="1" x14ac:dyDescent="0.45">
      <c r="A86" s="309">
        <v>86</v>
      </c>
      <c r="B86" s="176"/>
      <c r="C86" s="784"/>
      <c r="D86" s="784"/>
      <c r="E86" s="317"/>
      <c r="F86" s="785"/>
      <c r="G86" s="786"/>
      <c r="H86" s="786"/>
      <c r="I86" s="787"/>
      <c r="J86" s="788"/>
      <c r="K86" s="786"/>
      <c r="L86" s="786"/>
      <c r="M86" s="787"/>
      <c r="N86" s="179"/>
      <c r="O86" s="179"/>
      <c r="P86" s="179"/>
      <c r="Q86" s="239"/>
    </row>
    <row r="87" spans="1:20" ht="15" customHeight="1" x14ac:dyDescent="0.45">
      <c r="A87" s="309">
        <v>87</v>
      </c>
      <c r="B87" s="176"/>
      <c r="C87" s="784"/>
      <c r="D87" s="784"/>
      <c r="E87" s="317"/>
      <c r="F87" s="785"/>
      <c r="G87" s="786"/>
      <c r="H87" s="786"/>
      <c r="I87" s="787"/>
      <c r="J87" s="788"/>
      <c r="K87" s="786"/>
      <c r="L87" s="786"/>
      <c r="M87" s="787"/>
      <c r="N87" s="179"/>
      <c r="O87" s="179"/>
      <c r="P87" s="179"/>
      <c r="Q87" s="239"/>
    </row>
    <row r="88" spans="1:20" ht="15" customHeight="1" x14ac:dyDescent="0.45">
      <c r="A88" s="309">
        <v>88</v>
      </c>
      <c r="B88" s="176"/>
      <c r="C88" s="405"/>
      <c r="D88" s="405"/>
      <c r="E88" s="317"/>
      <c r="F88" s="785"/>
      <c r="G88" s="786"/>
      <c r="H88" s="786"/>
      <c r="I88" s="787"/>
      <c r="J88" s="788"/>
      <c r="K88" s="786"/>
      <c r="L88" s="786"/>
      <c r="M88" s="787"/>
      <c r="N88" s="179"/>
      <c r="O88" s="179"/>
      <c r="P88" s="179"/>
      <c r="Q88" s="239"/>
    </row>
    <row r="89" spans="1:20" ht="15" customHeight="1" x14ac:dyDescent="0.45">
      <c r="A89" s="309">
        <v>89</v>
      </c>
      <c r="B89" s="176"/>
      <c r="C89" s="405"/>
      <c r="D89" s="405"/>
      <c r="E89" s="317"/>
      <c r="F89" s="785"/>
      <c r="G89" s="786"/>
      <c r="H89" s="786"/>
      <c r="I89" s="787"/>
      <c r="J89" s="788"/>
      <c r="K89" s="786"/>
      <c r="L89" s="786"/>
      <c r="M89" s="787"/>
      <c r="N89" s="179"/>
      <c r="O89" s="179"/>
      <c r="P89" s="179"/>
      <c r="Q89" s="239"/>
    </row>
    <row r="90" spans="1:20" ht="15" customHeight="1" x14ac:dyDescent="0.45">
      <c r="A90" s="309">
        <v>90</v>
      </c>
      <c r="B90" s="176"/>
      <c r="C90" s="405"/>
      <c r="D90" s="405"/>
      <c r="E90" s="317"/>
      <c r="F90" s="785"/>
      <c r="G90" s="786"/>
      <c r="H90" s="786"/>
      <c r="I90" s="787"/>
      <c r="J90" s="788"/>
      <c r="K90" s="786"/>
      <c r="L90" s="786"/>
      <c r="M90" s="787"/>
      <c r="N90" s="179"/>
      <c r="O90" s="179"/>
      <c r="P90" s="179"/>
      <c r="Q90" s="239"/>
    </row>
    <row r="91" spans="1:20" ht="15" customHeight="1" x14ac:dyDescent="0.45">
      <c r="A91" s="309">
        <v>91</v>
      </c>
      <c r="B91" s="176"/>
      <c r="C91" s="784"/>
      <c r="D91" s="784"/>
      <c r="E91" s="317"/>
      <c r="F91" s="785"/>
      <c r="G91" s="786"/>
      <c r="H91" s="786"/>
      <c r="I91" s="787"/>
      <c r="J91" s="788"/>
      <c r="K91" s="786"/>
      <c r="L91" s="786"/>
      <c r="M91" s="787"/>
      <c r="N91" s="179"/>
      <c r="O91" s="179"/>
      <c r="P91" s="179"/>
      <c r="Q91" s="239"/>
    </row>
    <row r="92" spans="1:20" ht="15" customHeight="1" x14ac:dyDescent="0.45">
      <c r="A92" s="309">
        <v>92</v>
      </c>
      <c r="B92" s="176"/>
      <c r="C92" s="784"/>
      <c r="D92" s="784"/>
      <c r="E92" s="317"/>
      <c r="F92" s="785"/>
      <c r="G92" s="786"/>
      <c r="H92" s="786"/>
      <c r="I92" s="787"/>
      <c r="J92" s="788"/>
      <c r="K92" s="786"/>
      <c r="L92" s="786"/>
      <c r="M92" s="787"/>
      <c r="N92" s="179"/>
      <c r="O92" s="179"/>
      <c r="P92" s="179"/>
      <c r="Q92" s="239"/>
    </row>
    <row r="93" spans="1:20" ht="15" customHeight="1" x14ac:dyDescent="0.45">
      <c r="A93" s="309">
        <v>93</v>
      </c>
      <c r="B93" s="176"/>
      <c r="C93" s="784"/>
      <c r="D93" s="784"/>
      <c r="E93" s="317"/>
      <c r="F93" s="785"/>
      <c r="G93" s="786"/>
      <c r="H93" s="786"/>
      <c r="I93" s="787"/>
      <c r="J93" s="788"/>
      <c r="K93" s="786"/>
      <c r="L93" s="786"/>
      <c r="M93" s="787"/>
      <c r="N93" s="179"/>
      <c r="O93" s="179"/>
      <c r="P93" s="179"/>
      <c r="Q93" s="239"/>
    </row>
    <row r="94" spans="1:20" ht="15" customHeight="1" x14ac:dyDescent="0.45">
      <c r="A94" s="309">
        <v>94</v>
      </c>
      <c r="B94" s="176"/>
      <c r="C94" s="405"/>
      <c r="D94" s="405"/>
      <c r="E94" s="317"/>
      <c r="F94" s="408" t="s">
        <v>147</v>
      </c>
      <c r="G94" s="405"/>
      <c r="H94" s="405"/>
      <c r="I94" s="317"/>
      <c r="J94" s="317"/>
      <c r="K94" s="317"/>
      <c r="L94" s="405"/>
      <c r="M94" s="317"/>
      <c r="N94" s="405"/>
      <c r="O94" s="317"/>
      <c r="P94" s="317"/>
      <c r="Q94" s="239"/>
    </row>
    <row r="95" spans="1:20" ht="30" customHeight="1" thickBot="1" x14ac:dyDescent="0.6">
      <c r="A95" s="309">
        <v>95</v>
      </c>
      <c r="B95" s="176"/>
      <c r="C95" s="173" t="s">
        <v>300</v>
      </c>
      <c r="D95" s="176"/>
      <c r="E95" s="176"/>
      <c r="F95" s="176"/>
      <c r="G95" s="176"/>
      <c r="H95" s="176"/>
      <c r="I95" s="176"/>
      <c r="J95" s="176"/>
      <c r="K95" s="176"/>
      <c r="L95" s="165"/>
      <c r="M95" s="165"/>
      <c r="N95" s="165"/>
      <c r="O95" s="347"/>
      <c r="P95" s="347"/>
      <c r="Q95" s="239"/>
    </row>
    <row r="96" spans="1:20" ht="27.4" thickBot="1" x14ac:dyDescent="0.55000000000000004">
      <c r="A96" s="309">
        <v>96</v>
      </c>
      <c r="B96" s="176"/>
      <c r="C96" s="176"/>
      <c r="D96" s="176"/>
      <c r="E96" s="351" t="s">
        <v>246</v>
      </c>
      <c r="F96" s="176"/>
      <c r="G96" s="353" t="s">
        <v>230</v>
      </c>
      <c r="H96" s="353" t="s">
        <v>261</v>
      </c>
      <c r="I96" s="353" t="s">
        <v>262</v>
      </c>
      <c r="J96" s="353" t="s">
        <v>263</v>
      </c>
      <c r="K96" s="353" t="s">
        <v>264</v>
      </c>
      <c r="L96" s="353" t="s">
        <v>259</v>
      </c>
      <c r="M96" s="353" t="s">
        <v>260</v>
      </c>
      <c r="N96" s="406" t="s">
        <v>11</v>
      </c>
      <c r="O96" s="354" t="s">
        <v>78</v>
      </c>
      <c r="P96" s="355" t="s">
        <v>267</v>
      </c>
      <c r="Q96" s="162"/>
      <c r="S96" s="217" t="s">
        <v>149</v>
      </c>
      <c r="T96" s="42" t="s">
        <v>150</v>
      </c>
    </row>
    <row r="97" spans="1:20" ht="15" customHeight="1" x14ac:dyDescent="0.45">
      <c r="A97" s="309">
        <v>97</v>
      </c>
      <c r="B97" s="176"/>
      <c r="C97" s="166"/>
      <c r="D97" s="348"/>
      <c r="E97" s="348" t="s">
        <v>244</v>
      </c>
      <c r="F97" s="176"/>
      <c r="G97" s="179"/>
      <c r="H97" s="179"/>
      <c r="I97" s="179"/>
      <c r="J97" s="179"/>
      <c r="K97" s="179"/>
      <c r="L97" s="179"/>
      <c r="M97" s="179"/>
      <c r="N97" s="184">
        <f>G97-H97+I97+J97-K97+L97+M97</f>
        <v>0</v>
      </c>
      <c r="O97" s="179"/>
      <c r="P97" s="179"/>
      <c r="Q97" s="162"/>
      <c r="S97" s="61">
        <f>P29</f>
        <v>0</v>
      </c>
      <c r="T97" s="45" t="b">
        <f>ROUND(S97,0)=ROUND(G127,0)</f>
        <v>1</v>
      </c>
    </row>
    <row r="98" spans="1:20" ht="15" customHeight="1" x14ac:dyDescent="0.45">
      <c r="A98" s="309">
        <v>98</v>
      </c>
      <c r="B98" s="176"/>
      <c r="C98" s="185"/>
      <c r="D98" s="349"/>
      <c r="E98" s="349" t="s">
        <v>247</v>
      </c>
      <c r="F98" s="176"/>
      <c r="G98" s="179"/>
      <c r="H98" s="179"/>
      <c r="I98" s="179"/>
      <c r="J98" s="179"/>
      <c r="K98" s="179"/>
      <c r="L98" s="179"/>
      <c r="M98" s="179"/>
      <c r="N98" s="184">
        <f t="shared" ref="N98:N104" si="1">G98-H98+I98+J98-K98+L98+M98</f>
        <v>0</v>
      </c>
      <c r="O98" s="179"/>
      <c r="P98" s="179"/>
      <c r="Q98" s="162"/>
      <c r="S98" s="61">
        <f>P32</f>
        <v>0</v>
      </c>
      <c r="T98" s="43" t="b">
        <f>ROUND(S98,0)=ROUND(H127,0)</f>
        <v>1</v>
      </c>
    </row>
    <row r="99" spans="1:20" ht="15" customHeight="1" x14ac:dyDescent="0.45">
      <c r="A99" s="309">
        <v>99</v>
      </c>
      <c r="B99" s="176"/>
      <c r="C99" s="185"/>
      <c r="D99" s="349"/>
      <c r="E99" s="349" t="s">
        <v>248</v>
      </c>
      <c r="F99" s="176"/>
      <c r="G99" s="179"/>
      <c r="H99" s="179"/>
      <c r="I99" s="179"/>
      <c r="J99" s="179"/>
      <c r="K99" s="179"/>
      <c r="L99" s="179"/>
      <c r="M99" s="179"/>
      <c r="N99" s="184">
        <f t="shared" si="1"/>
        <v>0</v>
      </c>
      <c r="O99" s="179"/>
      <c r="P99" s="179"/>
      <c r="Q99" s="162"/>
      <c r="S99" s="61">
        <f>P34</f>
        <v>0</v>
      </c>
      <c r="T99" s="43" t="b">
        <f>ROUND(S99,0)=ROUND(I127,0)</f>
        <v>1</v>
      </c>
    </row>
    <row r="100" spans="1:20" ht="15" customHeight="1" x14ac:dyDescent="0.45">
      <c r="A100" s="309">
        <v>100</v>
      </c>
      <c r="B100" s="176"/>
      <c r="C100" s="185"/>
      <c r="D100" s="349"/>
      <c r="E100" s="349" t="s">
        <v>455</v>
      </c>
      <c r="F100" s="176"/>
      <c r="G100" s="179"/>
      <c r="H100" s="179"/>
      <c r="I100" s="179"/>
      <c r="J100" s="179"/>
      <c r="K100" s="179"/>
      <c r="L100" s="179"/>
      <c r="M100" s="179"/>
      <c r="N100" s="184">
        <f t="shared" si="1"/>
        <v>0</v>
      </c>
      <c r="O100" s="179"/>
      <c r="P100" s="179"/>
      <c r="Q100" s="162"/>
      <c r="S100" s="61">
        <f>P39</f>
        <v>0</v>
      </c>
      <c r="T100" s="43" t="b">
        <f>ROUND(S100,0)=ROUND(J127,0)</f>
        <v>1</v>
      </c>
    </row>
    <row r="101" spans="1:20" ht="15" customHeight="1" x14ac:dyDescent="0.45">
      <c r="A101" s="309">
        <v>101</v>
      </c>
      <c r="B101" s="176"/>
      <c r="C101" s="185"/>
      <c r="D101" s="349"/>
      <c r="E101" s="349" t="s">
        <v>250</v>
      </c>
      <c r="F101" s="176"/>
      <c r="G101" s="179"/>
      <c r="H101" s="179"/>
      <c r="I101" s="179"/>
      <c r="J101" s="179"/>
      <c r="K101" s="179"/>
      <c r="L101" s="179"/>
      <c r="M101" s="179"/>
      <c r="N101" s="184">
        <f t="shared" si="1"/>
        <v>0</v>
      </c>
      <c r="O101" s="179"/>
      <c r="P101" s="179"/>
      <c r="Q101" s="162"/>
      <c r="S101" s="61">
        <f>P44</f>
        <v>0</v>
      </c>
      <c r="T101" s="43" t="b">
        <f>ROUND(S101,0)=ROUND(K127,0)</f>
        <v>1</v>
      </c>
    </row>
    <row r="102" spans="1:20" ht="15" customHeight="1" x14ac:dyDescent="0.45">
      <c r="A102" s="309">
        <v>102</v>
      </c>
      <c r="B102" s="176"/>
      <c r="C102" s="185"/>
      <c r="D102" s="349"/>
      <c r="E102" s="349" t="s">
        <v>251</v>
      </c>
      <c r="F102" s="176"/>
      <c r="G102" s="179"/>
      <c r="H102" s="179"/>
      <c r="I102" s="179"/>
      <c r="J102" s="179"/>
      <c r="K102" s="179"/>
      <c r="L102" s="179"/>
      <c r="M102" s="179"/>
      <c r="N102" s="184">
        <f t="shared" si="1"/>
        <v>0</v>
      </c>
      <c r="O102" s="179"/>
      <c r="P102" s="179"/>
      <c r="Q102" s="162"/>
      <c r="S102" s="61">
        <f>P48</f>
        <v>0</v>
      </c>
      <c r="T102" s="43" t="b">
        <f>ROUND(S102,0)=ROUND(L127,0)</f>
        <v>1</v>
      </c>
    </row>
    <row r="103" spans="1:20" ht="15" customHeight="1" x14ac:dyDescent="0.45">
      <c r="A103" s="309">
        <v>103</v>
      </c>
      <c r="B103" s="176"/>
      <c r="C103" s="185"/>
      <c r="D103" s="349"/>
      <c r="E103" s="349" t="s">
        <v>252</v>
      </c>
      <c r="F103" s="176"/>
      <c r="G103" s="179"/>
      <c r="H103" s="179"/>
      <c r="I103" s="179"/>
      <c r="J103" s="179"/>
      <c r="K103" s="179"/>
      <c r="L103" s="179"/>
      <c r="M103" s="179"/>
      <c r="N103" s="184">
        <f t="shared" si="1"/>
        <v>0</v>
      </c>
      <c r="O103" s="179"/>
      <c r="P103" s="179"/>
      <c r="Q103" s="162"/>
      <c r="S103" s="61"/>
      <c r="T103" s="43"/>
    </row>
    <row r="104" spans="1:20" ht="15" customHeight="1" thickBot="1" x14ac:dyDescent="0.5">
      <c r="A104" s="309">
        <v>104</v>
      </c>
      <c r="B104" s="176"/>
      <c r="C104" s="185"/>
      <c r="D104" s="350"/>
      <c r="E104" s="236" t="s">
        <v>278</v>
      </c>
      <c r="F104" s="176"/>
      <c r="G104" s="179"/>
      <c r="H104" s="179"/>
      <c r="I104" s="179"/>
      <c r="J104" s="179"/>
      <c r="K104" s="179"/>
      <c r="L104" s="179"/>
      <c r="M104" s="179"/>
      <c r="N104" s="184">
        <f t="shared" si="1"/>
        <v>0</v>
      </c>
      <c r="O104" s="179"/>
      <c r="P104" s="179"/>
      <c r="Q104" s="162"/>
      <c r="S104" s="62">
        <f>P50</f>
        <v>0</v>
      </c>
      <c r="T104" s="44" t="b">
        <f>ROUND(S104,0)=ROUND(N127,0)</f>
        <v>1</v>
      </c>
    </row>
    <row r="105" spans="1:20" ht="15" customHeight="1" thickBot="1" x14ac:dyDescent="0.5">
      <c r="A105" s="309">
        <v>105</v>
      </c>
      <c r="B105" s="176"/>
      <c r="C105" s="166"/>
      <c r="D105" s="176"/>
      <c r="E105" s="183" t="s">
        <v>245</v>
      </c>
      <c r="F105" s="170"/>
      <c r="G105" s="178">
        <f>SUM(G97:G104)</f>
        <v>0</v>
      </c>
      <c r="H105" s="178">
        <f t="shared" ref="H105:M105" si="2">SUM(H97:H104)</f>
        <v>0</v>
      </c>
      <c r="I105" s="178">
        <f t="shared" si="2"/>
        <v>0</v>
      </c>
      <c r="J105" s="178">
        <f t="shared" si="2"/>
        <v>0</v>
      </c>
      <c r="K105" s="178">
        <f t="shared" si="2"/>
        <v>0</v>
      </c>
      <c r="L105" s="178">
        <f t="shared" si="2"/>
        <v>0</v>
      </c>
      <c r="M105" s="178">
        <f t="shared" si="2"/>
        <v>0</v>
      </c>
      <c r="N105" s="178">
        <f>SUM(N97:N104)</f>
        <v>0</v>
      </c>
      <c r="O105" s="346"/>
      <c r="P105" s="346"/>
      <c r="Q105" s="162"/>
      <c r="R105" s="346" t="str">
        <f>IF(G105-H105+I105+J105-K105+L105+M105=N105,"OK","ERROR")</f>
        <v>OK</v>
      </c>
    </row>
    <row r="106" spans="1:20" ht="15" customHeight="1" x14ac:dyDescent="0.45">
      <c r="A106" s="309">
        <v>106</v>
      </c>
      <c r="B106" s="176"/>
      <c r="C106" s="166"/>
      <c r="D106" s="176"/>
      <c r="E106" s="183"/>
      <c r="F106" s="170"/>
      <c r="G106" s="170"/>
      <c r="H106" s="170"/>
      <c r="I106" s="170"/>
      <c r="J106" s="170"/>
      <c r="K106" s="170"/>
      <c r="L106" s="170"/>
      <c r="M106" s="170"/>
      <c r="N106" s="170"/>
      <c r="O106" s="346"/>
      <c r="P106" s="346"/>
      <c r="Q106" s="162"/>
      <c r="S106" s="344"/>
      <c r="T106" s="345"/>
    </row>
    <row r="107" spans="1:20" ht="42" customHeight="1" x14ac:dyDescent="0.5">
      <c r="A107" s="309">
        <v>107</v>
      </c>
      <c r="B107" s="176"/>
      <c r="C107" s="166"/>
      <c r="D107" s="176"/>
      <c r="E107" s="351" t="s">
        <v>253</v>
      </c>
      <c r="F107" s="170"/>
      <c r="G107" s="353" t="s">
        <v>230</v>
      </c>
      <c r="H107" s="353" t="s">
        <v>261</v>
      </c>
      <c r="I107" s="353" t="s">
        <v>262</v>
      </c>
      <c r="J107" s="353" t="s">
        <v>263</v>
      </c>
      <c r="K107" s="353" t="s">
        <v>264</v>
      </c>
      <c r="L107" s="353" t="s">
        <v>259</v>
      </c>
      <c r="M107" s="353" t="s">
        <v>260</v>
      </c>
      <c r="N107" s="406" t="s">
        <v>11</v>
      </c>
      <c r="O107" s="354" t="s">
        <v>78</v>
      </c>
      <c r="P107" s="355" t="s">
        <v>267</v>
      </c>
      <c r="Q107" s="162"/>
      <c r="S107" s="344"/>
      <c r="T107" s="345"/>
    </row>
    <row r="108" spans="1:20" ht="15" customHeight="1" x14ac:dyDescent="0.45">
      <c r="A108" s="309">
        <v>108</v>
      </c>
      <c r="B108" s="176"/>
      <c r="C108" s="166"/>
      <c r="D108" s="176"/>
      <c r="E108" s="349" t="s">
        <v>250</v>
      </c>
      <c r="F108" s="176"/>
      <c r="G108" s="179"/>
      <c r="H108" s="179"/>
      <c r="I108" s="179"/>
      <c r="J108" s="179"/>
      <c r="K108" s="179"/>
      <c r="L108" s="179"/>
      <c r="M108" s="179"/>
      <c r="N108" s="184">
        <f>G108-H108+I108+J108-K108+L108+M108</f>
        <v>0</v>
      </c>
      <c r="O108" s="179"/>
      <c r="P108" s="179"/>
      <c r="Q108" s="162"/>
      <c r="S108" s="344"/>
      <c r="T108" s="345"/>
    </row>
    <row r="109" spans="1:20" ht="15" customHeight="1" x14ac:dyDescent="0.45">
      <c r="A109" s="309">
        <v>109</v>
      </c>
      <c r="B109" s="176"/>
      <c r="C109" s="166"/>
      <c r="D109" s="176"/>
      <c r="E109" s="349" t="s">
        <v>251</v>
      </c>
      <c r="F109" s="176"/>
      <c r="G109" s="179"/>
      <c r="H109" s="179"/>
      <c r="I109" s="179"/>
      <c r="J109" s="179"/>
      <c r="K109" s="179"/>
      <c r="L109" s="179"/>
      <c r="M109" s="179"/>
      <c r="N109" s="184">
        <f t="shared" ref="N109:N115" si="3">G109-H109+I109+J109-K109+L109+M109</f>
        <v>0</v>
      </c>
      <c r="O109" s="179"/>
      <c r="P109" s="179"/>
      <c r="Q109" s="162"/>
      <c r="S109" s="344"/>
      <c r="T109" s="345"/>
    </row>
    <row r="110" spans="1:20" ht="15" customHeight="1" x14ac:dyDescent="0.45">
      <c r="A110" s="309">
        <v>110</v>
      </c>
      <c r="B110" s="176"/>
      <c r="C110" s="166"/>
      <c r="D110" s="176"/>
      <c r="E110" s="349" t="s">
        <v>252</v>
      </c>
      <c r="F110" s="176"/>
      <c r="G110" s="179"/>
      <c r="H110" s="179"/>
      <c r="I110" s="179"/>
      <c r="J110" s="179"/>
      <c r="K110" s="179"/>
      <c r="L110" s="179"/>
      <c r="M110" s="179"/>
      <c r="N110" s="184">
        <f t="shared" si="3"/>
        <v>0</v>
      </c>
      <c r="O110" s="179"/>
      <c r="P110" s="179"/>
      <c r="Q110" s="162"/>
      <c r="S110" s="344"/>
      <c r="T110" s="345"/>
    </row>
    <row r="111" spans="1:20" ht="15" customHeight="1" thickBot="1" x14ac:dyDescent="0.5">
      <c r="A111" s="309">
        <v>111</v>
      </c>
      <c r="B111" s="176"/>
      <c r="C111" s="166"/>
      <c r="D111" s="176"/>
      <c r="E111" s="236" t="s">
        <v>279</v>
      </c>
      <c r="F111" s="176"/>
      <c r="G111" s="179"/>
      <c r="H111" s="179"/>
      <c r="I111" s="179"/>
      <c r="J111" s="179"/>
      <c r="K111" s="179"/>
      <c r="L111" s="179"/>
      <c r="M111" s="179"/>
      <c r="N111" s="184">
        <f t="shared" si="3"/>
        <v>0</v>
      </c>
      <c r="O111" s="179"/>
      <c r="P111" s="179"/>
      <c r="Q111" s="162"/>
      <c r="S111" s="344"/>
      <c r="T111" s="345"/>
    </row>
    <row r="112" spans="1:20" ht="15" customHeight="1" thickBot="1" x14ac:dyDescent="0.5">
      <c r="A112" s="309">
        <v>112</v>
      </c>
      <c r="B112" s="176"/>
      <c r="C112" s="166"/>
      <c r="D112" s="176"/>
      <c r="E112" s="183" t="s">
        <v>265</v>
      </c>
      <c r="F112" s="176"/>
      <c r="G112" s="178">
        <f>SUM(G108:G111)</f>
        <v>0</v>
      </c>
      <c r="H112" s="178">
        <f t="shared" ref="H112:M112" si="4">SUM(H108:H111)</f>
        <v>0</v>
      </c>
      <c r="I112" s="178">
        <f t="shared" si="4"/>
        <v>0</v>
      </c>
      <c r="J112" s="178">
        <f t="shared" si="4"/>
        <v>0</v>
      </c>
      <c r="K112" s="178">
        <f t="shared" si="4"/>
        <v>0</v>
      </c>
      <c r="L112" s="178">
        <f t="shared" si="4"/>
        <v>0</v>
      </c>
      <c r="M112" s="178">
        <f t="shared" si="4"/>
        <v>0</v>
      </c>
      <c r="N112" s="178">
        <f>SUM(N108:N111)</f>
        <v>0</v>
      </c>
      <c r="O112" s="343"/>
      <c r="P112" s="343"/>
      <c r="Q112" s="162"/>
      <c r="R112" s="346" t="str">
        <f>IF(G112-H112+I112+J112-K112+L112+M112=N112,"OK","ERROR")</f>
        <v>OK</v>
      </c>
      <c r="S112" s="344"/>
      <c r="T112" s="345"/>
    </row>
    <row r="113" spans="1:20" ht="40.5" customHeight="1" x14ac:dyDescent="0.5">
      <c r="A113" s="309">
        <v>113</v>
      </c>
      <c r="B113" s="176"/>
      <c r="C113" s="166"/>
      <c r="D113" s="176"/>
      <c r="E113" s="351" t="s">
        <v>280</v>
      </c>
      <c r="F113" s="176"/>
      <c r="G113" s="353" t="s">
        <v>230</v>
      </c>
      <c r="H113" s="353" t="s">
        <v>261</v>
      </c>
      <c r="I113" s="353" t="s">
        <v>262</v>
      </c>
      <c r="J113" s="353" t="s">
        <v>263</v>
      </c>
      <c r="K113" s="353" t="s">
        <v>264</v>
      </c>
      <c r="L113" s="353" t="s">
        <v>259</v>
      </c>
      <c r="M113" s="353" t="s">
        <v>260</v>
      </c>
      <c r="N113" s="406" t="s">
        <v>11</v>
      </c>
      <c r="O113" s="354" t="s">
        <v>78</v>
      </c>
      <c r="P113" s="355" t="s">
        <v>267</v>
      </c>
      <c r="Q113" s="162"/>
      <c r="S113" s="344"/>
      <c r="T113" s="345"/>
    </row>
    <row r="114" spans="1:20" ht="15" customHeight="1" x14ac:dyDescent="0.45">
      <c r="A114" s="309">
        <v>114</v>
      </c>
      <c r="B114" s="176"/>
      <c r="C114" s="166"/>
      <c r="D114" s="176"/>
      <c r="E114" s="236" t="s">
        <v>254</v>
      </c>
      <c r="F114" s="170"/>
      <c r="G114" s="179"/>
      <c r="H114" s="179"/>
      <c r="I114" s="179"/>
      <c r="J114" s="179"/>
      <c r="K114" s="179"/>
      <c r="L114" s="179"/>
      <c r="M114" s="179"/>
      <c r="N114" s="184">
        <f t="shared" si="3"/>
        <v>0</v>
      </c>
      <c r="O114" s="179"/>
      <c r="P114" s="179"/>
      <c r="Q114" s="162"/>
      <c r="S114" s="344"/>
      <c r="T114" s="345"/>
    </row>
    <row r="115" spans="1:20" ht="15" customHeight="1" thickBot="1" x14ac:dyDescent="0.5">
      <c r="A115" s="309">
        <v>115</v>
      </c>
      <c r="B115" s="176"/>
      <c r="C115" s="166"/>
      <c r="D115" s="176"/>
      <c r="E115" s="236" t="s">
        <v>111</v>
      </c>
      <c r="F115" s="170"/>
      <c r="G115" s="179"/>
      <c r="H115" s="179"/>
      <c r="I115" s="179"/>
      <c r="J115" s="179"/>
      <c r="K115" s="179"/>
      <c r="L115" s="179"/>
      <c r="M115" s="179"/>
      <c r="N115" s="184">
        <f t="shared" si="3"/>
        <v>0</v>
      </c>
      <c r="O115" s="179"/>
      <c r="P115" s="179"/>
      <c r="Q115" s="162"/>
    </row>
    <row r="116" spans="1:20" ht="15" customHeight="1" thickBot="1" x14ac:dyDescent="0.55000000000000004">
      <c r="A116" s="309">
        <v>116</v>
      </c>
      <c r="B116" s="176"/>
      <c r="C116" s="166"/>
      <c r="D116" s="176"/>
      <c r="E116" s="352" t="s">
        <v>255</v>
      </c>
      <c r="F116" s="170"/>
      <c r="G116" s="178">
        <f t="shared" ref="G116:M116" si="5">G105+G112+G114+G115</f>
        <v>0</v>
      </c>
      <c r="H116" s="178">
        <f t="shared" si="5"/>
        <v>0</v>
      </c>
      <c r="I116" s="178">
        <f t="shared" si="5"/>
        <v>0</v>
      </c>
      <c r="J116" s="178">
        <f t="shared" si="5"/>
        <v>0</v>
      </c>
      <c r="K116" s="178">
        <f t="shared" si="5"/>
        <v>0</v>
      </c>
      <c r="L116" s="178">
        <f t="shared" si="5"/>
        <v>0</v>
      </c>
      <c r="M116" s="178">
        <f t="shared" si="5"/>
        <v>0</v>
      </c>
      <c r="N116" s="178">
        <f>N105+N112+N114+N115</f>
        <v>0</v>
      </c>
      <c r="O116" s="165"/>
      <c r="P116" s="165"/>
      <c r="Q116" s="162"/>
      <c r="R116" s="346" t="str">
        <f>IF(G116-H116+I116+J116-K116+L116+M116=N116,"OK","ERROR")</f>
        <v>OK</v>
      </c>
    </row>
    <row r="117" spans="1:20" ht="39" customHeight="1" x14ac:dyDescent="0.5">
      <c r="A117" s="309">
        <v>117</v>
      </c>
      <c r="B117" s="176"/>
      <c r="C117" s="166"/>
      <c r="D117" s="176"/>
      <c r="E117" s="351" t="s">
        <v>281</v>
      </c>
      <c r="F117" s="170"/>
      <c r="G117" s="353" t="s">
        <v>230</v>
      </c>
      <c r="H117" s="353" t="s">
        <v>261</v>
      </c>
      <c r="I117" s="353" t="s">
        <v>262</v>
      </c>
      <c r="J117" s="353" t="s">
        <v>263</v>
      </c>
      <c r="K117" s="353" t="s">
        <v>264</v>
      </c>
      <c r="L117" s="353" t="s">
        <v>259</v>
      </c>
      <c r="M117" s="353" t="s">
        <v>260</v>
      </c>
      <c r="N117" s="406" t="s">
        <v>11</v>
      </c>
      <c r="O117" s="354" t="s">
        <v>78</v>
      </c>
      <c r="P117" s="355" t="s">
        <v>267</v>
      </c>
      <c r="Q117" s="162"/>
    </row>
    <row r="118" spans="1:20" ht="15" customHeight="1" x14ac:dyDescent="0.45">
      <c r="A118" s="309">
        <v>118</v>
      </c>
      <c r="B118" s="176"/>
      <c r="C118" s="166"/>
      <c r="D118" s="176"/>
      <c r="E118" s="236" t="s">
        <v>266</v>
      </c>
      <c r="F118" s="170"/>
      <c r="G118" s="179"/>
      <c r="H118" s="179"/>
      <c r="I118" s="179"/>
      <c r="J118" s="179"/>
      <c r="K118" s="179"/>
      <c r="L118" s="179"/>
      <c r="M118" s="179"/>
      <c r="N118" s="184">
        <f t="shared" ref="N118:N120" si="6">G118-H118+I118+J118-K118+L118+M118</f>
        <v>0</v>
      </c>
      <c r="O118" s="179"/>
      <c r="P118" s="179"/>
      <c r="Q118" s="162"/>
    </row>
    <row r="119" spans="1:20" ht="15" customHeight="1" x14ac:dyDescent="0.45">
      <c r="A119" s="309">
        <v>119</v>
      </c>
      <c r="B119" s="176"/>
      <c r="C119" s="166"/>
      <c r="D119" s="176"/>
      <c r="E119" s="236" t="s">
        <v>256</v>
      </c>
      <c r="F119" s="170"/>
      <c r="G119" s="179"/>
      <c r="H119" s="179"/>
      <c r="I119" s="179"/>
      <c r="J119" s="179"/>
      <c r="K119" s="179"/>
      <c r="L119" s="179"/>
      <c r="M119" s="179"/>
      <c r="N119" s="184">
        <f t="shared" si="6"/>
        <v>0</v>
      </c>
      <c r="O119" s="179"/>
      <c r="P119" s="179"/>
      <c r="Q119" s="162"/>
      <c r="R119" s="346"/>
    </row>
    <row r="120" spans="1:20" ht="15" customHeight="1" thickBot="1" x14ac:dyDescent="0.5">
      <c r="A120" s="309">
        <v>120</v>
      </c>
      <c r="B120" s="176"/>
      <c r="C120" s="166"/>
      <c r="D120" s="176"/>
      <c r="E120" s="236" t="s">
        <v>257</v>
      </c>
      <c r="F120" s="170"/>
      <c r="G120" s="179"/>
      <c r="H120" s="179"/>
      <c r="I120" s="179"/>
      <c r="J120" s="179"/>
      <c r="K120" s="179"/>
      <c r="L120" s="179"/>
      <c r="M120" s="179"/>
      <c r="N120" s="184">
        <f t="shared" si="6"/>
        <v>0</v>
      </c>
      <c r="O120" s="165"/>
      <c r="P120" s="165"/>
      <c r="Q120" s="162"/>
    </row>
    <row r="121" spans="1:20" ht="15" customHeight="1" thickBot="1" x14ac:dyDescent="0.55000000000000004">
      <c r="A121" s="309">
        <v>121</v>
      </c>
      <c r="B121" s="176"/>
      <c r="C121" s="166"/>
      <c r="D121" s="176"/>
      <c r="E121" s="352" t="s">
        <v>258</v>
      </c>
      <c r="F121" s="170"/>
      <c r="G121" s="178">
        <f>SUM(G118:G120)</f>
        <v>0</v>
      </c>
      <c r="H121" s="178">
        <f t="shared" ref="H121:N121" si="7">SUM(H118:H120)</f>
        <v>0</v>
      </c>
      <c r="I121" s="178">
        <f t="shared" si="7"/>
        <v>0</v>
      </c>
      <c r="J121" s="178">
        <f t="shared" si="7"/>
        <v>0</v>
      </c>
      <c r="K121" s="178">
        <f t="shared" si="7"/>
        <v>0</v>
      </c>
      <c r="L121" s="178">
        <f t="shared" si="7"/>
        <v>0</v>
      </c>
      <c r="M121" s="178">
        <f t="shared" si="7"/>
        <v>0</v>
      </c>
      <c r="N121" s="178">
        <f t="shared" si="7"/>
        <v>0</v>
      </c>
      <c r="O121" s="165"/>
      <c r="P121" s="165"/>
      <c r="Q121" s="162"/>
      <c r="R121" s="346" t="str">
        <f>IF(G121-H121+I121+J121-K121+L121+M121=N121,"OK","ERROR")</f>
        <v>OK</v>
      </c>
    </row>
    <row r="122" spans="1:20" ht="15" customHeight="1" thickBot="1" x14ac:dyDescent="0.55000000000000004">
      <c r="A122" s="309">
        <v>122</v>
      </c>
      <c r="B122" s="176"/>
      <c r="C122" s="166"/>
      <c r="D122" s="176"/>
      <c r="E122" s="352"/>
      <c r="F122" s="170"/>
      <c r="G122" s="343"/>
      <c r="H122" s="343"/>
      <c r="I122" s="343"/>
      <c r="J122" s="343"/>
      <c r="K122" s="343"/>
      <c r="L122" s="343"/>
      <c r="M122" s="343"/>
      <c r="N122" s="343"/>
      <c r="O122" s="165"/>
      <c r="P122" s="165"/>
      <c r="Q122" s="162"/>
      <c r="R122" s="346"/>
    </row>
    <row r="123" spans="1:20" ht="15" customHeight="1" thickBot="1" x14ac:dyDescent="0.55000000000000004">
      <c r="A123" s="309">
        <v>123</v>
      </c>
      <c r="B123" s="176"/>
      <c r="C123" s="166"/>
      <c r="D123" s="176"/>
      <c r="E123" s="352"/>
      <c r="F123" s="352" t="s">
        <v>303</v>
      </c>
      <c r="G123" s="178">
        <f>G116+G121</f>
        <v>0</v>
      </c>
      <c r="H123" s="178">
        <f t="shared" ref="H123:N123" si="8">H116+H121</f>
        <v>0</v>
      </c>
      <c r="I123" s="178">
        <f t="shared" si="8"/>
        <v>0</v>
      </c>
      <c r="J123" s="178">
        <f t="shared" si="8"/>
        <v>0</v>
      </c>
      <c r="K123" s="178">
        <f t="shared" si="8"/>
        <v>0</v>
      </c>
      <c r="L123" s="178">
        <f t="shared" si="8"/>
        <v>0</v>
      </c>
      <c r="M123" s="178">
        <f t="shared" si="8"/>
        <v>0</v>
      </c>
      <c r="N123" s="178">
        <f t="shared" si="8"/>
        <v>0</v>
      </c>
      <c r="O123" s="165"/>
      <c r="P123" s="165"/>
      <c r="Q123" s="162"/>
      <c r="R123" s="346" t="str">
        <f>IF(G123-H123+I123+J123-K123+L123+M123=N123,"OK","ERROR")</f>
        <v>OK</v>
      </c>
    </row>
    <row r="124" spans="1:20" ht="57" customHeight="1" thickBot="1" x14ac:dyDescent="0.5">
      <c r="A124" s="309">
        <v>124</v>
      </c>
      <c r="B124" s="176"/>
      <c r="C124" s="166"/>
      <c r="D124" s="166"/>
      <c r="E124" s="166"/>
      <c r="F124" s="166"/>
      <c r="G124" s="353" t="s">
        <v>230</v>
      </c>
      <c r="H124" s="353" t="s">
        <v>261</v>
      </c>
      <c r="I124" s="353" t="s">
        <v>262</v>
      </c>
      <c r="J124" s="166"/>
      <c r="K124" s="439" t="s">
        <v>342</v>
      </c>
      <c r="L124" s="166"/>
      <c r="M124" s="166"/>
      <c r="N124" s="406" t="s">
        <v>11</v>
      </c>
      <c r="O124" s="354" t="s">
        <v>78</v>
      </c>
      <c r="P124" s="355" t="s">
        <v>267</v>
      </c>
      <c r="Q124" s="162"/>
    </row>
    <row r="125" spans="1:20" ht="15" customHeight="1" thickBot="1" x14ac:dyDescent="0.55000000000000004">
      <c r="A125" s="309">
        <v>125</v>
      </c>
      <c r="B125" s="176"/>
      <c r="C125" s="166"/>
      <c r="D125" s="166"/>
      <c r="E125" s="352"/>
      <c r="F125" s="352" t="s">
        <v>304</v>
      </c>
      <c r="G125" s="179">
        <v>0</v>
      </c>
      <c r="H125" s="179"/>
      <c r="I125" s="179"/>
      <c r="J125" s="166"/>
      <c r="K125" s="179"/>
      <c r="L125" s="166"/>
      <c r="M125" s="166"/>
      <c r="N125" s="329">
        <f>G125-H125+I125-K125</f>
        <v>0</v>
      </c>
      <c r="O125" s="440"/>
      <c r="P125" s="179"/>
      <c r="Q125" s="162"/>
    </row>
    <row r="126" spans="1:20" ht="15" customHeight="1" thickBot="1" x14ac:dyDescent="0.5">
      <c r="A126" s="309">
        <v>126</v>
      </c>
      <c r="B126" s="176"/>
      <c r="C126" s="166"/>
      <c r="D126" s="166"/>
      <c r="E126" s="166"/>
      <c r="F126" s="166"/>
      <c r="G126" s="166"/>
      <c r="H126" s="166"/>
      <c r="I126" s="166"/>
      <c r="J126" s="166"/>
      <c r="K126" s="166"/>
      <c r="L126" s="166"/>
      <c r="M126" s="166"/>
      <c r="N126" s="166"/>
      <c r="O126" s="166"/>
      <c r="P126" s="165"/>
      <c r="Q126" s="162"/>
    </row>
    <row r="127" spans="1:20" ht="15" customHeight="1" thickBot="1" x14ac:dyDescent="0.55000000000000004">
      <c r="A127" s="309">
        <v>127</v>
      </c>
      <c r="B127" s="176"/>
      <c r="C127" s="166"/>
      <c r="D127" s="176"/>
      <c r="E127" s="352" t="s">
        <v>268</v>
      </c>
      <c r="F127" s="170"/>
      <c r="G127" s="178">
        <f>G123+G125</f>
        <v>0</v>
      </c>
      <c r="H127" s="178">
        <f t="shared" ref="H127:N127" si="9">H123+H125</f>
        <v>0</v>
      </c>
      <c r="I127" s="178">
        <f t="shared" si="9"/>
        <v>0</v>
      </c>
      <c r="J127" s="178">
        <f t="shared" si="9"/>
        <v>0</v>
      </c>
      <c r="K127" s="178">
        <f t="shared" si="9"/>
        <v>0</v>
      </c>
      <c r="L127" s="178">
        <f t="shared" si="9"/>
        <v>0</v>
      </c>
      <c r="M127" s="178">
        <f t="shared" si="9"/>
        <v>0</v>
      </c>
      <c r="N127" s="329">
        <f t="shared" si="9"/>
        <v>0</v>
      </c>
      <c r="O127" s="165"/>
      <c r="P127" s="165"/>
      <c r="Q127" s="162"/>
      <c r="R127" s="346" t="str">
        <f>IF(G127-H127+I127+J127-K127+L127+M127=N127,"OK","ERROR")</f>
        <v>OK</v>
      </c>
    </row>
    <row r="128" spans="1:20" ht="15" customHeight="1" x14ac:dyDescent="0.45">
      <c r="A128" s="309">
        <v>128</v>
      </c>
      <c r="B128" s="176"/>
      <c r="C128" s="166"/>
      <c r="D128" s="176"/>
      <c r="E128" s="236"/>
      <c r="F128" s="170"/>
      <c r="G128" s="343"/>
      <c r="H128" s="343"/>
      <c r="I128" s="343"/>
      <c r="J128" s="343"/>
      <c r="K128" s="343"/>
      <c r="L128" s="343"/>
      <c r="M128" s="343"/>
      <c r="N128" s="165"/>
      <c r="O128" s="165"/>
      <c r="P128" s="165"/>
      <c r="Q128" s="162"/>
    </row>
  </sheetData>
  <sheetProtection formatRows="0" insertRows="0"/>
  <mergeCells count="35">
    <mergeCell ref="M78:N78"/>
    <mergeCell ref="O78:P78"/>
    <mergeCell ref="N2:P2"/>
    <mergeCell ref="N3:P3"/>
    <mergeCell ref="M27:N27"/>
    <mergeCell ref="O27:P27"/>
    <mergeCell ref="C51:P51"/>
    <mergeCell ref="M59:N59"/>
    <mergeCell ref="O59:P59"/>
    <mergeCell ref="M68:N68"/>
    <mergeCell ref="O68:P68"/>
    <mergeCell ref="M77:P77"/>
    <mergeCell ref="A5:P5"/>
    <mergeCell ref="L84:P84"/>
    <mergeCell ref="C86:D86"/>
    <mergeCell ref="F86:I86"/>
    <mergeCell ref="J86:M86"/>
    <mergeCell ref="C87:D87"/>
    <mergeCell ref="F87:I87"/>
    <mergeCell ref="J87:M87"/>
    <mergeCell ref="F88:I88"/>
    <mergeCell ref="J88:M88"/>
    <mergeCell ref="F89:I89"/>
    <mergeCell ref="J89:M89"/>
    <mergeCell ref="F90:I90"/>
    <mergeCell ref="J90:M90"/>
    <mergeCell ref="C93:D93"/>
    <mergeCell ref="F93:I93"/>
    <mergeCell ref="J93:M93"/>
    <mergeCell ref="C91:D91"/>
    <mergeCell ref="F91:I91"/>
    <mergeCell ref="J91:M91"/>
    <mergeCell ref="C92:D92"/>
    <mergeCell ref="F92:I92"/>
    <mergeCell ref="J92:M92"/>
  </mergeCells>
  <conditionalFormatting sqref="N97:N104 N114:N115">
    <cfRule type="expression" dxfId="11" priority="11" stopIfTrue="1">
      <formula>$T$97&lt;&gt;TRUE</formula>
    </cfRule>
  </conditionalFormatting>
  <conditionalFormatting sqref="N107:N111">
    <cfRule type="expression" dxfId="10" priority="10" stopIfTrue="1">
      <formula>$T$97&lt;&gt;TRUE</formula>
    </cfRule>
  </conditionalFormatting>
  <conditionalFormatting sqref="N118:N120">
    <cfRule type="expression" dxfId="9" priority="9" stopIfTrue="1">
      <formula>$T$97&lt;&gt;TRUE</formula>
    </cfRule>
  </conditionalFormatting>
  <conditionalFormatting sqref="N113">
    <cfRule type="expression" dxfId="8" priority="8" stopIfTrue="1">
      <formula>$T$97&lt;&gt;TRUE</formula>
    </cfRule>
  </conditionalFormatting>
  <conditionalFormatting sqref="N117">
    <cfRule type="expression" dxfId="7" priority="7" stopIfTrue="1">
      <formula>$T$97&lt;&gt;TRUE</formula>
    </cfRule>
  </conditionalFormatting>
  <conditionalFormatting sqref="N105 N112 N115">
    <cfRule type="expression" dxfId="6" priority="12" stopIfTrue="1">
      <formula>$T$104&lt;&gt;TRUE</formula>
    </cfRule>
  </conditionalFormatting>
  <conditionalFormatting sqref="N124">
    <cfRule type="expression" dxfId="5" priority="6" stopIfTrue="1">
      <formula>$T$97&lt;&gt;TRUE</formula>
    </cfRule>
  </conditionalFormatting>
  <conditionalFormatting sqref="N125">
    <cfRule type="expression" dxfId="4" priority="5" stopIfTrue="1">
      <formula>$T$97&lt;&gt;TRUE</formula>
    </cfRule>
  </conditionalFormatting>
  <conditionalFormatting sqref="N127">
    <cfRule type="expression" dxfId="3" priority="4" stopIfTrue="1">
      <formula>$T$97&lt;&gt;TRUE</formula>
    </cfRule>
  </conditionalFormatting>
  <conditionalFormatting sqref="N116">
    <cfRule type="expression" dxfId="2" priority="3" stopIfTrue="1">
      <formula>$T$104&lt;&gt;TRUE</formula>
    </cfRule>
  </conditionalFormatting>
  <conditionalFormatting sqref="N123">
    <cfRule type="expression" dxfId="1" priority="2" stopIfTrue="1">
      <formula>$T$104&lt;&gt;TRUE</formula>
    </cfRule>
  </conditionalFormatting>
  <conditionalFormatting sqref="N121">
    <cfRule type="expression" dxfId="0" priority="1" stopIfTrue="1">
      <formula>$T$104&lt;&gt;TRUE</formula>
    </cfRule>
  </conditionalFormatting>
  <dataValidations count="2">
    <dataValidation allowBlank="1" showInputMessage="1" showErrorMessage="1" prompt="Please enter text" sqref="F86:F93 J86:J93" xr:uid="{8128211B-9AB9-41DF-A59C-38D8AFD61910}"/>
    <dataValidation allowBlank="1" showErrorMessage="1" sqref="F94:P94" xr:uid="{EEB1FAB7-5CBB-4320-89D5-FF3F3EDAEBCF}"/>
  </dataValidations>
  <pageMargins left="0.70866141732283472" right="0.70866141732283472" top="0.74803149606299213" bottom="0.74803149606299213" header="0.31496062992125984" footer="0.31496062992125984"/>
  <pageSetup paperSize="9" scale="55" fitToHeight="3" orientation="landscape" r:id="rId1"/>
  <headerFooter alignWithMargins="0">
    <oddHeader>&amp;CCommerce Commission Information Disclosure Template</oddHeader>
    <oddFooter>&amp;L&amp;F&amp;C&amp;P&amp;R&amp;A</oddFooter>
  </headerFooter>
  <rowBreaks count="2" manualBreakCount="2">
    <brk id="51" max="15" man="1"/>
    <brk id="7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N119"/>
  <sheetViews>
    <sheetView showGridLines="0" zoomScaleNormal="100" zoomScaleSheetLayoutView="100" workbookViewId="0">
      <selection activeCell="H75" sqref="H75"/>
    </sheetView>
  </sheetViews>
  <sheetFormatPr defaultColWidth="9.1328125" defaultRowHeight="14.25" x14ac:dyDescent="0.45"/>
  <cols>
    <col min="1" max="1" width="4.73046875" style="13" customWidth="1"/>
    <col min="2" max="2" width="3.1328125" style="13" customWidth="1"/>
    <col min="3" max="3" width="6.1328125" style="13" customWidth="1"/>
    <col min="4" max="5" width="2.265625" style="13" customWidth="1"/>
    <col min="6" max="6" width="27.86328125" style="13" customWidth="1"/>
    <col min="7" max="7" width="10.59765625" style="13" customWidth="1"/>
    <col min="8" max="8" width="40.73046875" style="13" customWidth="1"/>
    <col min="9" max="9" width="9" style="13" customWidth="1"/>
    <col min="10" max="10" width="17.73046875" style="13" customWidth="1"/>
    <col min="11" max="12" width="16.73046875" style="13" customWidth="1"/>
    <col min="13" max="13" width="2.73046875" style="13" customWidth="1"/>
    <col min="14" max="14" width="14.3984375" style="31" customWidth="1"/>
    <col min="15" max="16384" width="9.1328125" style="13"/>
  </cols>
  <sheetData>
    <row r="1" spans="1:14" s="18" customFormat="1" ht="15" customHeight="1" x14ac:dyDescent="0.55000000000000004">
      <c r="A1" s="291"/>
      <c r="B1" s="219"/>
      <c r="C1" s="219"/>
      <c r="D1" s="219"/>
      <c r="E1" s="219"/>
      <c r="F1" s="219"/>
      <c r="G1" s="219"/>
      <c r="H1" s="219"/>
      <c r="I1" s="219"/>
      <c r="J1" s="219"/>
      <c r="K1" s="219"/>
      <c r="L1" s="219"/>
      <c r="M1" s="319"/>
      <c r="N1" s="31"/>
    </row>
    <row r="2" spans="1:14" s="18" customFormat="1" ht="18" customHeight="1" x14ac:dyDescent="0.55000000000000004">
      <c r="A2" s="292"/>
      <c r="B2" s="320"/>
      <c r="C2" s="221"/>
      <c r="D2" s="221"/>
      <c r="E2" s="221"/>
      <c r="F2" s="221"/>
      <c r="G2" s="221"/>
      <c r="H2" s="221"/>
      <c r="I2" s="200" t="s">
        <v>832</v>
      </c>
      <c r="J2" s="795" t="str">
        <f>IF(NOT(ISBLANK(CoverSheet!$C$8)),CoverSheet!$C$8,"")</f>
        <v/>
      </c>
      <c r="K2" s="796"/>
      <c r="L2" s="797"/>
      <c r="M2" s="321"/>
      <c r="N2" s="31"/>
    </row>
    <row r="3" spans="1:14" s="18" customFormat="1" ht="18" customHeight="1" x14ac:dyDescent="0.55000000000000004">
      <c r="A3" s="292"/>
      <c r="B3" s="320"/>
      <c r="C3" s="221"/>
      <c r="D3" s="221"/>
      <c r="E3" s="221"/>
      <c r="F3" s="221"/>
      <c r="G3" s="221"/>
      <c r="H3" s="221"/>
      <c r="I3" s="200" t="s">
        <v>834</v>
      </c>
      <c r="J3" s="777" t="str">
        <f>IF(ISNUMBER(CoverSheet!$C$12),CoverSheet!$C$12,"")</f>
        <v/>
      </c>
      <c r="K3" s="778"/>
      <c r="L3" s="779"/>
      <c r="M3" s="321"/>
      <c r="N3" s="31"/>
    </row>
    <row r="4" spans="1:14" s="18" customFormat="1" ht="21" x14ac:dyDescent="0.65">
      <c r="A4" s="199" t="s">
        <v>291</v>
      </c>
      <c r="B4" s="221"/>
      <c r="C4" s="221"/>
      <c r="D4" s="221"/>
      <c r="E4" s="221"/>
      <c r="F4" s="221"/>
      <c r="G4" s="221"/>
      <c r="H4" s="221"/>
      <c r="I4" s="221"/>
      <c r="J4" s="294"/>
      <c r="K4" s="221"/>
      <c r="L4" s="221"/>
      <c r="M4" s="222"/>
      <c r="N4" s="31"/>
    </row>
    <row r="5" spans="1:14" ht="68.650000000000006" customHeight="1" x14ac:dyDescent="0.45">
      <c r="A5" s="768" t="s">
        <v>939</v>
      </c>
      <c r="B5" s="776"/>
      <c r="C5" s="776"/>
      <c r="D5" s="776"/>
      <c r="E5" s="776"/>
      <c r="F5" s="776"/>
      <c r="G5" s="776"/>
      <c r="H5" s="776"/>
      <c r="I5" s="776"/>
      <c r="J5" s="776"/>
      <c r="K5" s="776"/>
      <c r="L5" s="776"/>
      <c r="M5" s="224"/>
      <c r="N5" s="36"/>
    </row>
    <row r="6" spans="1:14" s="18" customFormat="1" ht="15" customHeight="1" x14ac:dyDescent="0.45">
      <c r="A6" s="196" t="s">
        <v>131</v>
      </c>
      <c r="B6" s="294"/>
      <c r="C6" s="225"/>
      <c r="D6" s="225"/>
      <c r="E6" s="225"/>
      <c r="F6" s="225"/>
      <c r="G6" s="225"/>
      <c r="H6" s="225"/>
      <c r="I6" s="225"/>
      <c r="J6" s="221"/>
      <c r="K6" s="221"/>
      <c r="L6" s="221"/>
      <c r="M6" s="222"/>
      <c r="N6" s="31"/>
    </row>
    <row r="7" spans="1:14" s="2" customFormat="1" ht="30" customHeight="1" x14ac:dyDescent="0.55000000000000004">
      <c r="A7" s="168">
        <v>7</v>
      </c>
      <c r="B7" s="190"/>
      <c r="C7" s="226" t="s">
        <v>292</v>
      </c>
      <c r="D7" s="190"/>
      <c r="E7" s="190"/>
      <c r="F7" s="190"/>
      <c r="G7" s="190"/>
      <c r="H7" s="190"/>
      <c r="I7" s="190"/>
      <c r="J7" s="190"/>
      <c r="K7" s="190"/>
      <c r="L7" s="190"/>
      <c r="M7" s="162"/>
      <c r="N7" s="34"/>
    </row>
    <row r="8" spans="1:14" s="2" customFormat="1" ht="36" customHeight="1" x14ac:dyDescent="0.5">
      <c r="A8" s="168">
        <v>8</v>
      </c>
      <c r="B8" s="190"/>
      <c r="C8" s="805" t="s">
        <v>276</v>
      </c>
      <c r="D8" s="805"/>
      <c r="E8" s="805"/>
      <c r="F8" s="805"/>
      <c r="G8" s="383"/>
      <c r="H8" s="383"/>
      <c r="I8" s="383"/>
      <c r="J8" s="250" t="s">
        <v>82</v>
      </c>
      <c r="K8" s="323"/>
      <c r="L8" s="323"/>
      <c r="M8" s="162"/>
      <c r="N8" s="34"/>
    </row>
    <row r="9" spans="1:14" s="2" customFormat="1" ht="18" customHeight="1" x14ac:dyDescent="0.5">
      <c r="A9" s="168">
        <v>9</v>
      </c>
      <c r="B9" s="190"/>
      <c r="C9" s="325"/>
      <c r="D9" s="227" t="s">
        <v>244</v>
      </c>
      <c r="E9" s="325"/>
      <c r="F9" s="325"/>
      <c r="G9" s="325"/>
      <c r="H9" s="227"/>
      <c r="I9" s="325"/>
      <c r="J9" s="250" t="s">
        <v>271</v>
      </c>
      <c r="K9" s="250" t="s">
        <v>270</v>
      </c>
      <c r="L9" s="250" t="s">
        <v>3</v>
      </c>
      <c r="M9" s="162"/>
      <c r="N9" s="34"/>
    </row>
    <row r="10" spans="1:14" s="2" customFormat="1" ht="15" customHeight="1" x14ac:dyDescent="0.5">
      <c r="A10" s="168">
        <v>10</v>
      </c>
      <c r="B10" s="190"/>
      <c r="C10" s="233"/>
      <c r="D10" s="190"/>
      <c r="E10" s="325"/>
      <c r="F10" s="237" t="s">
        <v>83</v>
      </c>
      <c r="G10" s="233"/>
      <c r="H10" s="227"/>
      <c r="I10" s="233"/>
      <c r="J10" s="647"/>
      <c r="K10" s="374"/>
      <c r="L10" s="374"/>
      <c r="M10" s="162"/>
      <c r="N10" s="34"/>
    </row>
    <row r="11" spans="1:14" s="2" customFormat="1" ht="15" customHeight="1" x14ac:dyDescent="0.5">
      <c r="A11" s="168">
        <v>11</v>
      </c>
      <c r="B11" s="190"/>
      <c r="C11" s="233"/>
      <c r="D11" s="190"/>
      <c r="E11" s="325"/>
      <c r="F11" s="237" t="s">
        <v>84</v>
      </c>
      <c r="G11" s="233"/>
      <c r="H11" s="227"/>
      <c r="I11" s="233"/>
      <c r="J11" s="1"/>
      <c r="K11" s="647"/>
      <c r="L11" s="647"/>
      <c r="M11" s="162"/>
      <c r="N11" s="34"/>
    </row>
    <row r="12" spans="1:14" s="2" customFormat="1" ht="15" customHeight="1" x14ac:dyDescent="0.5">
      <c r="A12" s="168">
        <v>12</v>
      </c>
      <c r="B12" s="190"/>
      <c r="C12" s="233"/>
      <c r="D12" s="190"/>
      <c r="E12" s="228" t="s">
        <v>85</v>
      </c>
      <c r="F12" s="325"/>
      <c r="G12" s="233"/>
      <c r="H12" s="227"/>
      <c r="I12" s="233"/>
      <c r="J12" s="361">
        <f t="shared" ref="J12" si="0">SUM(J10:J11)</f>
        <v>0</v>
      </c>
      <c r="K12" s="361">
        <f>SUM(K10:K11)</f>
        <v>0</v>
      </c>
      <c r="L12" s="361">
        <f>SUM(L10:L11)</f>
        <v>0</v>
      </c>
      <c r="M12" s="162"/>
      <c r="N12" s="34"/>
    </row>
    <row r="13" spans="1:14" s="2" customFormat="1" ht="15" customHeight="1" x14ac:dyDescent="0.5">
      <c r="A13" s="168">
        <v>13</v>
      </c>
      <c r="B13" s="190"/>
      <c r="C13" s="233"/>
      <c r="D13" s="227" t="s">
        <v>247</v>
      </c>
      <c r="E13" s="325"/>
      <c r="F13" s="325"/>
      <c r="G13" s="233"/>
      <c r="H13" s="227"/>
      <c r="I13" s="233"/>
      <c r="J13" s="175"/>
      <c r="K13" s="325"/>
      <c r="L13" s="325"/>
      <c r="M13" s="162"/>
      <c r="N13" s="34"/>
    </row>
    <row r="14" spans="1:14" s="2" customFormat="1" ht="15" customHeight="1" x14ac:dyDescent="0.5">
      <c r="A14" s="168">
        <v>14</v>
      </c>
      <c r="B14" s="190"/>
      <c r="C14" s="233"/>
      <c r="D14" s="190"/>
      <c r="E14" s="325"/>
      <c r="F14" s="237" t="s">
        <v>83</v>
      </c>
      <c r="G14" s="233"/>
      <c r="H14" s="227"/>
      <c r="I14" s="233"/>
      <c r="J14" s="1"/>
      <c r="K14" s="374"/>
      <c r="L14" s="374"/>
      <c r="M14" s="162"/>
      <c r="N14" s="34"/>
    </row>
    <row r="15" spans="1:14" s="2" customFormat="1" ht="15" customHeight="1" x14ac:dyDescent="0.5">
      <c r="A15" s="168">
        <v>15</v>
      </c>
      <c r="B15" s="190"/>
      <c r="C15" s="233"/>
      <c r="D15" s="190"/>
      <c r="E15" s="325"/>
      <c r="F15" s="237" t="s">
        <v>84</v>
      </c>
      <c r="G15" s="233"/>
      <c r="H15" s="227"/>
      <c r="I15" s="233"/>
      <c r="J15" s="1"/>
      <c r="K15" s="647"/>
      <c r="L15" s="647"/>
      <c r="M15" s="162"/>
      <c r="N15" s="34"/>
    </row>
    <row r="16" spans="1:14" s="2" customFormat="1" ht="15" customHeight="1" x14ac:dyDescent="0.5">
      <c r="A16" s="168">
        <v>16</v>
      </c>
      <c r="B16" s="190"/>
      <c r="C16" s="233"/>
      <c r="D16" s="190"/>
      <c r="E16" s="228" t="s">
        <v>85</v>
      </c>
      <c r="F16" s="325"/>
      <c r="G16" s="233"/>
      <c r="H16" s="227"/>
      <c r="I16" s="233"/>
      <c r="J16" s="361">
        <f t="shared" ref="J16" si="1">SUM(J14:J15)</f>
        <v>0</v>
      </c>
      <c r="K16" s="361">
        <f>SUM(K14:K15)</f>
        <v>0</v>
      </c>
      <c r="L16" s="361">
        <f>SUM(L14:L15)</f>
        <v>0</v>
      </c>
      <c r="M16" s="162"/>
      <c r="N16" s="34"/>
    </row>
    <row r="17" spans="1:14" s="2" customFormat="1" ht="15" customHeight="1" x14ac:dyDescent="0.5">
      <c r="A17" s="168">
        <v>17</v>
      </c>
      <c r="B17" s="190"/>
      <c r="C17" s="325"/>
      <c r="D17" s="227" t="s">
        <v>248</v>
      </c>
      <c r="E17" s="325"/>
      <c r="F17" s="325"/>
      <c r="G17" s="325"/>
      <c r="H17" s="325"/>
      <c r="I17" s="325"/>
      <c r="J17" s="190"/>
      <c r="K17" s="325"/>
      <c r="L17" s="325"/>
      <c r="M17" s="162"/>
      <c r="N17" s="34"/>
    </row>
    <row r="18" spans="1:14" s="2" customFormat="1" ht="15" customHeight="1" x14ac:dyDescent="0.45">
      <c r="A18" s="168">
        <v>18</v>
      </c>
      <c r="B18" s="190"/>
      <c r="C18" s="233"/>
      <c r="D18" s="190"/>
      <c r="E18" s="325"/>
      <c r="F18" s="237" t="s">
        <v>83</v>
      </c>
      <c r="G18" s="233"/>
      <c r="H18" s="233"/>
      <c r="I18" s="233"/>
      <c r="J18" s="1"/>
      <c r="K18" s="374"/>
      <c r="L18" s="374"/>
      <c r="M18" s="162"/>
      <c r="N18" s="34"/>
    </row>
    <row r="19" spans="1:14" s="2" customFormat="1" ht="15" customHeight="1" x14ac:dyDescent="0.45">
      <c r="A19" s="168">
        <v>19</v>
      </c>
      <c r="B19" s="190"/>
      <c r="C19" s="233"/>
      <c r="D19" s="190"/>
      <c r="E19" s="325"/>
      <c r="F19" s="237" t="s">
        <v>84</v>
      </c>
      <c r="G19" s="233"/>
      <c r="H19" s="233"/>
      <c r="I19" s="233"/>
      <c r="J19" s="1"/>
      <c r="K19" s="647"/>
      <c r="L19" s="647"/>
      <c r="M19" s="162"/>
      <c r="N19" s="34"/>
    </row>
    <row r="20" spans="1:14" s="2" customFormat="1" ht="15" customHeight="1" x14ac:dyDescent="0.45">
      <c r="A20" s="168">
        <v>20</v>
      </c>
      <c r="B20" s="190"/>
      <c r="C20" s="233"/>
      <c r="D20" s="190"/>
      <c r="E20" s="228" t="s">
        <v>85</v>
      </c>
      <c r="F20" s="233"/>
      <c r="G20" s="233"/>
      <c r="H20" s="233"/>
      <c r="I20" s="233"/>
      <c r="J20" s="361">
        <f t="shared" ref="J20" si="2">SUM(J18:J19)</f>
        <v>0</v>
      </c>
      <c r="K20" s="361">
        <f>SUM(K18:K19)</f>
        <v>0</v>
      </c>
      <c r="L20" s="361">
        <f>SUM(L18:L19)</f>
        <v>0</v>
      </c>
      <c r="M20" s="162"/>
      <c r="N20" s="34"/>
    </row>
    <row r="21" spans="1:14" s="2" customFormat="1" ht="15" customHeight="1" x14ac:dyDescent="0.5">
      <c r="A21" s="168">
        <v>21</v>
      </c>
      <c r="B21" s="190"/>
      <c r="C21" s="325"/>
      <c r="D21" s="227" t="s">
        <v>249</v>
      </c>
      <c r="E21" s="325"/>
      <c r="F21" s="325"/>
      <c r="G21" s="325"/>
      <c r="H21" s="325"/>
      <c r="I21" s="325"/>
      <c r="J21" s="190"/>
      <c r="K21" s="325"/>
      <c r="L21" s="325"/>
      <c r="M21" s="162"/>
      <c r="N21" s="34"/>
    </row>
    <row r="22" spans="1:14" s="2" customFormat="1" ht="15" customHeight="1" x14ac:dyDescent="0.45">
      <c r="A22" s="168">
        <v>22</v>
      </c>
      <c r="B22" s="190"/>
      <c r="C22" s="233"/>
      <c r="D22" s="190"/>
      <c r="E22" s="325"/>
      <c r="F22" s="237" t="s">
        <v>83</v>
      </c>
      <c r="G22" s="233"/>
      <c r="H22" s="233"/>
      <c r="I22" s="233"/>
      <c r="J22" s="1"/>
      <c r="K22" s="374"/>
      <c r="L22" s="374"/>
      <c r="M22" s="162"/>
      <c r="N22" s="34"/>
    </row>
    <row r="23" spans="1:14" s="2" customFormat="1" ht="15" customHeight="1" x14ac:dyDescent="0.45">
      <c r="A23" s="168">
        <v>23</v>
      </c>
      <c r="B23" s="190"/>
      <c r="C23" s="233"/>
      <c r="D23" s="190"/>
      <c r="E23" s="325"/>
      <c r="F23" s="237" t="s">
        <v>84</v>
      </c>
      <c r="G23" s="233"/>
      <c r="H23" s="233"/>
      <c r="I23" s="233"/>
      <c r="J23" s="1"/>
      <c r="K23" s="647"/>
      <c r="L23" s="647"/>
      <c r="M23" s="162"/>
      <c r="N23" s="34"/>
    </row>
    <row r="24" spans="1:14" s="2" customFormat="1" ht="15" customHeight="1" x14ac:dyDescent="0.45">
      <c r="A24" s="168">
        <v>24</v>
      </c>
      <c r="B24" s="190"/>
      <c r="C24" s="233"/>
      <c r="D24" s="190"/>
      <c r="E24" s="228" t="s">
        <v>85</v>
      </c>
      <c r="F24" s="233"/>
      <c r="G24" s="233"/>
      <c r="H24" s="233"/>
      <c r="I24" s="233"/>
      <c r="J24" s="361">
        <f t="shared" ref="J24" si="3">SUM(J22:J23)</f>
        <v>0</v>
      </c>
      <c r="K24" s="361">
        <f>SUM(K22:K23)</f>
        <v>0</v>
      </c>
      <c r="L24" s="361">
        <f>SUM(L22:L23)</f>
        <v>0</v>
      </c>
      <c r="M24" s="162"/>
      <c r="N24" s="34"/>
    </row>
    <row r="25" spans="1:14" s="2" customFormat="1" ht="15" customHeight="1" x14ac:dyDescent="0.5">
      <c r="A25" s="168">
        <v>25</v>
      </c>
      <c r="B25" s="190"/>
      <c r="C25" s="325"/>
      <c r="D25" s="227" t="s">
        <v>284</v>
      </c>
      <c r="E25" s="325"/>
      <c r="F25" s="325"/>
      <c r="G25" s="325"/>
      <c r="H25" s="325"/>
      <c r="I25" s="325"/>
      <c r="J25" s="190"/>
      <c r="K25" s="325"/>
      <c r="L25" s="325"/>
      <c r="M25" s="162"/>
      <c r="N25" s="34"/>
    </row>
    <row r="26" spans="1:14" s="2" customFormat="1" ht="15" customHeight="1" x14ac:dyDescent="0.45">
      <c r="A26" s="168">
        <v>26</v>
      </c>
      <c r="B26" s="190"/>
      <c r="C26" s="233"/>
      <c r="D26" s="190"/>
      <c r="E26" s="325"/>
      <c r="F26" s="237" t="s">
        <v>83</v>
      </c>
      <c r="G26" s="233"/>
      <c r="H26" s="233"/>
      <c r="I26" s="233"/>
      <c r="J26" s="1"/>
      <c r="K26" s="374"/>
      <c r="L26" s="374"/>
      <c r="M26" s="162"/>
      <c r="N26" s="34"/>
    </row>
    <row r="27" spans="1:14" s="2" customFormat="1" ht="15" customHeight="1" x14ac:dyDescent="0.45">
      <c r="A27" s="168">
        <v>27</v>
      </c>
      <c r="B27" s="190"/>
      <c r="C27" s="233"/>
      <c r="D27" s="190"/>
      <c r="E27" s="325"/>
      <c r="F27" s="237" t="s">
        <v>84</v>
      </c>
      <c r="G27" s="233"/>
      <c r="H27" s="233"/>
      <c r="I27" s="233"/>
      <c r="J27" s="1"/>
      <c r="K27" s="647"/>
      <c r="L27" s="647"/>
      <c r="M27" s="162"/>
      <c r="N27" s="34"/>
    </row>
    <row r="28" spans="1:14" s="2" customFormat="1" ht="15" customHeight="1" x14ac:dyDescent="0.45">
      <c r="A28" s="168">
        <v>28</v>
      </c>
      <c r="B28" s="190"/>
      <c r="C28" s="233"/>
      <c r="D28" s="190"/>
      <c r="E28" s="228" t="s">
        <v>85</v>
      </c>
      <c r="F28" s="233"/>
      <c r="G28" s="233"/>
      <c r="H28" s="233"/>
      <c r="I28" s="233"/>
      <c r="J28" s="361">
        <f t="shared" ref="J28" si="4">SUM(J26:J27)</f>
        <v>0</v>
      </c>
      <c r="K28" s="361">
        <f>SUM(K26:K27)</f>
        <v>0</v>
      </c>
      <c r="L28" s="361">
        <f>SUM(L26:L27)</f>
        <v>0</v>
      </c>
      <c r="M28" s="162"/>
      <c r="N28" s="34"/>
    </row>
    <row r="29" spans="1:14" s="2" customFormat="1" ht="15" customHeight="1" x14ac:dyDescent="0.5">
      <c r="A29" s="168">
        <v>29</v>
      </c>
      <c r="B29" s="190"/>
      <c r="C29" s="325"/>
      <c r="D29" s="227" t="s">
        <v>251</v>
      </c>
      <c r="E29" s="325"/>
      <c r="F29" s="325"/>
      <c r="G29" s="325"/>
      <c r="H29" s="325"/>
      <c r="I29" s="325"/>
      <c r="J29" s="190"/>
      <c r="K29" s="325"/>
      <c r="L29" s="325"/>
      <c r="M29" s="162"/>
      <c r="N29" s="34"/>
    </row>
    <row r="30" spans="1:14" s="2" customFormat="1" ht="15" customHeight="1" x14ac:dyDescent="0.45">
      <c r="A30" s="168">
        <v>30</v>
      </c>
      <c r="B30" s="190"/>
      <c r="C30" s="233"/>
      <c r="D30" s="190"/>
      <c r="E30" s="325"/>
      <c r="F30" s="237" t="s">
        <v>83</v>
      </c>
      <c r="G30" s="233"/>
      <c r="H30" s="233"/>
      <c r="I30" s="233"/>
      <c r="J30" s="1"/>
      <c r="K30" s="374"/>
      <c r="L30" s="374"/>
      <c r="M30" s="162"/>
      <c r="N30" s="34"/>
    </row>
    <row r="31" spans="1:14" s="2" customFormat="1" ht="15" customHeight="1" x14ac:dyDescent="0.45">
      <c r="A31" s="168">
        <v>31</v>
      </c>
      <c r="B31" s="190"/>
      <c r="C31" s="233"/>
      <c r="D31" s="190"/>
      <c r="E31" s="325"/>
      <c r="F31" s="237" t="s">
        <v>84</v>
      </c>
      <c r="G31" s="233"/>
      <c r="H31" s="233"/>
      <c r="I31" s="233"/>
      <c r="J31" s="1"/>
      <c r="K31" s="647"/>
      <c r="L31" s="647"/>
      <c r="M31" s="162"/>
      <c r="N31" s="34"/>
    </row>
    <row r="32" spans="1:14" s="2" customFormat="1" ht="15" customHeight="1" x14ac:dyDescent="0.45">
      <c r="A32" s="168">
        <v>32</v>
      </c>
      <c r="B32" s="190"/>
      <c r="C32" s="233"/>
      <c r="D32" s="190"/>
      <c r="E32" s="228" t="s">
        <v>85</v>
      </c>
      <c r="F32" s="233"/>
      <c r="G32" s="233"/>
      <c r="H32" s="233"/>
      <c r="I32" s="233"/>
      <c r="J32" s="361">
        <f t="shared" ref="J32" si="5">SUM(J30:J31)</f>
        <v>0</v>
      </c>
      <c r="K32" s="361">
        <f>SUM(K30:K31)</f>
        <v>0</v>
      </c>
      <c r="L32" s="361">
        <f>SUM(L30:L31)</f>
        <v>0</v>
      </c>
      <c r="M32" s="162"/>
      <c r="N32" s="34"/>
    </row>
    <row r="33" spans="1:14" s="2" customFormat="1" ht="15" customHeight="1" x14ac:dyDescent="0.5">
      <c r="A33" s="168">
        <v>33</v>
      </c>
      <c r="B33" s="190"/>
      <c r="C33" s="325"/>
      <c r="D33" s="227" t="s">
        <v>252</v>
      </c>
      <c r="E33" s="325"/>
      <c r="F33" s="325"/>
      <c r="G33" s="325"/>
      <c r="H33" s="325"/>
      <c r="I33" s="325"/>
      <c r="J33" s="190"/>
      <c r="K33" s="325"/>
      <c r="L33" s="325"/>
      <c r="M33" s="162"/>
      <c r="N33" s="34"/>
    </row>
    <row r="34" spans="1:14" s="2" customFormat="1" ht="15" customHeight="1" x14ac:dyDescent="0.45">
      <c r="A34" s="168">
        <v>34</v>
      </c>
      <c r="B34" s="190"/>
      <c r="C34" s="233"/>
      <c r="D34" s="190"/>
      <c r="E34" s="325"/>
      <c r="F34" s="237" t="s">
        <v>83</v>
      </c>
      <c r="G34" s="233"/>
      <c r="H34" s="233"/>
      <c r="I34" s="233"/>
      <c r="J34" s="1"/>
      <c r="K34" s="374"/>
      <c r="L34" s="374"/>
      <c r="M34" s="162"/>
      <c r="N34" s="34"/>
    </row>
    <row r="35" spans="1:14" s="2" customFormat="1" ht="15" customHeight="1" x14ac:dyDescent="0.5">
      <c r="A35" s="168">
        <v>35</v>
      </c>
      <c r="B35" s="190"/>
      <c r="C35" s="233"/>
      <c r="D35" s="190"/>
      <c r="E35" s="325"/>
      <c r="F35" s="237" t="s">
        <v>84</v>
      </c>
      <c r="G35" s="233"/>
      <c r="H35" s="227"/>
      <c r="I35" s="233"/>
      <c r="J35" s="1"/>
      <c r="K35" s="647"/>
      <c r="L35" s="647"/>
      <c r="M35" s="162"/>
      <c r="N35" s="34"/>
    </row>
    <row r="36" spans="1:14" s="2" customFormat="1" ht="15" customHeight="1" x14ac:dyDescent="0.5">
      <c r="A36" s="168">
        <v>36</v>
      </c>
      <c r="B36" s="190"/>
      <c r="C36" s="233"/>
      <c r="D36" s="190"/>
      <c r="E36" s="228" t="s">
        <v>85</v>
      </c>
      <c r="F36" s="233"/>
      <c r="G36" s="233"/>
      <c r="H36" s="227"/>
      <c r="I36" s="233"/>
      <c r="J36" s="361">
        <f t="shared" ref="J36" si="6">SUM(J34:J35)</f>
        <v>0</v>
      </c>
      <c r="K36" s="361">
        <f>SUM(K34:K35)</f>
        <v>0</v>
      </c>
      <c r="L36" s="361">
        <f>SUM(L34:L35)</f>
        <v>0</v>
      </c>
      <c r="M36" s="162"/>
      <c r="N36" s="34"/>
    </row>
    <row r="37" spans="1:14" s="2" customFormat="1" ht="15" customHeight="1" x14ac:dyDescent="0.5">
      <c r="A37" s="168">
        <v>37</v>
      </c>
      <c r="B37" s="190"/>
      <c r="C37" s="325"/>
      <c r="D37" s="227" t="s">
        <v>278</v>
      </c>
      <c r="E37" s="325"/>
      <c r="F37" s="325"/>
      <c r="G37" s="325"/>
      <c r="H37" s="227"/>
      <c r="I37" s="325"/>
      <c r="J37" s="190"/>
      <c r="K37" s="325"/>
      <c r="L37" s="325"/>
      <c r="M37" s="162"/>
      <c r="N37" s="34"/>
    </row>
    <row r="38" spans="1:14" s="2" customFormat="1" ht="15" customHeight="1" x14ac:dyDescent="0.5">
      <c r="A38" s="168">
        <v>38</v>
      </c>
      <c r="B38" s="190"/>
      <c r="C38" s="233"/>
      <c r="D38" s="233"/>
      <c r="E38" s="325"/>
      <c r="F38" s="237" t="s">
        <v>83</v>
      </c>
      <c r="G38" s="233"/>
      <c r="H38" s="227"/>
      <c r="I38" s="233"/>
      <c r="J38" s="1"/>
      <c r="K38" s="374"/>
      <c r="L38" s="374"/>
      <c r="M38" s="162"/>
      <c r="N38" s="34"/>
    </row>
    <row r="39" spans="1:14" s="2" customFormat="1" ht="15" customHeight="1" x14ac:dyDescent="0.45">
      <c r="A39" s="168">
        <v>39</v>
      </c>
      <c r="B39" s="190"/>
      <c r="C39" s="233"/>
      <c r="D39" s="233"/>
      <c r="E39" s="325"/>
      <c r="F39" s="237" t="s">
        <v>84</v>
      </c>
      <c r="G39" s="233"/>
      <c r="H39" s="233"/>
      <c r="I39" s="233"/>
      <c r="J39" s="1"/>
      <c r="K39" s="647"/>
      <c r="L39" s="647"/>
      <c r="M39" s="162"/>
      <c r="N39" s="34"/>
    </row>
    <row r="40" spans="1:14" s="2" customFormat="1" ht="15" customHeight="1" x14ac:dyDescent="0.45">
      <c r="A40" s="168">
        <v>40</v>
      </c>
      <c r="B40" s="190"/>
      <c r="C40" s="233"/>
      <c r="D40" s="233"/>
      <c r="E40" s="228" t="s">
        <v>85</v>
      </c>
      <c r="F40" s="233"/>
      <c r="G40" s="233"/>
      <c r="H40" s="233"/>
      <c r="I40" s="233"/>
      <c r="J40" s="361">
        <f t="shared" ref="J40" si="7">SUM(J38:J39)</f>
        <v>0</v>
      </c>
      <c r="K40" s="361">
        <f>SUM(K38:K39)</f>
        <v>0</v>
      </c>
      <c r="L40" s="361">
        <f>SUM(L38:L39)</f>
        <v>0</v>
      </c>
      <c r="M40" s="162"/>
      <c r="N40" s="34"/>
    </row>
    <row r="41" spans="1:14" s="22" customFormat="1" ht="15" customHeight="1" x14ac:dyDescent="0.45">
      <c r="A41" s="168">
        <v>41</v>
      </c>
      <c r="B41" s="190"/>
      <c r="C41" s="233"/>
      <c r="D41" s="233"/>
      <c r="E41" s="228"/>
      <c r="F41" s="233"/>
      <c r="G41" s="233"/>
      <c r="H41" s="233"/>
      <c r="I41" s="233"/>
      <c r="J41" s="376"/>
      <c r="K41" s="376"/>
      <c r="L41" s="376"/>
      <c r="M41" s="162"/>
      <c r="N41" s="34"/>
    </row>
    <row r="42" spans="1:14" s="2" customFormat="1" ht="15" customHeight="1" x14ac:dyDescent="0.5">
      <c r="A42" s="168">
        <v>42</v>
      </c>
      <c r="B42" s="190"/>
      <c r="C42" s="806" t="s">
        <v>277</v>
      </c>
      <c r="D42" s="806"/>
      <c r="E42" s="806"/>
      <c r="F42" s="806"/>
      <c r="G42" s="325"/>
      <c r="H42" s="325"/>
      <c r="I42" s="325"/>
      <c r="J42" s="190"/>
      <c r="K42" s="325"/>
      <c r="L42" s="325"/>
      <c r="M42" s="162"/>
      <c r="N42" s="34"/>
    </row>
    <row r="43" spans="1:14" s="22" customFormat="1" ht="15" customHeight="1" x14ac:dyDescent="0.5">
      <c r="A43" s="168">
        <v>43</v>
      </c>
      <c r="B43" s="190"/>
      <c r="C43" s="384"/>
      <c r="D43" s="227" t="s">
        <v>284</v>
      </c>
      <c r="E43" s="384"/>
      <c r="F43" s="384"/>
      <c r="G43" s="325"/>
      <c r="H43" s="325"/>
      <c r="I43" s="325"/>
      <c r="J43" s="190"/>
      <c r="K43" s="325"/>
      <c r="L43" s="325"/>
      <c r="M43" s="162"/>
      <c r="N43" s="34"/>
    </row>
    <row r="44" spans="1:14" s="2" customFormat="1" ht="15" customHeight="1" x14ac:dyDescent="0.45">
      <c r="A44" s="168">
        <v>44</v>
      </c>
      <c r="B44" s="190"/>
      <c r="C44" s="233"/>
      <c r="D44" s="233"/>
      <c r="E44" s="325"/>
      <c r="F44" s="237" t="s">
        <v>83</v>
      </c>
      <c r="G44" s="233"/>
      <c r="H44" s="325"/>
      <c r="I44" s="233"/>
      <c r="J44" s="1"/>
      <c r="K44" s="374"/>
      <c r="L44" s="374"/>
      <c r="M44" s="162"/>
      <c r="N44" s="34"/>
    </row>
    <row r="45" spans="1:14" s="2" customFormat="1" ht="15" customHeight="1" x14ac:dyDescent="0.45">
      <c r="A45" s="168">
        <v>45</v>
      </c>
      <c r="B45" s="190"/>
      <c r="C45" s="233"/>
      <c r="D45" s="233"/>
      <c r="E45" s="325"/>
      <c r="F45" s="237" t="s">
        <v>84</v>
      </c>
      <c r="G45" s="233"/>
      <c r="H45" s="325"/>
      <c r="I45" s="233"/>
      <c r="J45" s="1"/>
      <c r="K45" s="647"/>
      <c r="L45" s="647"/>
      <c r="M45" s="162"/>
      <c r="N45" s="34"/>
    </row>
    <row r="46" spans="1:14" s="2" customFormat="1" ht="15" customHeight="1" x14ac:dyDescent="0.45">
      <c r="A46" s="168">
        <v>46</v>
      </c>
      <c r="B46" s="190"/>
      <c r="C46" s="233"/>
      <c r="D46" s="233"/>
      <c r="E46" s="228" t="s">
        <v>85</v>
      </c>
      <c r="F46" s="233"/>
      <c r="G46" s="233"/>
      <c r="H46" s="325"/>
      <c r="I46" s="233"/>
      <c r="J46" s="361">
        <f t="shared" ref="J46" si="8">SUM(J44:J45)</f>
        <v>0</v>
      </c>
      <c r="K46" s="361">
        <f>SUM(K44:K45)</f>
        <v>0</v>
      </c>
      <c r="L46" s="361">
        <f>SUM(L44:L45)</f>
        <v>0</v>
      </c>
      <c r="M46" s="162"/>
      <c r="N46" s="34"/>
    </row>
    <row r="47" spans="1:14" s="22" customFormat="1" ht="15" customHeight="1" x14ac:dyDescent="0.5">
      <c r="A47" s="168">
        <v>47</v>
      </c>
      <c r="B47" s="190"/>
      <c r="C47" s="384"/>
      <c r="D47" s="227" t="s">
        <v>251</v>
      </c>
      <c r="E47" s="384"/>
      <c r="F47" s="384"/>
      <c r="G47" s="325"/>
      <c r="H47" s="325"/>
      <c r="I47" s="325"/>
      <c r="J47" s="190"/>
      <c r="K47" s="325"/>
      <c r="L47" s="325"/>
      <c r="M47" s="162"/>
      <c r="N47" s="34"/>
    </row>
    <row r="48" spans="1:14" s="22" customFormat="1" ht="15" customHeight="1" x14ac:dyDescent="0.45">
      <c r="A48" s="168">
        <v>48</v>
      </c>
      <c r="B48" s="190"/>
      <c r="C48" s="233"/>
      <c r="D48" s="233"/>
      <c r="E48" s="325"/>
      <c r="F48" s="237" t="s">
        <v>83</v>
      </c>
      <c r="G48" s="233"/>
      <c r="H48" s="325"/>
      <c r="I48" s="233"/>
      <c r="J48" s="1"/>
      <c r="K48" s="374"/>
      <c r="L48" s="374"/>
      <c r="M48" s="162"/>
      <c r="N48" s="34"/>
    </row>
    <row r="49" spans="1:14" s="22" customFormat="1" ht="15" customHeight="1" x14ac:dyDescent="0.45">
      <c r="A49" s="168">
        <v>49</v>
      </c>
      <c r="B49" s="190"/>
      <c r="C49" s="233"/>
      <c r="D49" s="233"/>
      <c r="E49" s="325"/>
      <c r="F49" s="237" t="s">
        <v>84</v>
      </c>
      <c r="G49" s="233"/>
      <c r="H49" s="325"/>
      <c r="I49" s="233"/>
      <c r="J49" s="1"/>
      <c r="K49" s="647"/>
      <c r="L49" s="647"/>
      <c r="M49" s="162"/>
      <c r="N49" s="34"/>
    </row>
    <row r="50" spans="1:14" s="22" customFormat="1" ht="15" customHeight="1" x14ac:dyDescent="0.45">
      <c r="A50" s="168">
        <v>50</v>
      </c>
      <c r="B50" s="190"/>
      <c r="C50" s="233"/>
      <c r="D50" s="233"/>
      <c r="E50" s="228" t="s">
        <v>85</v>
      </c>
      <c r="F50" s="233"/>
      <c r="G50" s="233"/>
      <c r="H50" s="325"/>
      <c r="I50" s="233"/>
      <c r="J50" s="361">
        <f t="shared" ref="J50" si="9">SUM(J48:J49)</f>
        <v>0</v>
      </c>
      <c r="K50" s="361">
        <f>SUM(K48:K49)</f>
        <v>0</v>
      </c>
      <c r="L50" s="361">
        <f>SUM(L48:L49)</f>
        <v>0</v>
      </c>
      <c r="M50" s="162"/>
      <c r="N50" s="34"/>
    </row>
    <row r="51" spans="1:14" s="22" customFormat="1" ht="15" customHeight="1" x14ac:dyDescent="0.5">
      <c r="A51" s="168">
        <v>51</v>
      </c>
      <c r="B51" s="190"/>
      <c r="C51" s="384"/>
      <c r="D51" s="227" t="s">
        <v>252</v>
      </c>
      <c r="E51" s="384"/>
      <c r="F51" s="384"/>
      <c r="G51" s="325"/>
      <c r="H51" s="325"/>
      <c r="I51" s="325"/>
      <c r="J51" s="190"/>
      <c r="K51" s="325"/>
      <c r="L51" s="325"/>
      <c r="M51" s="162"/>
      <c r="N51" s="34"/>
    </row>
    <row r="52" spans="1:14" s="22" customFormat="1" ht="15" customHeight="1" x14ac:dyDescent="0.45">
      <c r="A52" s="168">
        <v>52</v>
      </c>
      <c r="B52" s="190"/>
      <c r="C52" s="233"/>
      <c r="D52" s="233"/>
      <c r="E52" s="325"/>
      <c r="F52" s="237" t="s">
        <v>83</v>
      </c>
      <c r="G52" s="233"/>
      <c r="H52" s="325"/>
      <c r="I52" s="233"/>
      <c r="J52" s="1"/>
      <c r="K52" s="374"/>
      <c r="L52" s="374"/>
      <c r="M52" s="162"/>
      <c r="N52" s="34"/>
    </row>
    <row r="53" spans="1:14" s="22" customFormat="1" ht="15" customHeight="1" x14ac:dyDescent="0.45">
      <c r="A53" s="168">
        <v>53</v>
      </c>
      <c r="B53" s="190"/>
      <c r="C53" s="233"/>
      <c r="D53" s="233"/>
      <c r="E53" s="325"/>
      <c r="F53" s="237" t="s">
        <v>84</v>
      </c>
      <c r="G53" s="233"/>
      <c r="H53" s="325"/>
      <c r="I53" s="233"/>
      <c r="J53" s="1"/>
      <c r="K53" s="647"/>
      <c r="L53" s="647"/>
      <c r="M53" s="162"/>
      <c r="N53" s="34"/>
    </row>
    <row r="54" spans="1:14" s="22" customFormat="1" ht="15" customHeight="1" x14ac:dyDescent="0.45">
      <c r="A54" s="168">
        <v>54</v>
      </c>
      <c r="B54" s="190"/>
      <c r="C54" s="233"/>
      <c r="D54" s="233"/>
      <c r="E54" s="228" t="s">
        <v>85</v>
      </c>
      <c r="F54" s="233"/>
      <c r="G54" s="233"/>
      <c r="H54" s="325"/>
      <c r="I54" s="233"/>
      <c r="J54" s="361">
        <f t="shared" ref="J54" si="10">SUM(J52:J53)</f>
        <v>0</v>
      </c>
      <c r="K54" s="361">
        <f>SUM(K52:K53)</f>
        <v>0</v>
      </c>
      <c r="L54" s="361">
        <f>SUM(L52:L53)</f>
        <v>0</v>
      </c>
      <c r="M54" s="162"/>
      <c r="N54" s="34"/>
    </row>
    <row r="55" spans="1:14" s="22" customFormat="1" ht="15" customHeight="1" x14ac:dyDescent="0.5">
      <c r="A55" s="168">
        <v>55</v>
      </c>
      <c r="B55" s="190"/>
      <c r="C55" s="384"/>
      <c r="D55" s="227" t="s">
        <v>282</v>
      </c>
      <c r="E55" s="384"/>
      <c r="F55" s="384"/>
      <c r="G55" s="325"/>
      <c r="H55" s="325"/>
      <c r="I55" s="325"/>
      <c r="J55" s="190"/>
      <c r="K55" s="325"/>
      <c r="L55" s="325"/>
      <c r="M55" s="162"/>
      <c r="N55" s="34"/>
    </row>
    <row r="56" spans="1:14" s="22" customFormat="1" ht="15" customHeight="1" x14ac:dyDescent="0.45">
      <c r="A56" s="168">
        <v>56</v>
      </c>
      <c r="B56" s="190"/>
      <c r="C56" s="233"/>
      <c r="D56" s="233"/>
      <c r="E56" s="325"/>
      <c r="F56" s="237" t="s">
        <v>83</v>
      </c>
      <c r="G56" s="233"/>
      <c r="H56" s="325"/>
      <c r="I56" s="233"/>
      <c r="J56" s="1"/>
      <c r="K56" s="374"/>
      <c r="L56" s="374"/>
      <c r="M56" s="162"/>
      <c r="N56" s="34"/>
    </row>
    <row r="57" spans="1:14" s="22" customFormat="1" ht="15" customHeight="1" x14ac:dyDescent="0.45">
      <c r="A57" s="168">
        <v>57</v>
      </c>
      <c r="B57" s="190"/>
      <c r="C57" s="233"/>
      <c r="D57" s="233"/>
      <c r="E57" s="325"/>
      <c r="F57" s="237" t="s">
        <v>84</v>
      </c>
      <c r="G57" s="233"/>
      <c r="H57" s="325"/>
      <c r="I57" s="233"/>
      <c r="J57" s="1"/>
      <c r="K57" s="647"/>
      <c r="L57" s="647"/>
      <c r="M57" s="162"/>
      <c r="N57" s="34"/>
    </row>
    <row r="58" spans="1:14" s="22" customFormat="1" ht="15" customHeight="1" x14ac:dyDescent="0.45">
      <c r="A58" s="168">
        <v>58</v>
      </c>
      <c r="B58" s="190"/>
      <c r="C58" s="233"/>
      <c r="D58" s="233"/>
      <c r="E58" s="228" t="s">
        <v>85</v>
      </c>
      <c r="F58" s="233"/>
      <c r="G58" s="233"/>
      <c r="H58" s="325"/>
      <c r="I58" s="233"/>
      <c r="J58" s="361">
        <f t="shared" ref="J58" si="11">SUM(J56:J57)</f>
        <v>0</v>
      </c>
      <c r="K58" s="361">
        <f>SUM(K56:K57)</f>
        <v>0</v>
      </c>
      <c r="L58" s="361">
        <f>SUM(L56:L57)</f>
        <v>0</v>
      </c>
      <c r="M58" s="162"/>
      <c r="N58" s="34"/>
    </row>
    <row r="59" spans="1:14" s="22" customFormat="1" ht="15" customHeight="1" x14ac:dyDescent="0.45">
      <c r="A59" s="168">
        <v>59</v>
      </c>
      <c r="B59" s="190"/>
      <c r="C59" s="233"/>
      <c r="D59" s="233"/>
      <c r="E59" s="228"/>
      <c r="F59" s="233"/>
      <c r="G59" s="233"/>
      <c r="H59" s="325"/>
      <c r="I59" s="233"/>
      <c r="J59" s="376"/>
      <c r="K59" s="376"/>
      <c r="L59" s="376"/>
      <c r="M59" s="162"/>
      <c r="N59" s="34"/>
    </row>
    <row r="60" spans="1:14" s="22" customFormat="1" ht="15" customHeight="1" x14ac:dyDescent="0.5">
      <c r="A60" s="168">
        <v>60</v>
      </c>
      <c r="B60" s="190"/>
      <c r="C60" s="806" t="s">
        <v>283</v>
      </c>
      <c r="D60" s="806"/>
      <c r="E60" s="806"/>
      <c r="F60" s="806"/>
      <c r="G60" s="233"/>
      <c r="H60" s="325"/>
      <c r="I60" s="233"/>
      <c r="J60" s="376"/>
      <c r="K60" s="376"/>
      <c r="L60" s="376"/>
      <c r="M60" s="162"/>
      <c r="N60" s="34"/>
    </row>
    <row r="61" spans="1:14" s="22" customFormat="1" ht="15" customHeight="1" x14ac:dyDescent="0.5">
      <c r="A61" s="168">
        <v>61</v>
      </c>
      <c r="B61" s="190"/>
      <c r="C61" s="233"/>
      <c r="D61" s="233"/>
      <c r="E61" s="227" t="s">
        <v>254</v>
      </c>
      <c r="F61" s="233"/>
      <c r="G61" s="233"/>
      <c r="H61" s="325"/>
      <c r="I61" s="233"/>
      <c r="J61" s="233"/>
      <c r="K61" s="233"/>
      <c r="L61" s="233"/>
      <c r="M61" s="162"/>
      <c r="N61" s="34"/>
    </row>
    <row r="62" spans="1:14" s="22" customFormat="1" ht="15" customHeight="1" x14ac:dyDescent="0.45">
      <c r="A62" s="168">
        <v>62</v>
      </c>
      <c r="B62" s="190"/>
      <c r="C62" s="233"/>
      <c r="D62" s="233"/>
      <c r="E62" s="325"/>
      <c r="F62" s="237" t="s">
        <v>83</v>
      </c>
      <c r="G62" s="233"/>
      <c r="H62" s="325"/>
      <c r="I62" s="233"/>
      <c r="J62" s="1"/>
      <c r="K62" s="374"/>
      <c r="L62" s="374"/>
      <c r="M62" s="162"/>
      <c r="N62" s="34"/>
    </row>
    <row r="63" spans="1:14" s="22" customFormat="1" ht="15" customHeight="1" x14ac:dyDescent="0.45">
      <c r="A63" s="168">
        <v>63</v>
      </c>
      <c r="B63" s="190"/>
      <c r="C63" s="233"/>
      <c r="D63" s="233"/>
      <c r="E63" s="325"/>
      <c r="F63" s="237" t="s">
        <v>84</v>
      </c>
      <c r="G63" s="233"/>
      <c r="H63" s="325"/>
      <c r="I63" s="233"/>
      <c r="J63" s="1"/>
      <c r="K63" s="647"/>
      <c r="L63" s="647"/>
      <c r="M63" s="162"/>
      <c r="N63" s="34"/>
    </row>
    <row r="64" spans="1:14" s="22" customFormat="1" ht="15" customHeight="1" x14ac:dyDescent="0.45">
      <c r="A64" s="168">
        <v>64</v>
      </c>
      <c r="B64" s="190"/>
      <c r="C64" s="233"/>
      <c r="D64" s="233"/>
      <c r="E64" s="228" t="s">
        <v>85</v>
      </c>
      <c r="F64" s="233"/>
      <c r="G64" s="233"/>
      <c r="H64" s="325"/>
      <c r="I64" s="233"/>
      <c r="J64" s="361">
        <f>SUM(J62:J63)</f>
        <v>0</v>
      </c>
      <c r="K64" s="361">
        <f>SUM(K62:K63)</f>
        <v>0</v>
      </c>
      <c r="L64" s="361">
        <f>SUM(L62:L63)</f>
        <v>0</v>
      </c>
      <c r="M64" s="162"/>
      <c r="N64" s="34"/>
    </row>
    <row r="65" spans="1:14" s="22" customFormat="1" ht="15" customHeight="1" x14ac:dyDescent="0.5">
      <c r="A65" s="168">
        <v>65</v>
      </c>
      <c r="B65" s="190"/>
      <c r="C65" s="233"/>
      <c r="D65" s="233"/>
      <c r="E65" s="227" t="s">
        <v>111</v>
      </c>
      <c r="F65" s="233"/>
      <c r="G65" s="233"/>
      <c r="H65" s="325"/>
      <c r="I65" s="233"/>
      <c r="J65" s="376"/>
      <c r="K65" s="376"/>
      <c r="L65" s="376"/>
      <c r="M65" s="162"/>
      <c r="N65" s="34"/>
    </row>
    <row r="66" spans="1:14" s="22" customFormat="1" ht="15" customHeight="1" x14ac:dyDescent="0.45">
      <c r="A66" s="168">
        <v>66</v>
      </c>
      <c r="B66" s="190"/>
      <c r="C66" s="233"/>
      <c r="D66" s="233"/>
      <c r="E66" s="325"/>
      <c r="F66" s="237" t="s">
        <v>83</v>
      </c>
      <c r="G66" s="233"/>
      <c r="H66" s="325"/>
      <c r="I66" s="233"/>
      <c r="J66" s="1"/>
      <c r="K66" s="374"/>
      <c r="L66" s="374"/>
      <c r="M66" s="162"/>
      <c r="N66" s="34"/>
    </row>
    <row r="67" spans="1:14" s="22" customFormat="1" ht="15" customHeight="1" x14ac:dyDescent="0.45">
      <c r="A67" s="168">
        <v>67</v>
      </c>
      <c r="B67" s="190"/>
      <c r="C67" s="233"/>
      <c r="D67" s="233"/>
      <c r="E67" s="325"/>
      <c r="F67" s="237" t="s">
        <v>84</v>
      </c>
      <c r="G67" s="233"/>
      <c r="H67" s="325"/>
      <c r="I67" s="233"/>
      <c r="J67" s="1"/>
      <c r="K67" s="647"/>
      <c r="L67" s="647"/>
      <c r="M67" s="162"/>
      <c r="N67" s="34"/>
    </row>
    <row r="68" spans="1:14" s="22" customFormat="1" ht="15" customHeight="1" x14ac:dyDescent="0.45">
      <c r="A68" s="168">
        <v>68</v>
      </c>
      <c r="B68" s="190"/>
      <c r="C68" s="233"/>
      <c r="D68" s="233"/>
      <c r="E68" s="228" t="s">
        <v>85</v>
      </c>
      <c r="F68" s="233"/>
      <c r="G68" s="233"/>
      <c r="H68" s="325"/>
      <c r="I68" s="233"/>
      <c r="J68" s="361">
        <f>SUM(J66:J67)</f>
        <v>0</v>
      </c>
      <c r="K68" s="361">
        <f>SUM(K66:K67)</f>
        <v>0</v>
      </c>
      <c r="L68" s="361">
        <f>SUM(L66:L67)</f>
        <v>0</v>
      </c>
      <c r="M68" s="162"/>
      <c r="N68" s="34"/>
    </row>
    <row r="69" spans="1:14" s="22" customFormat="1" ht="15" customHeight="1" x14ac:dyDescent="0.45">
      <c r="A69" s="168">
        <v>69</v>
      </c>
      <c r="B69" s="190"/>
      <c r="C69" s="233"/>
      <c r="D69" s="233"/>
      <c r="E69" s="228"/>
      <c r="F69" s="233"/>
      <c r="G69" s="233"/>
      <c r="H69" s="325"/>
      <c r="I69" s="233"/>
      <c r="J69" s="376"/>
      <c r="K69" s="376"/>
      <c r="L69" s="376"/>
      <c r="M69" s="162"/>
      <c r="N69" s="34"/>
    </row>
    <row r="70" spans="1:14" s="22" customFormat="1" ht="15" customHeight="1" x14ac:dyDescent="0.5">
      <c r="A70" s="168">
        <v>70</v>
      </c>
      <c r="B70" s="190"/>
      <c r="C70" s="806" t="s">
        <v>275</v>
      </c>
      <c r="D70" s="806"/>
      <c r="E70" s="806"/>
      <c r="F70" s="806"/>
      <c r="G70" s="233"/>
      <c r="H70" s="325"/>
      <c r="I70" s="233"/>
      <c r="J70" s="376"/>
      <c r="K70" s="376"/>
      <c r="L70" s="376"/>
      <c r="M70" s="162"/>
      <c r="N70" s="34"/>
    </row>
    <row r="71" spans="1:14" s="22" customFormat="1" ht="15" customHeight="1" x14ac:dyDescent="0.5">
      <c r="A71" s="168">
        <v>71</v>
      </c>
      <c r="B71" s="190"/>
      <c r="C71" s="233"/>
      <c r="D71" s="233"/>
      <c r="E71" s="227" t="s">
        <v>266</v>
      </c>
      <c r="F71" s="233"/>
      <c r="G71" s="233"/>
      <c r="H71" s="325"/>
      <c r="I71" s="233"/>
      <c r="J71" s="376"/>
      <c r="K71" s="376"/>
      <c r="L71" s="376"/>
      <c r="M71" s="162"/>
      <c r="N71" s="34"/>
    </row>
    <row r="72" spans="1:14" s="22" customFormat="1" ht="15" customHeight="1" x14ac:dyDescent="0.45">
      <c r="A72" s="168">
        <v>72</v>
      </c>
      <c r="B72" s="190"/>
      <c r="C72" s="233"/>
      <c r="D72" s="233"/>
      <c r="E72" s="325"/>
      <c r="F72" s="237" t="s">
        <v>83</v>
      </c>
      <c r="G72" s="233"/>
      <c r="H72" s="325"/>
      <c r="I72" s="233"/>
      <c r="J72" s="1"/>
      <c r="K72" s="374"/>
      <c r="L72" s="374"/>
      <c r="M72" s="162"/>
      <c r="N72" s="34"/>
    </row>
    <row r="73" spans="1:14" s="22" customFormat="1" ht="15" customHeight="1" x14ac:dyDescent="0.45">
      <c r="A73" s="168">
        <v>73</v>
      </c>
      <c r="B73" s="190"/>
      <c r="C73" s="233"/>
      <c r="D73" s="233"/>
      <c r="E73" s="325"/>
      <c r="F73" s="237" t="s">
        <v>84</v>
      </c>
      <c r="G73" s="233"/>
      <c r="H73" s="325"/>
      <c r="I73" s="233"/>
      <c r="J73" s="1"/>
      <c r="K73" s="647"/>
      <c r="L73" s="647"/>
      <c r="M73" s="162"/>
      <c r="N73" s="34"/>
    </row>
    <row r="74" spans="1:14" s="22" customFormat="1" ht="15" customHeight="1" x14ac:dyDescent="0.45">
      <c r="A74" s="168">
        <v>74</v>
      </c>
      <c r="B74" s="190"/>
      <c r="C74" s="233"/>
      <c r="D74" s="233"/>
      <c r="E74" s="228" t="s">
        <v>85</v>
      </c>
      <c r="F74" s="233"/>
      <c r="G74" s="233"/>
      <c r="H74" s="325"/>
      <c r="I74" s="233"/>
      <c r="J74" s="361">
        <f t="shared" ref="J74" si="12">SUM(J72:J73)</f>
        <v>0</v>
      </c>
      <c r="K74" s="361">
        <f>SUM(K72:K73)</f>
        <v>0</v>
      </c>
      <c r="L74" s="361">
        <f>SUM(L72:L73)</f>
        <v>0</v>
      </c>
      <c r="M74" s="162"/>
      <c r="N74" s="34"/>
    </row>
    <row r="75" spans="1:14" s="22" customFormat="1" ht="15" customHeight="1" x14ac:dyDescent="0.5">
      <c r="A75" s="168">
        <v>75</v>
      </c>
      <c r="B75" s="190"/>
      <c r="C75" s="233"/>
      <c r="D75" s="233"/>
      <c r="E75" s="227" t="s">
        <v>256</v>
      </c>
      <c r="F75" s="233"/>
      <c r="G75" s="233"/>
      <c r="H75" s="325"/>
      <c r="I75" s="233"/>
      <c r="J75" s="376"/>
      <c r="K75" s="376"/>
      <c r="L75" s="376"/>
      <c r="M75" s="162"/>
      <c r="N75" s="34"/>
    </row>
    <row r="76" spans="1:14" s="22" customFormat="1" ht="15" customHeight="1" x14ac:dyDescent="0.45">
      <c r="A76" s="168">
        <v>76</v>
      </c>
      <c r="B76" s="190"/>
      <c r="C76" s="233"/>
      <c r="D76" s="233"/>
      <c r="E76" s="325"/>
      <c r="F76" s="237" t="s">
        <v>83</v>
      </c>
      <c r="G76" s="233"/>
      <c r="H76" s="325"/>
      <c r="I76" s="233"/>
      <c r="J76" s="1"/>
      <c r="K76" s="374"/>
      <c r="L76" s="374"/>
      <c r="M76" s="162"/>
      <c r="N76" s="34"/>
    </row>
    <row r="77" spans="1:14" s="22" customFormat="1" ht="15" customHeight="1" x14ac:dyDescent="0.45">
      <c r="A77" s="168">
        <v>77</v>
      </c>
      <c r="B77" s="190"/>
      <c r="C77" s="233"/>
      <c r="D77" s="233"/>
      <c r="E77" s="325"/>
      <c r="F77" s="237" t="s">
        <v>84</v>
      </c>
      <c r="G77" s="233"/>
      <c r="H77" s="325"/>
      <c r="I77" s="233"/>
      <c r="J77" s="1"/>
      <c r="K77" s="647"/>
      <c r="L77" s="647"/>
      <c r="M77" s="162"/>
      <c r="N77" s="34"/>
    </row>
    <row r="78" spans="1:14" s="22" customFormat="1" ht="15" customHeight="1" x14ac:dyDescent="0.45">
      <c r="A78" s="168">
        <v>78</v>
      </c>
      <c r="B78" s="190"/>
      <c r="C78" s="233"/>
      <c r="D78" s="233"/>
      <c r="E78" s="228" t="s">
        <v>85</v>
      </c>
      <c r="F78" s="233"/>
      <c r="G78" s="233"/>
      <c r="H78" s="325"/>
      <c r="I78" s="233"/>
      <c r="J78" s="361">
        <f t="shared" ref="J78" si="13">SUM(J76:J77)</f>
        <v>0</v>
      </c>
      <c r="K78" s="361">
        <f>SUM(K76:K77)</f>
        <v>0</v>
      </c>
      <c r="L78" s="361">
        <f>SUM(L76:L77)</f>
        <v>0</v>
      </c>
      <c r="M78" s="162"/>
      <c r="N78" s="34"/>
    </row>
    <row r="79" spans="1:14" s="22" customFormat="1" ht="15" customHeight="1" x14ac:dyDescent="0.5">
      <c r="A79" s="168">
        <v>79</v>
      </c>
      <c r="B79" s="190"/>
      <c r="C79" s="233"/>
      <c r="D79" s="233"/>
      <c r="E79" s="227" t="s">
        <v>257</v>
      </c>
      <c r="F79" s="233"/>
      <c r="G79" s="233"/>
      <c r="H79" s="325"/>
      <c r="I79" s="233"/>
      <c r="J79" s="376"/>
      <c r="K79" s="376"/>
      <c r="L79" s="376"/>
      <c r="M79" s="162"/>
      <c r="N79" s="34"/>
    </row>
    <row r="80" spans="1:14" s="22" customFormat="1" ht="15" customHeight="1" x14ac:dyDescent="0.45">
      <c r="A80" s="168">
        <v>80</v>
      </c>
      <c r="B80" s="190"/>
      <c r="C80" s="233"/>
      <c r="D80" s="233"/>
      <c r="E80" s="325"/>
      <c r="F80" s="237" t="s">
        <v>83</v>
      </c>
      <c r="G80" s="233"/>
      <c r="H80" s="325"/>
      <c r="I80" s="233"/>
      <c r="J80" s="1"/>
      <c r="K80" s="374"/>
      <c r="L80" s="374"/>
      <c r="M80" s="162"/>
      <c r="N80" s="34"/>
    </row>
    <row r="81" spans="1:14" s="22" customFormat="1" ht="15" customHeight="1" x14ac:dyDescent="0.45">
      <c r="A81" s="168">
        <v>81</v>
      </c>
      <c r="B81" s="190"/>
      <c r="C81" s="233"/>
      <c r="D81" s="233"/>
      <c r="E81" s="325"/>
      <c r="F81" s="237" t="s">
        <v>84</v>
      </c>
      <c r="G81" s="233"/>
      <c r="H81" s="325"/>
      <c r="I81" s="233"/>
      <c r="J81" s="1"/>
      <c r="K81" s="647"/>
      <c r="L81" s="647"/>
      <c r="M81" s="162"/>
      <c r="N81" s="34"/>
    </row>
    <row r="82" spans="1:14" s="22" customFormat="1" ht="15" customHeight="1" x14ac:dyDescent="0.45">
      <c r="A82" s="168">
        <v>82</v>
      </c>
      <c r="B82" s="190"/>
      <c r="C82" s="233"/>
      <c r="D82" s="233"/>
      <c r="E82" s="228" t="s">
        <v>85</v>
      </c>
      <c r="F82" s="233"/>
      <c r="G82" s="233"/>
      <c r="H82" s="325"/>
      <c r="I82" s="233"/>
      <c r="J82" s="361">
        <f t="shared" ref="J82" si="14">SUM(J80:J81)</f>
        <v>0</v>
      </c>
      <c r="K82" s="361">
        <f>SUM(K80:K81)</f>
        <v>0</v>
      </c>
      <c r="L82" s="361">
        <f>SUM(L80:L81)</f>
        <v>0</v>
      </c>
      <c r="M82" s="162"/>
      <c r="N82" s="34"/>
    </row>
    <row r="83" spans="1:14" s="2" customFormat="1" ht="15" customHeight="1" thickBot="1" x14ac:dyDescent="0.5">
      <c r="A83" s="168">
        <v>83</v>
      </c>
      <c r="B83" s="190"/>
      <c r="C83" s="190"/>
      <c r="D83" s="190"/>
      <c r="E83" s="325"/>
      <c r="F83" s="190"/>
      <c r="G83" s="190"/>
      <c r="H83" s="190"/>
      <c r="I83" s="190"/>
      <c r="J83" s="190"/>
      <c r="K83" s="325"/>
      <c r="L83" s="325"/>
      <c r="M83" s="162"/>
      <c r="N83" s="34"/>
    </row>
    <row r="84" spans="1:14" s="2" customFormat="1" ht="15" customHeight="1" thickBot="1" x14ac:dyDescent="0.5">
      <c r="A84" s="168">
        <v>84</v>
      </c>
      <c r="B84" s="190"/>
      <c r="C84" s="190"/>
      <c r="D84" s="228" t="s">
        <v>86</v>
      </c>
      <c r="E84" s="190"/>
      <c r="F84" s="190"/>
      <c r="G84" s="190"/>
      <c r="H84" s="190"/>
      <c r="I84" s="190"/>
      <c r="J84" s="329">
        <f>SUM(J10,J14,J18,J22,J26,J30,J34,J38,J44,J48,J52,J56,J62,J66,J72,J76,J80)</f>
        <v>0</v>
      </c>
      <c r="K84" s="374"/>
      <c r="L84" s="374"/>
      <c r="M84" s="162"/>
      <c r="N84" s="34"/>
    </row>
    <row r="85" spans="1:14" s="2" customFormat="1" ht="15" customHeight="1" thickBot="1" x14ac:dyDescent="0.5">
      <c r="A85" s="168">
        <v>85</v>
      </c>
      <c r="B85" s="190"/>
      <c r="C85" s="190"/>
      <c r="D85" s="228" t="s">
        <v>87</v>
      </c>
      <c r="E85" s="190"/>
      <c r="F85" s="190"/>
      <c r="G85" s="190"/>
      <c r="H85" s="190"/>
      <c r="I85" s="190"/>
      <c r="J85" s="329">
        <f>SUM(J11,J15,J19,J23,J27,J31,J35,J39,J45,J49,J53,J57,J63,J67,J73,J77,J81)</f>
        <v>0</v>
      </c>
      <c r="K85" s="329">
        <f>SUM(K11,K15,K19,K23,K27,K31,K35,K39,K45,K49,K53,K57,K63,K67,K73,K77,K81)</f>
        <v>0</v>
      </c>
      <c r="L85" s="329">
        <f>SUM(L11,L15,L19,L23,L27,L31,L35,L39,L45,L49,L53,L57,L63,L67,L73,L77,L81)</f>
        <v>0</v>
      </c>
      <c r="M85" s="162"/>
      <c r="N85" s="34"/>
    </row>
    <row r="86" spans="1:14" s="22" customFormat="1" ht="15" customHeight="1" thickBot="1" x14ac:dyDescent="0.5">
      <c r="A86" s="168">
        <v>86</v>
      </c>
      <c r="B86" s="190"/>
      <c r="C86" s="190"/>
      <c r="D86" s="228" t="s">
        <v>304</v>
      </c>
      <c r="E86" s="190"/>
      <c r="F86" s="190"/>
      <c r="G86" s="190"/>
      <c r="H86" s="190"/>
      <c r="I86" s="190"/>
      <c r="J86" s="755"/>
      <c r="K86" s="756"/>
      <c r="L86" s="178">
        <f>J86</f>
        <v>0</v>
      </c>
      <c r="M86" s="162"/>
      <c r="N86" s="34"/>
    </row>
    <row r="87" spans="1:14" s="2" customFormat="1" ht="15" customHeight="1" thickBot="1" x14ac:dyDescent="0.5">
      <c r="A87" s="168">
        <v>87</v>
      </c>
      <c r="B87" s="190"/>
      <c r="C87" s="190"/>
      <c r="D87" s="228" t="s">
        <v>23</v>
      </c>
      <c r="E87" s="190"/>
      <c r="F87" s="190"/>
      <c r="G87" s="190"/>
      <c r="H87" s="190"/>
      <c r="I87" s="190"/>
      <c r="J87" s="329">
        <f>SUM(J12,J16,J20,J24,J28,J32,J36,J40,J46,J50,J54,J58,J64,J68,J74,J78,J82, J86)</f>
        <v>0</v>
      </c>
      <c r="K87" s="329">
        <f>SUM(K12,K16,K20,K24,K28,K32,K36,K40,K46,K50,K54,K58,K64,K68,K74,K78,K82)</f>
        <v>0</v>
      </c>
      <c r="L87" s="329">
        <f>SUM(L12,L16,L20,L24,L28,L32,L36,L40,L46,L50,L54,L58,L64,L68,L74,L78,L82)</f>
        <v>0</v>
      </c>
      <c r="M87" s="162"/>
      <c r="N87" s="139" t="s">
        <v>130</v>
      </c>
    </row>
    <row r="88" spans="1:14" s="22" customFormat="1" ht="15" customHeight="1" x14ac:dyDescent="0.45">
      <c r="A88" s="168">
        <v>88</v>
      </c>
      <c r="B88" s="190"/>
      <c r="C88" s="190"/>
      <c r="D88" s="190"/>
      <c r="E88" s="190"/>
      <c r="F88" s="190"/>
      <c r="G88" s="190"/>
      <c r="H88" s="190"/>
      <c r="I88" s="190"/>
      <c r="J88" s="190"/>
      <c r="K88" s="190"/>
      <c r="L88" s="190"/>
      <c r="M88" s="162"/>
      <c r="N88" s="34"/>
    </row>
    <row r="89" spans="1:14" s="2" customFormat="1" ht="30" customHeight="1" x14ac:dyDescent="0.55000000000000004">
      <c r="A89" s="168">
        <v>89</v>
      </c>
      <c r="B89" s="190"/>
      <c r="C89" s="226" t="s">
        <v>293</v>
      </c>
      <c r="D89" s="190"/>
      <c r="E89" s="190"/>
      <c r="F89" s="190"/>
      <c r="G89" s="190"/>
      <c r="H89" s="190"/>
      <c r="I89" s="190"/>
      <c r="J89" s="190"/>
      <c r="K89" s="190"/>
      <c r="L89" s="190"/>
      <c r="M89" s="162"/>
      <c r="N89" s="34"/>
    </row>
    <row r="90" spans="1:14" s="2" customFormat="1" ht="15" customHeight="1" x14ac:dyDescent="0.45">
      <c r="A90" s="168">
        <v>90</v>
      </c>
      <c r="B90" s="190"/>
      <c r="C90" s="326"/>
      <c r="D90" s="326"/>
      <c r="E90" s="325"/>
      <c r="F90" s="326"/>
      <c r="G90" s="326"/>
      <c r="H90" s="326"/>
      <c r="I90" s="326"/>
      <c r="J90" s="323"/>
      <c r="K90" s="327" t="s">
        <v>17</v>
      </c>
      <c r="L90" s="327"/>
      <c r="M90" s="162"/>
      <c r="N90" s="34"/>
    </row>
    <row r="91" spans="1:14" s="22" customFormat="1" ht="15" customHeight="1" x14ac:dyDescent="0.45">
      <c r="A91" s="168">
        <v>91</v>
      </c>
      <c r="B91" s="190"/>
      <c r="C91" s="326"/>
      <c r="D91" s="326"/>
      <c r="E91" s="228" t="s">
        <v>89</v>
      </c>
      <c r="F91" s="326"/>
      <c r="G91" s="326"/>
      <c r="H91" s="326"/>
      <c r="I91" s="326"/>
      <c r="J91" s="323"/>
      <c r="K91" s="324" t="s">
        <v>14</v>
      </c>
      <c r="L91" s="324" t="s">
        <v>88</v>
      </c>
      <c r="M91" s="162"/>
      <c r="N91" s="34"/>
    </row>
    <row r="92" spans="1:14" s="2" customFormat="1" ht="15" customHeight="1" x14ac:dyDescent="0.45">
      <c r="A92" s="168">
        <v>92</v>
      </c>
      <c r="B92" s="190"/>
      <c r="C92" s="326"/>
      <c r="D92" s="326"/>
      <c r="E92" s="325"/>
      <c r="F92" s="237" t="s">
        <v>1</v>
      </c>
      <c r="G92" s="326"/>
      <c r="H92" s="29"/>
      <c r="I92" s="326"/>
      <c r="J92" s="233" t="s">
        <v>90</v>
      </c>
      <c r="K92" s="1"/>
      <c r="L92" s="1"/>
      <c r="M92" s="162"/>
      <c r="N92" s="34"/>
    </row>
    <row r="93" spans="1:14" s="2" customFormat="1" ht="15" customHeight="1" x14ac:dyDescent="0.45">
      <c r="A93" s="168">
        <v>93</v>
      </c>
      <c r="B93" s="190"/>
      <c r="C93" s="326"/>
      <c r="D93" s="326"/>
      <c r="E93" s="325"/>
      <c r="F93" s="237" t="s">
        <v>91</v>
      </c>
      <c r="G93" s="326"/>
      <c r="H93" s="29"/>
      <c r="I93" s="326"/>
      <c r="J93" s="233" t="s">
        <v>92</v>
      </c>
      <c r="K93" s="1"/>
      <c r="L93" s="1"/>
      <c r="M93" s="162"/>
      <c r="N93" s="34"/>
    </row>
    <row r="94" spans="1:14" s="2" customFormat="1" ht="15" customHeight="1" x14ac:dyDescent="0.45">
      <c r="A94" s="168">
        <v>94</v>
      </c>
      <c r="B94" s="190"/>
      <c r="C94" s="326"/>
      <c r="D94" s="326"/>
      <c r="E94" s="325"/>
      <c r="F94" s="237" t="s">
        <v>93</v>
      </c>
      <c r="G94" s="326"/>
      <c r="H94" s="29"/>
      <c r="I94" s="326"/>
      <c r="J94" s="233" t="s">
        <v>94</v>
      </c>
      <c r="K94" s="328">
        <f>K92-K93</f>
        <v>0</v>
      </c>
      <c r="L94" s="328">
        <f>L92-L93</f>
        <v>0</v>
      </c>
      <c r="M94" s="162"/>
      <c r="N94" s="34"/>
    </row>
    <row r="95" spans="1:14" s="2" customFormat="1" ht="15" customHeight="1" x14ac:dyDescent="0.45">
      <c r="A95" s="168">
        <v>95</v>
      </c>
      <c r="B95" s="190"/>
      <c r="C95" s="326"/>
      <c r="D95" s="326"/>
      <c r="E95" s="325"/>
      <c r="F95" s="325"/>
      <c r="G95" s="326"/>
      <c r="H95" s="326"/>
      <c r="I95" s="326"/>
      <c r="J95" s="233"/>
      <c r="K95" s="190"/>
      <c r="L95" s="190"/>
      <c r="M95" s="162"/>
      <c r="N95" s="34"/>
    </row>
    <row r="96" spans="1:14" s="2" customFormat="1" ht="15" customHeight="1" x14ac:dyDescent="0.45">
      <c r="A96" s="168">
        <v>96</v>
      </c>
      <c r="B96" s="190"/>
      <c r="C96" s="326"/>
      <c r="D96" s="326"/>
      <c r="E96" s="325"/>
      <c r="F96" s="237" t="s">
        <v>95</v>
      </c>
      <c r="G96" s="326"/>
      <c r="H96" s="799"/>
      <c r="I96" s="800"/>
      <c r="J96" s="800"/>
      <c r="K96" s="800"/>
      <c r="L96" s="801"/>
      <c r="M96" s="162"/>
      <c r="N96" s="34"/>
    </row>
    <row r="97" spans="1:14" s="2" customFormat="1" ht="15" customHeight="1" x14ac:dyDescent="0.45">
      <c r="A97" s="168">
        <v>97</v>
      </c>
      <c r="B97" s="190"/>
      <c r="C97" s="326"/>
      <c r="D97" s="326"/>
      <c r="E97" s="325"/>
      <c r="F97" s="326"/>
      <c r="G97" s="326"/>
      <c r="H97" s="802"/>
      <c r="I97" s="803"/>
      <c r="J97" s="803"/>
      <c r="K97" s="803"/>
      <c r="L97" s="804"/>
      <c r="M97" s="162"/>
      <c r="N97" s="34"/>
    </row>
    <row r="98" spans="1:14" s="22" customFormat="1" ht="15" customHeight="1" x14ac:dyDescent="0.45">
      <c r="A98" s="168">
        <v>98</v>
      </c>
      <c r="B98" s="190"/>
      <c r="C98" s="190"/>
      <c r="D98" s="190"/>
      <c r="E98" s="190"/>
      <c r="F98" s="190"/>
      <c r="G98" s="190"/>
      <c r="H98" s="190"/>
      <c r="I98" s="190"/>
      <c r="J98" s="190"/>
      <c r="K98" s="190"/>
      <c r="L98" s="190"/>
      <c r="M98" s="162"/>
      <c r="N98" s="34"/>
    </row>
    <row r="99" spans="1:14" s="2" customFormat="1" ht="15" customHeight="1" x14ac:dyDescent="0.45">
      <c r="A99" s="168">
        <v>99</v>
      </c>
      <c r="B99" s="190"/>
      <c r="C99" s="190"/>
      <c r="D99" s="190"/>
      <c r="E99" s="325"/>
      <c r="F99" s="190"/>
      <c r="G99" s="190"/>
      <c r="H99" s="190"/>
      <c r="I99" s="190"/>
      <c r="J99" s="190"/>
      <c r="K99" s="327" t="s">
        <v>17</v>
      </c>
      <c r="L99" s="327"/>
      <c r="M99" s="162"/>
      <c r="N99" s="34"/>
    </row>
    <row r="100" spans="1:14" s="2" customFormat="1" ht="15" customHeight="1" x14ac:dyDescent="0.45">
      <c r="A100" s="168">
        <v>100</v>
      </c>
      <c r="B100" s="190"/>
      <c r="C100" s="326"/>
      <c r="D100" s="326"/>
      <c r="E100" s="228" t="s">
        <v>96</v>
      </c>
      <c r="F100" s="326"/>
      <c r="G100" s="326"/>
      <c r="H100" s="326"/>
      <c r="I100" s="326"/>
      <c r="J100" s="190"/>
      <c r="K100" s="324" t="s">
        <v>14</v>
      </c>
      <c r="L100" s="324" t="s">
        <v>88</v>
      </c>
      <c r="M100" s="162"/>
      <c r="N100" s="34"/>
    </row>
    <row r="101" spans="1:14" s="2" customFormat="1" ht="15" customHeight="1" x14ac:dyDescent="0.45">
      <c r="A101" s="168">
        <v>101</v>
      </c>
      <c r="B101" s="190"/>
      <c r="C101" s="326"/>
      <c r="D101" s="326"/>
      <c r="E101" s="325"/>
      <c r="F101" s="237" t="s">
        <v>1</v>
      </c>
      <c r="G101" s="326"/>
      <c r="H101" s="29"/>
      <c r="I101" s="326"/>
      <c r="J101" s="233" t="s">
        <v>90</v>
      </c>
      <c r="K101" s="1"/>
      <c r="L101" s="1"/>
      <c r="M101" s="162"/>
      <c r="N101" s="34"/>
    </row>
    <row r="102" spans="1:14" s="2" customFormat="1" ht="15" customHeight="1" x14ac:dyDescent="0.45">
      <c r="A102" s="168">
        <v>102</v>
      </c>
      <c r="B102" s="190"/>
      <c r="C102" s="326"/>
      <c r="D102" s="326"/>
      <c r="E102" s="325"/>
      <c r="F102" s="237" t="s">
        <v>91</v>
      </c>
      <c r="G102" s="326"/>
      <c r="H102" s="29"/>
      <c r="I102" s="326"/>
      <c r="J102" s="233" t="s">
        <v>92</v>
      </c>
      <c r="K102" s="1"/>
      <c r="L102" s="1"/>
      <c r="M102" s="162"/>
      <c r="N102" s="34"/>
    </row>
    <row r="103" spans="1:14" s="2" customFormat="1" ht="15" customHeight="1" x14ac:dyDescent="0.45">
      <c r="A103" s="168">
        <v>103</v>
      </c>
      <c r="B103" s="190"/>
      <c r="C103" s="326"/>
      <c r="D103" s="326"/>
      <c r="E103" s="325"/>
      <c r="F103" s="237" t="s">
        <v>93</v>
      </c>
      <c r="G103" s="326"/>
      <c r="H103" s="29"/>
      <c r="I103" s="326"/>
      <c r="J103" s="233" t="s">
        <v>94</v>
      </c>
      <c r="K103" s="328">
        <f>K101-K102</f>
        <v>0</v>
      </c>
      <c r="L103" s="328">
        <f>L101-L102</f>
        <v>0</v>
      </c>
      <c r="M103" s="162"/>
      <c r="N103" s="34"/>
    </row>
    <row r="104" spans="1:14" s="2" customFormat="1" ht="15" customHeight="1" x14ac:dyDescent="0.45">
      <c r="A104" s="168">
        <v>104</v>
      </c>
      <c r="B104" s="190"/>
      <c r="C104" s="326"/>
      <c r="D104" s="326"/>
      <c r="E104" s="325"/>
      <c r="F104" s="325"/>
      <c r="G104" s="326"/>
      <c r="H104" s="326"/>
      <c r="I104" s="326"/>
      <c r="J104" s="233"/>
      <c r="K104" s="190"/>
      <c r="L104" s="190"/>
      <c r="M104" s="162"/>
      <c r="N104" s="34"/>
    </row>
    <row r="105" spans="1:14" s="2" customFormat="1" ht="15" customHeight="1" x14ac:dyDescent="0.45">
      <c r="A105" s="168">
        <v>105</v>
      </c>
      <c r="B105" s="190"/>
      <c r="C105" s="326"/>
      <c r="D105" s="326"/>
      <c r="E105" s="325"/>
      <c r="F105" s="237" t="s">
        <v>95</v>
      </c>
      <c r="G105" s="326"/>
      <c r="H105" s="799"/>
      <c r="I105" s="800"/>
      <c r="J105" s="800"/>
      <c r="K105" s="800"/>
      <c r="L105" s="801"/>
      <c r="M105" s="162"/>
      <c r="N105" s="34"/>
    </row>
    <row r="106" spans="1:14" s="2" customFormat="1" ht="15" customHeight="1" x14ac:dyDescent="0.45">
      <c r="A106" s="168">
        <v>106</v>
      </c>
      <c r="B106" s="190"/>
      <c r="C106" s="326"/>
      <c r="D106" s="326"/>
      <c r="E106" s="325"/>
      <c r="F106" s="326"/>
      <c r="G106" s="326"/>
      <c r="H106" s="802"/>
      <c r="I106" s="803"/>
      <c r="J106" s="803"/>
      <c r="K106" s="803"/>
      <c r="L106" s="804"/>
      <c r="M106" s="162"/>
      <c r="N106" s="34"/>
    </row>
    <row r="107" spans="1:14" s="39" customFormat="1" ht="15" customHeight="1" x14ac:dyDescent="0.45">
      <c r="A107" s="168">
        <v>107</v>
      </c>
      <c r="B107" s="330"/>
      <c r="C107" s="330"/>
      <c r="D107" s="330"/>
      <c r="E107" s="331"/>
      <c r="F107" s="330"/>
      <c r="G107" s="330"/>
      <c r="H107" s="330"/>
      <c r="I107" s="330"/>
      <c r="J107" s="330"/>
      <c r="K107" s="330"/>
      <c r="L107" s="330"/>
      <c r="M107" s="332"/>
      <c r="N107" s="38"/>
    </row>
    <row r="108" spans="1:14" s="39" customFormat="1" ht="15" customHeight="1" x14ac:dyDescent="0.45">
      <c r="A108" s="168">
        <v>108</v>
      </c>
      <c r="B108" s="330"/>
      <c r="C108" s="330"/>
      <c r="D108" s="330"/>
      <c r="E108" s="331"/>
      <c r="F108" s="330"/>
      <c r="G108" s="330"/>
      <c r="H108" s="330"/>
      <c r="I108" s="330"/>
      <c r="J108" s="330"/>
      <c r="K108" s="334" t="s">
        <v>17</v>
      </c>
      <c r="L108" s="334"/>
      <c r="M108" s="332"/>
      <c r="N108" s="38"/>
    </row>
    <row r="109" spans="1:14" s="49" customFormat="1" ht="15" customHeight="1" x14ac:dyDescent="0.45">
      <c r="A109" s="168">
        <v>109</v>
      </c>
      <c r="B109" s="190"/>
      <c r="C109" s="326"/>
      <c r="D109" s="326"/>
      <c r="E109" s="228" t="s">
        <v>97</v>
      </c>
      <c r="F109" s="326"/>
      <c r="G109" s="326"/>
      <c r="H109" s="326"/>
      <c r="I109" s="326"/>
      <c r="J109" s="190"/>
      <c r="K109" s="335" t="s">
        <v>14</v>
      </c>
      <c r="L109" s="335" t="s">
        <v>88</v>
      </c>
      <c r="M109" s="162"/>
      <c r="N109" s="48"/>
    </row>
    <row r="110" spans="1:14" s="49" customFormat="1" ht="15" customHeight="1" x14ac:dyDescent="0.45">
      <c r="A110" s="168">
        <v>110</v>
      </c>
      <c r="B110" s="190"/>
      <c r="C110" s="326"/>
      <c r="D110" s="326"/>
      <c r="E110" s="325"/>
      <c r="F110" s="237" t="s">
        <v>1</v>
      </c>
      <c r="G110" s="326"/>
      <c r="H110" s="29"/>
      <c r="I110" s="326"/>
      <c r="J110" s="233" t="s">
        <v>90</v>
      </c>
      <c r="K110" s="1"/>
      <c r="L110" s="1"/>
      <c r="M110" s="162"/>
      <c r="N110" s="48"/>
    </row>
    <row r="111" spans="1:14" s="49" customFormat="1" ht="15" customHeight="1" x14ac:dyDescent="0.45">
      <c r="A111" s="168">
        <v>111</v>
      </c>
      <c r="B111" s="190"/>
      <c r="C111" s="326"/>
      <c r="D111" s="326"/>
      <c r="E111" s="325"/>
      <c r="F111" s="237" t="s">
        <v>91</v>
      </c>
      <c r="G111" s="326"/>
      <c r="H111" s="29"/>
      <c r="I111" s="326"/>
      <c r="J111" s="233" t="s">
        <v>92</v>
      </c>
      <c r="K111" s="1"/>
      <c r="L111" s="1"/>
      <c r="M111" s="162"/>
      <c r="N111" s="48"/>
    </row>
    <row r="112" spans="1:14" s="49" customFormat="1" ht="15" customHeight="1" x14ac:dyDescent="0.45">
      <c r="A112" s="168">
        <v>112</v>
      </c>
      <c r="B112" s="190"/>
      <c r="C112" s="326"/>
      <c r="D112" s="326"/>
      <c r="E112" s="325"/>
      <c r="F112" s="237" t="s">
        <v>93</v>
      </c>
      <c r="G112" s="326"/>
      <c r="H112" s="29"/>
      <c r="I112" s="326"/>
      <c r="J112" s="233" t="s">
        <v>94</v>
      </c>
      <c r="K112" s="328">
        <f>K110-K111</f>
        <v>0</v>
      </c>
      <c r="L112" s="328">
        <f>L110-L111</f>
        <v>0</v>
      </c>
      <c r="M112" s="162"/>
      <c r="N112" s="48"/>
    </row>
    <row r="113" spans="1:14" s="49" customFormat="1" ht="15" customHeight="1" x14ac:dyDescent="0.45">
      <c r="A113" s="168">
        <v>113</v>
      </c>
      <c r="B113" s="190"/>
      <c r="C113" s="326"/>
      <c r="D113" s="326"/>
      <c r="E113" s="325"/>
      <c r="F113" s="325"/>
      <c r="G113" s="326"/>
      <c r="H113" s="326"/>
      <c r="I113" s="326"/>
      <c r="J113" s="233"/>
      <c r="K113" s="190"/>
      <c r="L113" s="190"/>
      <c r="M113" s="162"/>
      <c r="N113" s="48"/>
    </row>
    <row r="114" spans="1:14" s="49" customFormat="1" ht="15" customHeight="1" x14ac:dyDescent="0.45">
      <c r="A114" s="168">
        <v>114</v>
      </c>
      <c r="B114" s="190"/>
      <c r="C114" s="326"/>
      <c r="D114" s="326"/>
      <c r="E114" s="325"/>
      <c r="F114" s="237" t="s">
        <v>95</v>
      </c>
      <c r="G114" s="326"/>
      <c r="H114" s="799"/>
      <c r="I114" s="800"/>
      <c r="J114" s="800"/>
      <c r="K114" s="800"/>
      <c r="L114" s="801"/>
      <c r="M114" s="162"/>
      <c r="N114" s="48"/>
    </row>
    <row r="115" spans="1:14" s="49" customFormat="1" ht="15" customHeight="1" x14ac:dyDescent="0.45">
      <c r="A115" s="168">
        <v>115</v>
      </c>
      <c r="B115" s="190"/>
      <c r="C115" s="326"/>
      <c r="D115" s="326"/>
      <c r="E115" s="325"/>
      <c r="F115" s="326"/>
      <c r="G115" s="326"/>
      <c r="H115" s="802"/>
      <c r="I115" s="803"/>
      <c r="J115" s="803"/>
      <c r="K115" s="803"/>
      <c r="L115" s="804"/>
      <c r="M115" s="162"/>
      <c r="N115" s="48"/>
    </row>
    <row r="116" spans="1:14" s="39" customFormat="1" ht="15" customHeight="1" x14ac:dyDescent="0.45">
      <c r="A116" s="168">
        <v>116</v>
      </c>
      <c r="B116" s="336"/>
      <c r="C116" s="337"/>
      <c r="D116" s="337"/>
      <c r="E116" s="338"/>
      <c r="F116" s="337"/>
      <c r="G116" s="337"/>
      <c r="H116" s="339"/>
      <c r="I116" s="339"/>
      <c r="J116" s="339"/>
      <c r="K116" s="339"/>
      <c r="L116" s="339"/>
      <c r="M116" s="333"/>
      <c r="N116" s="138" t="s">
        <v>198</v>
      </c>
    </row>
    <row r="117" spans="1:14" s="2" customFormat="1" ht="15" customHeight="1" x14ac:dyDescent="0.45">
      <c r="A117" s="168">
        <v>117</v>
      </c>
      <c r="B117" s="164"/>
      <c r="C117" s="798" t="s">
        <v>98</v>
      </c>
      <c r="D117" s="798"/>
      <c r="E117" s="798"/>
      <c r="F117" s="798"/>
      <c r="G117" s="798"/>
      <c r="H117" s="798"/>
      <c r="I117" s="798"/>
      <c r="J117" s="798"/>
      <c r="K117" s="798"/>
      <c r="L117" s="798"/>
      <c r="M117" s="162"/>
      <c r="N117" s="34"/>
    </row>
    <row r="118" spans="1:14" s="22" customFormat="1" ht="15" customHeight="1" x14ac:dyDescent="0.45">
      <c r="A118" s="168">
        <v>118</v>
      </c>
      <c r="B118" s="164"/>
      <c r="C118" s="340" t="s">
        <v>152</v>
      </c>
      <c r="D118" s="218"/>
      <c r="E118" s="218"/>
      <c r="F118" s="218"/>
      <c r="G118" s="218"/>
      <c r="H118" s="218"/>
      <c r="I118" s="218"/>
      <c r="J118" s="218"/>
      <c r="K118" s="218"/>
      <c r="L118" s="218"/>
      <c r="M118" s="162"/>
      <c r="N118" s="34"/>
    </row>
    <row r="119" spans="1:14" s="2" customFormat="1" ht="12.75" customHeight="1" x14ac:dyDescent="0.45">
      <c r="A119" s="168">
        <v>119</v>
      </c>
      <c r="B119" s="341"/>
      <c r="C119" s="160"/>
      <c r="D119" s="160"/>
      <c r="E119" s="342"/>
      <c r="F119" s="160"/>
      <c r="G119" s="160"/>
      <c r="H119" s="160"/>
      <c r="I119" s="160"/>
      <c r="J119" s="160"/>
      <c r="K119" s="160"/>
      <c r="L119" s="160"/>
      <c r="M119" s="158"/>
      <c r="N119" s="34"/>
    </row>
  </sheetData>
  <sheetProtection formatRows="0" insertRows="0"/>
  <customSheetViews>
    <customSheetView guid="{21F2E024-704F-4E93-AC63-213755ECFFE0}" scale="55" showPageBreaks="1" showGridLines="0" fitToPage="1" printArea="1" view="pageBreakPreview">
      <pane ySplit="6" topLeftCell="A7" activePane="bottomLeft" state="frozen"/>
      <selection pane="bottomLeft"/>
      <colBreaks count="1" manualBreakCount="1">
        <brk id="14" max="77" man="1"/>
      </colBreaks>
      <pageMargins left="0.70866141732283472" right="0.70866141732283472" top="0.74803149606299213" bottom="0.74803149606299213" header="0.31496062992125984" footer="0.31496062992125984"/>
      <pageSetup paperSize="9" scale="51"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11">
    <mergeCell ref="J2:L2"/>
    <mergeCell ref="J3:L3"/>
    <mergeCell ref="C117:L117"/>
    <mergeCell ref="A5:L5"/>
    <mergeCell ref="H114:L115"/>
    <mergeCell ref="H96:L97"/>
    <mergeCell ref="H105:L106"/>
    <mergeCell ref="C8:F8"/>
    <mergeCell ref="C42:F42"/>
    <mergeCell ref="C70:F70"/>
    <mergeCell ref="C60:F60"/>
  </mergeCells>
  <dataValidations count="1">
    <dataValidation allowBlank="1" showInputMessage="1" showErrorMessage="1" prompt="Please enter text" sqref="H92:H94 H96 H105 H110:H112 H101:H103 H114" xr:uid="{00000000-0002-0000-0B00-000000000000}"/>
  </dataValidations>
  <pageMargins left="0.70866141732283472" right="0.70866141732283472" top="0.74803149606299213" bottom="0.74803149606299213" header="0.31496062992125984" footer="0.31496062992125984"/>
  <pageSetup paperSize="9" scale="35" orientation="portrait" r:id="rId2"/>
  <headerFooter alignWithMargins="0">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003870"/>
    <pageSetUpPr fitToPage="1"/>
  </sheetPr>
  <dimension ref="A1:T25"/>
  <sheetViews>
    <sheetView showGridLines="0" topLeftCell="A7" zoomScaleNormal="100" zoomScaleSheetLayoutView="115" workbookViewId="0">
      <selection activeCell="F12" sqref="F12"/>
    </sheetView>
  </sheetViews>
  <sheetFormatPr defaultColWidth="9.1328125" defaultRowHeight="14.25" x14ac:dyDescent="0.45"/>
  <cols>
    <col min="1" max="1" width="3.73046875" style="14" customWidth="1"/>
    <col min="2" max="2" width="3.1328125" style="14" customWidth="1"/>
    <col min="3" max="3" width="6.1328125" style="14" customWidth="1"/>
    <col min="4" max="5" width="2.265625" style="14" customWidth="1"/>
    <col min="6" max="6" width="16.1328125" style="13" customWidth="1"/>
    <col min="7" max="7" width="5.73046875" style="54" customWidth="1"/>
    <col min="8" max="8" width="13.3984375" style="13" customWidth="1"/>
    <col min="9" max="16" width="2.59765625" style="13" customWidth="1"/>
    <col min="17" max="18" width="16.1328125" style="14" customWidth="1"/>
    <col min="19" max="19" width="2.73046875" style="14" customWidth="1"/>
    <col min="20" max="20" width="13.265625" style="31" customWidth="1"/>
    <col min="21" max="16384" width="9.1328125" style="14"/>
  </cols>
  <sheetData>
    <row r="1" spans="1:20" s="12" customFormat="1" ht="15" customHeight="1" x14ac:dyDescent="0.45">
      <c r="A1" s="356"/>
      <c r="B1" s="357"/>
      <c r="C1" s="357"/>
      <c r="D1" s="357"/>
      <c r="E1" s="378"/>
      <c r="F1" s="378"/>
      <c r="G1" s="378"/>
      <c r="H1" s="378"/>
      <c r="I1" s="390"/>
      <c r="J1" s="390"/>
      <c r="K1" s="390"/>
      <c r="L1" s="390"/>
      <c r="M1" s="390"/>
      <c r="N1" s="390"/>
      <c r="O1" s="390"/>
      <c r="P1" s="390"/>
      <c r="Q1" s="219"/>
      <c r="R1" s="219"/>
      <c r="S1" s="391"/>
      <c r="T1" s="31"/>
    </row>
    <row r="2" spans="1:20" s="12" customFormat="1" ht="18" customHeight="1" x14ac:dyDescent="0.5">
      <c r="A2" s="358"/>
      <c r="B2" s="359"/>
      <c r="C2" s="359"/>
      <c r="D2" s="359"/>
      <c r="E2" s="379"/>
      <c r="F2" s="379"/>
      <c r="G2" s="379"/>
      <c r="H2" s="379"/>
      <c r="I2" s="392"/>
      <c r="J2" s="392"/>
      <c r="K2" s="392"/>
      <c r="L2" s="392"/>
      <c r="M2" s="392"/>
      <c r="N2" s="392"/>
      <c r="O2" s="392"/>
      <c r="P2" s="646" t="s">
        <v>832</v>
      </c>
      <c r="Q2" s="770" t="str">
        <f>IF(NOT(ISBLANK(CoverSheet!$C$8)),CoverSheet!$C$8,"")</f>
        <v/>
      </c>
      <c r="R2" s="771"/>
      <c r="S2" s="772"/>
      <c r="T2" s="31"/>
    </row>
    <row r="3" spans="1:20" s="12" customFormat="1" ht="18" customHeight="1" x14ac:dyDescent="0.5">
      <c r="A3" s="358"/>
      <c r="B3" s="359"/>
      <c r="C3" s="359"/>
      <c r="D3" s="359"/>
      <c r="E3" s="379"/>
      <c r="F3" s="379"/>
      <c r="G3" s="379"/>
      <c r="H3" s="379"/>
      <c r="I3" s="392"/>
      <c r="J3" s="392"/>
      <c r="K3" s="392"/>
      <c r="L3" s="392"/>
      <c r="M3" s="392"/>
      <c r="N3" s="392"/>
      <c r="O3" s="392"/>
      <c r="P3" s="646" t="s">
        <v>834</v>
      </c>
      <c r="Q3" s="777" t="str">
        <f>IF(ISNUMBER(CoverSheet!$C$12),CoverSheet!$C$12,"")</f>
        <v/>
      </c>
      <c r="R3" s="778"/>
      <c r="S3" s="779"/>
      <c r="T3" s="31"/>
    </row>
    <row r="4" spans="1:20" s="12" customFormat="1" ht="20.25" customHeight="1" x14ac:dyDescent="0.65">
      <c r="A4" s="199" t="s">
        <v>781</v>
      </c>
      <c r="B4" s="293"/>
      <c r="C4" s="221"/>
      <c r="D4" s="221"/>
      <c r="E4" s="392"/>
      <c r="F4" s="392"/>
      <c r="G4" s="392"/>
      <c r="H4" s="392"/>
      <c r="I4" s="392"/>
      <c r="J4" s="392"/>
      <c r="K4" s="392"/>
      <c r="L4" s="392"/>
      <c r="M4" s="392"/>
      <c r="N4" s="392"/>
      <c r="O4" s="392"/>
      <c r="P4" s="392"/>
      <c r="Q4" s="221"/>
      <c r="R4" s="221"/>
      <c r="S4" s="380"/>
      <c r="T4" s="31"/>
    </row>
    <row r="5" spans="1:20" s="28" customFormat="1" ht="66" customHeight="1" x14ac:dyDescent="0.45">
      <c r="A5" s="768" t="s">
        <v>940</v>
      </c>
      <c r="B5" s="776"/>
      <c r="C5" s="776"/>
      <c r="D5" s="776"/>
      <c r="E5" s="776"/>
      <c r="F5" s="776"/>
      <c r="G5" s="776"/>
      <c r="H5" s="776"/>
      <c r="I5" s="776"/>
      <c r="J5" s="776"/>
      <c r="K5" s="776"/>
      <c r="L5" s="776"/>
      <c r="M5" s="776"/>
      <c r="N5" s="776"/>
      <c r="O5" s="776"/>
      <c r="P5" s="776"/>
      <c r="Q5" s="776"/>
      <c r="R5" s="776"/>
      <c r="S5" s="381"/>
      <c r="T5" s="30"/>
    </row>
    <row r="6" spans="1:20" s="12" customFormat="1" ht="15" customHeight="1" x14ac:dyDescent="0.45">
      <c r="A6" s="196" t="s">
        <v>131</v>
      </c>
      <c r="B6" s="294"/>
      <c r="C6" s="225"/>
      <c r="D6" s="221"/>
      <c r="E6" s="392"/>
      <c r="F6" s="392"/>
      <c r="G6" s="392"/>
      <c r="H6" s="392"/>
      <c r="I6" s="392"/>
      <c r="J6" s="392"/>
      <c r="K6" s="392"/>
      <c r="L6" s="392"/>
      <c r="M6" s="392"/>
      <c r="N6" s="392"/>
      <c r="O6" s="392"/>
      <c r="P6" s="392"/>
      <c r="Q6" s="221"/>
      <c r="R6" s="221"/>
      <c r="S6" s="380"/>
      <c r="T6" s="31"/>
    </row>
    <row r="7" spans="1:20" s="141" customFormat="1" ht="15" customHeight="1" x14ac:dyDescent="0.45">
      <c r="A7" s="196"/>
      <c r="B7" s="294"/>
      <c r="C7" s="225"/>
      <c r="D7" s="221"/>
      <c r="E7" s="392"/>
      <c r="F7" s="392"/>
      <c r="G7" s="392"/>
      <c r="H7" s="392"/>
      <c r="I7" s="392"/>
      <c r="J7" s="392"/>
      <c r="K7" s="392"/>
      <c r="L7" s="392"/>
      <c r="M7" s="392"/>
      <c r="N7" s="392"/>
      <c r="O7" s="392"/>
      <c r="P7" s="392"/>
      <c r="Q7" s="221"/>
      <c r="R7" s="221"/>
      <c r="S7" s="380"/>
      <c r="T7" s="31"/>
    </row>
    <row r="8" spans="1:20" ht="24" customHeight="1" x14ac:dyDescent="0.55000000000000004">
      <c r="A8" s="168">
        <v>8</v>
      </c>
      <c r="B8" s="164"/>
      <c r="C8" s="226" t="s">
        <v>780</v>
      </c>
      <c r="D8" s="190"/>
      <c r="E8" s="190"/>
      <c r="F8" s="233"/>
      <c r="G8" s="233"/>
      <c r="H8" s="190"/>
      <c r="I8" s="190"/>
      <c r="J8" s="190"/>
      <c r="K8" s="190"/>
      <c r="L8" s="190"/>
      <c r="M8" s="190"/>
      <c r="N8" s="190"/>
      <c r="O8" s="190"/>
      <c r="P8" s="190"/>
      <c r="Q8" s="389" t="s">
        <v>285</v>
      </c>
      <c r="R8" s="323"/>
      <c r="S8" s="162"/>
      <c r="T8" s="32"/>
    </row>
    <row r="9" spans="1:20" ht="15" customHeight="1" x14ac:dyDescent="0.45">
      <c r="A9" s="168">
        <v>9</v>
      </c>
      <c r="B9" s="164"/>
      <c r="C9" s="233"/>
      <c r="D9" s="190"/>
      <c r="E9" s="190"/>
      <c r="F9" s="386" t="s">
        <v>856</v>
      </c>
      <c r="G9" s="386"/>
      <c r="H9" s="386" t="s">
        <v>857</v>
      </c>
      <c r="I9" s="190"/>
      <c r="J9" s="190"/>
      <c r="K9" s="190"/>
      <c r="L9" s="190"/>
      <c r="M9" s="190"/>
      <c r="N9" s="190"/>
      <c r="O9" s="190"/>
      <c r="P9" s="190"/>
      <c r="Q9" s="190"/>
      <c r="R9" s="190"/>
      <c r="S9" s="190"/>
    </row>
    <row r="10" spans="1:20" s="54" customFormat="1" ht="15" customHeight="1" x14ac:dyDescent="0.45">
      <c r="A10" s="168">
        <v>10</v>
      </c>
      <c r="B10" s="164"/>
      <c r="C10" s="233"/>
      <c r="D10" s="190"/>
      <c r="E10" s="190"/>
      <c r="F10" s="386" t="s">
        <v>858</v>
      </c>
      <c r="G10" s="386"/>
      <c r="H10" s="190" t="s">
        <v>305</v>
      </c>
      <c r="I10" s="190"/>
      <c r="J10" s="190"/>
      <c r="K10" s="190"/>
      <c r="L10" s="190"/>
      <c r="M10" s="190"/>
      <c r="N10" s="190"/>
      <c r="O10" s="190"/>
      <c r="P10" s="190"/>
      <c r="Q10" s="179"/>
      <c r="R10" s="323"/>
      <c r="S10" s="162"/>
      <c r="T10" s="31"/>
    </row>
    <row r="11" spans="1:20" s="54" customFormat="1" ht="15" customHeight="1" thickBot="1" x14ac:dyDescent="0.5">
      <c r="A11" s="168">
        <v>11</v>
      </c>
      <c r="B11" s="164"/>
      <c r="C11" s="233"/>
      <c r="D11" s="190"/>
      <c r="E11" s="190"/>
      <c r="F11" s="190"/>
      <c r="G11" s="190"/>
      <c r="H11" s="190" t="s">
        <v>306</v>
      </c>
      <c r="I11" s="190"/>
      <c r="J11" s="190"/>
      <c r="K11" s="190"/>
      <c r="L11" s="190"/>
      <c r="M11" s="190"/>
      <c r="N11" s="190"/>
      <c r="O11" s="190"/>
      <c r="P11" s="190"/>
      <c r="Q11" s="179"/>
      <c r="R11" s="323"/>
      <c r="S11" s="162"/>
      <c r="T11" s="31"/>
    </row>
    <row r="12" spans="1:20" ht="15" customHeight="1" thickBot="1" x14ac:dyDescent="0.5">
      <c r="A12" s="168">
        <v>12</v>
      </c>
      <c r="B12" s="164"/>
      <c r="C12" s="233"/>
      <c r="D12" s="190"/>
      <c r="E12" s="190"/>
      <c r="F12" s="719"/>
      <c r="G12" s="190"/>
      <c r="H12" s="386" t="s">
        <v>859</v>
      </c>
      <c r="I12" s="190"/>
      <c r="J12" s="190"/>
      <c r="K12" s="190"/>
      <c r="L12" s="190"/>
      <c r="M12" s="190"/>
      <c r="N12" s="190"/>
      <c r="O12" s="190"/>
      <c r="P12" s="190"/>
      <c r="Q12" s="362">
        <f>Q10+Q11</f>
        <v>0</v>
      </c>
      <c r="R12" s="323"/>
      <c r="S12" s="162"/>
    </row>
    <row r="13" spans="1:20" s="54" customFormat="1" ht="15" customHeight="1" x14ac:dyDescent="0.45">
      <c r="A13" s="168">
        <v>13</v>
      </c>
      <c r="B13" s="164"/>
      <c r="C13" s="233"/>
      <c r="D13" s="190"/>
      <c r="E13" s="190"/>
      <c r="F13" s="386" t="s">
        <v>112</v>
      </c>
      <c r="G13" s="190"/>
      <c r="H13" s="190" t="s">
        <v>307</v>
      </c>
      <c r="I13" s="190"/>
      <c r="J13" s="190"/>
      <c r="K13" s="190"/>
      <c r="L13" s="190"/>
      <c r="M13" s="190"/>
      <c r="N13" s="190"/>
      <c r="O13" s="190"/>
      <c r="P13" s="190"/>
      <c r="Q13" s="179"/>
      <c r="R13" s="323"/>
      <c r="S13" s="162"/>
      <c r="T13" s="31"/>
    </row>
    <row r="14" spans="1:20" ht="15" customHeight="1" x14ac:dyDescent="0.45">
      <c r="A14" s="168">
        <v>14</v>
      </c>
      <c r="B14" s="164"/>
      <c r="C14" s="233"/>
      <c r="D14" s="190"/>
      <c r="E14" s="190"/>
      <c r="F14" s="386"/>
      <c r="G14" s="386"/>
      <c r="H14" s="190" t="s">
        <v>308</v>
      </c>
      <c r="I14" s="190"/>
      <c r="J14" s="190"/>
      <c r="K14" s="190"/>
      <c r="L14" s="190"/>
      <c r="M14" s="190"/>
      <c r="N14" s="190"/>
      <c r="O14" s="190"/>
      <c r="P14" s="190"/>
      <c r="Q14" s="1"/>
      <c r="R14" s="323"/>
      <c r="S14" s="162"/>
    </row>
    <row r="15" spans="1:20" s="25" customFormat="1" ht="15" customHeight="1" thickBot="1" x14ac:dyDescent="0.5">
      <c r="A15" s="168">
        <v>15</v>
      </c>
      <c r="B15" s="164"/>
      <c r="C15" s="233"/>
      <c r="D15" s="190"/>
      <c r="E15" s="190"/>
      <c r="F15" s="190"/>
      <c r="G15" s="190"/>
      <c r="H15" s="190" t="s">
        <v>772</v>
      </c>
      <c r="I15" s="190"/>
      <c r="J15" s="190"/>
      <c r="K15" s="190"/>
      <c r="L15" s="164"/>
      <c r="M15" s="164"/>
      <c r="N15" s="164"/>
      <c r="O15" s="164"/>
      <c r="P15" s="164"/>
      <c r="Q15" s="60"/>
      <c r="R15" s="323"/>
      <c r="S15" s="162"/>
      <c r="T15" s="31"/>
    </row>
    <row r="16" spans="1:20" ht="15" customHeight="1" thickBot="1" x14ac:dyDescent="0.5">
      <c r="A16" s="168">
        <v>16</v>
      </c>
      <c r="B16" s="164"/>
      <c r="C16" s="233"/>
      <c r="D16" s="190"/>
      <c r="E16" s="190"/>
      <c r="F16" s="719"/>
      <c r="G16" s="190"/>
      <c r="H16" s="386" t="s">
        <v>309</v>
      </c>
      <c r="I16" s="190"/>
      <c r="J16" s="190"/>
      <c r="K16" s="190"/>
      <c r="L16" s="164"/>
      <c r="M16" s="164"/>
      <c r="N16" s="164"/>
      <c r="O16" s="164"/>
      <c r="P16" s="164"/>
      <c r="Q16" s="362">
        <f>Q13+Q14+Q15</f>
        <v>0</v>
      </c>
      <c r="R16" s="323"/>
      <c r="S16" s="162"/>
    </row>
    <row r="17" spans="1:20" s="15" customFormat="1" ht="15" customHeight="1" x14ac:dyDescent="0.45">
      <c r="A17" s="168">
        <v>17</v>
      </c>
      <c r="B17" s="164"/>
      <c r="C17" s="233"/>
      <c r="D17" s="190"/>
      <c r="E17" s="190"/>
      <c r="F17" s="386" t="s">
        <v>860</v>
      </c>
      <c r="G17" s="386"/>
      <c r="H17" s="190" t="s">
        <v>273</v>
      </c>
      <c r="I17" s="190"/>
      <c r="J17" s="190"/>
      <c r="K17" s="190"/>
      <c r="L17" s="164"/>
      <c r="M17" s="164"/>
      <c r="N17" s="164"/>
      <c r="O17" s="164"/>
      <c r="P17" s="164"/>
      <c r="Q17" s="1"/>
      <c r="R17" s="323"/>
      <c r="S17" s="162"/>
      <c r="T17" s="31"/>
    </row>
    <row r="18" spans="1:20" s="54" customFormat="1" ht="15" customHeight="1" x14ac:dyDescent="0.45">
      <c r="A18" s="168">
        <v>18</v>
      </c>
      <c r="B18" s="164"/>
      <c r="C18" s="233"/>
      <c r="D18" s="190"/>
      <c r="E18" s="190"/>
      <c r="F18" s="190"/>
      <c r="G18" s="190"/>
      <c r="H18" s="190" t="s">
        <v>800</v>
      </c>
      <c r="I18" s="190"/>
      <c r="J18" s="190"/>
      <c r="K18" s="190"/>
      <c r="L18" s="164"/>
      <c r="M18" s="164"/>
      <c r="N18" s="164"/>
      <c r="O18" s="164"/>
      <c r="P18" s="164"/>
      <c r="Q18" s="1"/>
      <c r="R18" s="323"/>
      <c r="S18" s="162"/>
      <c r="T18" s="31"/>
    </row>
    <row r="19" spans="1:20" s="25" customFormat="1" ht="15" customHeight="1" thickBot="1" x14ac:dyDescent="0.5">
      <c r="A19" s="168">
        <v>19</v>
      </c>
      <c r="B19" s="164"/>
      <c r="C19" s="233"/>
      <c r="D19" s="190"/>
      <c r="E19" s="190"/>
      <c r="F19" s="190"/>
      <c r="G19" s="190"/>
      <c r="H19" s="190" t="s">
        <v>274</v>
      </c>
      <c r="I19" s="190"/>
      <c r="J19" s="190"/>
      <c r="K19" s="190"/>
      <c r="L19" s="164"/>
      <c r="M19" s="164"/>
      <c r="N19" s="164"/>
      <c r="O19" s="164"/>
      <c r="P19" s="164"/>
      <c r="Q19" s="60"/>
      <c r="R19" s="323"/>
      <c r="S19" s="162"/>
      <c r="T19" s="31"/>
    </row>
    <row r="20" spans="1:20" s="26" customFormat="1" ht="15" customHeight="1" thickBot="1" x14ac:dyDescent="0.5">
      <c r="A20" s="168">
        <v>20</v>
      </c>
      <c r="B20" s="164"/>
      <c r="C20" s="233"/>
      <c r="D20" s="190"/>
      <c r="E20" s="190"/>
      <c r="F20" s="719"/>
      <c r="G20" s="190"/>
      <c r="H20" s="386" t="s">
        <v>861</v>
      </c>
      <c r="I20" s="190"/>
      <c r="J20" s="190"/>
      <c r="K20" s="190"/>
      <c r="L20" s="164"/>
      <c r="M20" s="164"/>
      <c r="N20" s="164"/>
      <c r="O20" s="164"/>
      <c r="P20" s="164"/>
      <c r="Q20" s="362">
        <f>Q17+Q18+Q19</f>
        <v>0</v>
      </c>
      <c r="R20" s="323"/>
      <c r="S20" s="162"/>
      <c r="T20" s="31"/>
    </row>
    <row r="21" spans="1:20" s="11" customFormat="1" ht="15" customHeight="1" thickBot="1" x14ac:dyDescent="0.5">
      <c r="A21" s="168">
        <v>21</v>
      </c>
      <c r="B21" s="164"/>
      <c r="C21" s="721" t="s">
        <v>3</v>
      </c>
      <c r="D21" s="325"/>
      <c r="E21" s="228"/>
      <c r="F21" s="362">
        <f>F12+F16+F20</f>
        <v>0</v>
      </c>
      <c r="G21" s="228"/>
      <c r="H21" s="325"/>
      <c r="I21" s="190"/>
      <c r="J21" s="190"/>
      <c r="K21" s="190"/>
      <c r="L21" s="190"/>
      <c r="M21" s="190"/>
      <c r="N21" s="190"/>
      <c r="O21" s="190"/>
      <c r="P21" s="190"/>
      <c r="Q21" s="362">
        <f>IF(F21=0,Q12+Q16+Q20,F21)</f>
        <v>0</v>
      </c>
      <c r="R21" s="323"/>
      <c r="S21" s="162"/>
      <c r="T21" s="31" t="s">
        <v>880</v>
      </c>
    </row>
    <row r="22" spans="1:20" s="15" customFormat="1" ht="30" customHeight="1" x14ac:dyDescent="0.55000000000000004">
      <c r="A22" s="168">
        <v>22</v>
      </c>
      <c r="B22" s="164"/>
      <c r="C22" s="226" t="s">
        <v>779</v>
      </c>
      <c r="D22" s="190"/>
      <c r="E22" s="190"/>
      <c r="F22" s="190"/>
      <c r="G22" s="190"/>
      <c r="H22" s="190"/>
      <c r="I22" s="190"/>
      <c r="J22" s="190"/>
      <c r="K22" s="190"/>
      <c r="L22" s="190"/>
      <c r="M22" s="190"/>
      <c r="N22" s="190"/>
      <c r="O22" s="190"/>
      <c r="P22" s="190"/>
      <c r="Q22" s="387"/>
      <c r="R22" s="323"/>
      <c r="S22" s="162"/>
      <c r="T22" s="32"/>
    </row>
    <row r="23" spans="1:20" s="11" customFormat="1" ht="15" customHeight="1" x14ac:dyDescent="0.45">
      <c r="A23" s="168">
        <v>23</v>
      </c>
      <c r="B23" s="164"/>
      <c r="C23" s="190"/>
      <c r="D23" s="237"/>
      <c r="E23" s="237"/>
      <c r="F23" s="237" t="s">
        <v>352</v>
      </c>
      <c r="G23" s="237"/>
      <c r="H23" s="190"/>
      <c r="I23" s="190"/>
      <c r="J23" s="190"/>
      <c r="K23" s="190"/>
      <c r="L23" s="190"/>
      <c r="M23" s="190"/>
      <c r="N23" s="190"/>
      <c r="O23" s="190"/>
      <c r="P23" s="190"/>
      <c r="Q23" s="1"/>
      <c r="R23" s="323"/>
      <c r="S23" s="162"/>
      <c r="T23" s="31"/>
    </row>
    <row r="24" spans="1:20" s="11" customFormat="1" ht="15" customHeight="1" x14ac:dyDescent="0.45">
      <c r="A24" s="168">
        <v>24</v>
      </c>
      <c r="B24" s="164"/>
      <c r="C24" s="190"/>
      <c r="D24" s="237"/>
      <c r="E24" s="237"/>
      <c r="F24" s="237" t="s">
        <v>790</v>
      </c>
      <c r="G24" s="237"/>
      <c r="H24" s="190"/>
      <c r="I24" s="190"/>
      <c r="J24" s="190"/>
      <c r="K24" s="190"/>
      <c r="L24" s="190"/>
      <c r="M24" s="190"/>
      <c r="N24" s="190"/>
      <c r="O24" s="190"/>
      <c r="P24" s="190"/>
      <c r="Q24" s="1"/>
      <c r="R24" s="323"/>
      <c r="S24" s="162"/>
      <c r="T24" s="31"/>
    </row>
    <row r="25" spans="1:20" x14ac:dyDescent="0.45">
      <c r="A25" s="168">
        <v>25</v>
      </c>
      <c r="B25" s="160"/>
      <c r="C25" s="160"/>
      <c r="D25" s="160"/>
      <c r="E25" s="159"/>
      <c r="F25" s="159"/>
      <c r="G25" s="720"/>
      <c r="H25" s="159"/>
      <c r="I25" s="159"/>
      <c r="J25" s="159"/>
      <c r="K25" s="159"/>
      <c r="L25" s="159"/>
      <c r="M25" s="159"/>
      <c r="N25" s="159"/>
      <c r="O25" s="159"/>
      <c r="P25" s="159"/>
      <c r="Q25" s="159"/>
      <c r="R25" s="159"/>
      <c r="S25" s="158"/>
    </row>
  </sheetData>
  <sheetProtection formatRows="0" insertRows="0"/>
  <customSheetViews>
    <customSheetView guid="{21F2E024-704F-4E93-AC63-213755ECFFE0}" scale="70" showPageBreaks="1" showGridLines="0" view="pageBreakPreview">
      <pane ySplit="7" topLeftCell="A8" activePane="bottomLeft" state="frozen"/>
      <selection pane="bottomLeft" activeCell="L27" sqref="L27"/>
      <pageMargins left="0.70866141732283472" right="0.70866141732283472" top="0.74803149606299213" bottom="0.74803149606299213" header="0.31496062992125984" footer="0.31496062992125984"/>
      <pageSetup paperSize="9" scale="90" fitToHeight="10"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R5"/>
    <mergeCell ref="Q2:S2"/>
    <mergeCell ref="Q3:S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Q23:Q24 Q10:Q11" xr:uid="{00000000-0002-0000-0D00-000002000000}">
      <formula1>OR(AND(ISNUMBER(Q10),Q10&gt;=0),AND(ISTEXT(Q10),Q10="N/A"))</formula1>
    </dataValidation>
    <dataValidation type="decimal" operator="greaterThanOrEqual" allowBlank="1" showInputMessage="1" showErrorMessage="1" error="Decimal values larger than or equal to 0 are accepted" prompt="Please enter a number larger than or equal to 0" sqref="Q17:Q19 Q13:Q15" xr:uid="{00000000-0002-0000-0D00-000001000000}">
      <formula1>0</formula1>
    </dataValidation>
  </dataValidations>
  <pageMargins left="0.70866141732283472" right="0.70866141732283472" top="0.74803149606299213" bottom="0.74803149606299213" header="0.31496062992125984" footer="0.31496062992125984"/>
  <pageSetup paperSize="9" fitToHeight="0" orientation="landscape" r:id="rId2"/>
  <headerFooter alignWithMargins="0">
    <oddHeader>&amp;CCommerce Commission Information Disclosure Template</oddHeader>
    <oddFooter>&amp;L&amp;F&amp;C&amp;P&amp;R&amp;A</oddFooter>
  </headerFooter>
</worksheet>
</file>

<file path=customXML/item4.xml>��< ? x m l   v e r s i o n = " 1 . 0 "   e n c o d i n g = " u t f - 1 6 " ? >  
 < p r o p e r t i e s   x m l n s = " h t t p : / / w w w . i m a n a g e . c o m / w o r k / x m l s c h e m a " >  
     < d o c u m e n t i d > i M a n a g e ! 4 4 3 7 5 1 9 . 1 < / d o c u m e n t i d >  
     < s e n d e r i d > D O N N A L < / s e n d e r i d >  
     < s e n d e r e m a i l > D O N N A . L E E @ C O M C O M . G O V T . N Z < / s e n d e r e m a i l >  
     < l a s t m o d i f i e d > 2 0 2 2 - 0 7 - 2 6 T 1 2 : 5 7 : 4 0 . 0 0 0 0 0 0 0 + 1 2 : 0 0 < / l a s t m o d i f i e d >  
     < d a t a b a s e > i M a n a g e 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61605FD98AE24493E6FEB911802374" ma:contentTypeVersion="13" ma:contentTypeDescription="Create a new document." ma:contentTypeScope="" ma:versionID="82959d5c06fc963a208e4add9c3dcf37">
  <xsd:schema xmlns:xsd="http://www.w3.org/2001/XMLSchema" xmlns:xs="http://www.w3.org/2001/XMLSchema" xmlns:p="http://schemas.microsoft.com/office/2006/metadata/properties" xmlns:ns3="f6016da1-c5de-4b5d-93d6-660159ba085f" xmlns:ns4="e5e3d64e-b708-4788-9b7d-e3cdbace66a1" targetNamespace="http://schemas.microsoft.com/office/2006/metadata/properties" ma:root="true" ma:fieldsID="e8561b382d6fd1429f7c12f7c69cc3c8" ns3:_="" ns4:_="">
    <xsd:import namespace="f6016da1-c5de-4b5d-93d6-660159ba085f"/>
    <xsd:import namespace="e5e3d64e-b708-4788-9b7d-e3cdbace66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16da1-c5de-4b5d-93d6-660159ba085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3d64e-b708-4788-9b7d-e3cdbace66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738FD-B1B7-4C26-911E-BCAB1698B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016da1-c5de-4b5d-93d6-660159ba085f"/>
    <ds:schemaRef ds:uri="e5e3d64e-b708-4788-9b7d-e3cdbace6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5EE0E5-3911-48FD-8418-B7C63D8399E0}">
  <ds:schemaRefs>
    <ds:schemaRef ds:uri="http://schemas.microsoft.com/sharepoint/v3/contenttype/forms"/>
  </ds:schemaRefs>
</ds:datastoreItem>
</file>

<file path=customXml/itemProps3.xml><?xml version="1.0" encoding="utf-8"?>
<ds:datastoreItem xmlns:ds="http://schemas.openxmlformats.org/officeDocument/2006/customXml" ds:itemID="{2BF3FBFB-E93E-4AC7-B3BE-773F3C9D264F}">
  <ds:schemaRef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f6016da1-c5de-4b5d-93d6-660159ba085f"/>
    <ds:schemaRef ds:uri="e5e3d64e-b708-4788-9b7d-e3cdbace66a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33</vt:i4>
      </vt:variant>
    </vt:vector>
  </HeadingPairs>
  <TitlesOfParts>
    <vt:vector size="53" baseType="lpstr">
      <vt:lpstr>CoverSheet</vt:lpstr>
      <vt:lpstr>TOC</vt:lpstr>
      <vt:lpstr>Instructions</vt:lpstr>
      <vt:lpstr>S1.ID Return on Investment</vt:lpstr>
      <vt:lpstr>S2.Regulatory Profit </vt:lpstr>
      <vt:lpstr>S3.Regulatory Tax Allowance </vt:lpstr>
      <vt:lpstr>S4.RAB Value Rolled Forward</vt:lpstr>
      <vt:lpstr>S4a.Asset Allocations</vt:lpstr>
      <vt:lpstr>S5.Actual Expenditure Opex</vt:lpstr>
      <vt:lpstr>S5a.Cost Allocations</vt:lpstr>
      <vt:lpstr>S6.Actual Expenditure Capex</vt:lpstr>
      <vt:lpstr>S7.Actual vs Forecast</vt:lpstr>
      <vt:lpstr>S8.Calculation Inputs</vt:lpstr>
      <vt:lpstr>S9.Related Party Transactions</vt:lpstr>
      <vt:lpstr>S10.ID-FFLAS Asset Register</vt:lpstr>
      <vt:lpstr>S11.Capex Forecast</vt:lpstr>
      <vt:lpstr>S11a.Opex Forecast </vt:lpstr>
      <vt:lpstr>S12.Capacity Forecast </vt:lpstr>
      <vt:lpstr>S12a.Demand Forecast</vt:lpstr>
      <vt:lpstr>S13.Asset Management capability</vt:lpstr>
      <vt:lpstr>CoverSheet!Print_Area</vt:lpstr>
      <vt:lpstr>Instructions!Print_Area</vt:lpstr>
      <vt:lpstr>'S1.ID Return on Investment'!Print_Area</vt:lpstr>
      <vt:lpstr>'S10.ID-FFLAS Asset Register'!Print_Area</vt:lpstr>
      <vt:lpstr>'S11.Capex Forecast'!Print_Area</vt:lpstr>
      <vt:lpstr>'S13.Asset Management capability'!Print_Area</vt:lpstr>
      <vt:lpstr>'S2.Regulatory Profit '!Print_Area</vt:lpstr>
      <vt:lpstr>'S3.Regulatory Tax Allowance '!Print_Area</vt:lpstr>
      <vt:lpstr>'S4.RAB Value Rolled Forward'!Print_Area</vt:lpstr>
      <vt:lpstr>'S4a.Asset Allocations'!Print_Area</vt:lpstr>
      <vt:lpstr>'S5.Actual Expenditure Opex'!Print_Area</vt:lpstr>
      <vt:lpstr>'S5a.Cost Allocations'!Print_Area</vt:lpstr>
      <vt:lpstr>'S6.Actual Expenditure Capex'!Print_Area</vt:lpstr>
      <vt:lpstr>'S7.Actual vs Forecast'!Print_Area</vt:lpstr>
      <vt:lpstr>'S8.Calculation Inputs'!Print_Area</vt:lpstr>
      <vt:lpstr>'S9.Related Party Transactions'!Print_Area</vt:lpstr>
      <vt:lpstr>TOC!Print_Area</vt:lpstr>
      <vt:lpstr>'S1.ID Return on Investment'!Print_Titles</vt:lpstr>
      <vt:lpstr>'S10.ID-FFLAS Asset Register'!Print_Titles</vt:lpstr>
      <vt:lpstr>'S11.Capex Forecast'!Print_Titles</vt:lpstr>
      <vt:lpstr>'S11a.Opex Forecast '!Print_Titles</vt:lpstr>
      <vt:lpstr>'S12.Capacity Forecast '!Print_Titles</vt:lpstr>
      <vt:lpstr>'S12a.Demand Forecast'!Print_Titles</vt:lpstr>
      <vt:lpstr>'S13.Asset Management capability'!Print_Titles</vt:lpstr>
      <vt:lpstr>'S2.Regulatory Profit '!Print_Titles</vt:lpstr>
      <vt:lpstr>'S4.RAB Value Rolled Forward'!Print_Titles</vt:lpstr>
      <vt:lpstr>'S4a.Asset Allocations'!Print_Titles</vt:lpstr>
      <vt:lpstr>'S5.Actual Expenditure Opex'!Print_Titles</vt:lpstr>
      <vt:lpstr>'S5a.Cost Allocations'!Print_Titles</vt:lpstr>
      <vt:lpstr>'S6.Actual Expenditure Capex'!Print_Titles</vt:lpstr>
      <vt:lpstr>'S7.Actual vs Forecast'!Print_Titles</vt:lpstr>
      <vt:lpstr>'S8.Calculation Inputs'!Print_Titles</vt:lpstr>
      <vt:lpstr>'S9.Related Party Transactions'!Print_Titles</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Donna Lee</cp:lastModifiedBy>
  <cp:lastPrinted>2015-03-22T23:55:00Z</cp:lastPrinted>
  <dcterms:created xsi:type="dcterms:W3CDTF">2010-01-15T02:39:26Z</dcterms:created>
  <dcterms:modified xsi:type="dcterms:W3CDTF">2022-07-26T00:57:40Z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0x010100A261605FD98AE24493E6FEB911802374</vt:lpwstr>
  </property>
</Properties>
</file>