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5360" windowHeight="13740"/>
  </bookViews>
  <sheets>
    <sheet name="CoverSheet" sheetId="9" r:id="rId1"/>
    <sheet name="Description" sheetId="10" r:id="rId2"/>
    <sheet name="Table of Contents" sheetId="11" r:id="rId3"/>
    <sheet name="Inputs" sheetId="2" r:id="rId4"/>
    <sheet name="Calculations" sheetId="12" r:id="rId5"/>
    <sheet name="Output" sheetId="13" r:id="rId6"/>
  </sheets>
  <definedNames>
    <definedName name="_xlnm.Print_Area" localSheetId="4">Calculations!$A$1:$L$112</definedName>
    <definedName name="_xlnm.Print_Area" localSheetId="0">CoverSheet!$A$1:$D$18</definedName>
    <definedName name="_xlnm.Print_Area" localSheetId="1">Description!$A$1:$F$7</definedName>
    <definedName name="_xlnm.Print_Area" localSheetId="3">Inputs!$A$1:$F$93</definedName>
    <definedName name="_xlnm.Print_Area" localSheetId="5">Output!$A$1:$N$6</definedName>
    <definedName name="_xlnm.Print_Area" localSheetId="2">'Table of Contents'!$A$1:$D$15</definedName>
    <definedName name="_xlnm.Print_Titles" localSheetId="4">Calculations!$15:$15</definedName>
    <definedName name="_xlnm.Print_Titles" localSheetId="3">Inputs!$20:$20</definedName>
    <definedName name="rCheck1">Output!$C$4:$M$4</definedName>
    <definedName name="rCheck1Previous">Output!#REF!</definedName>
    <definedName name="rCheck2">Output!$C$5:$M$5</definedName>
    <definedName name="rCheck2Previous">Output!#REF!</definedName>
  </definedNames>
  <calcPr calcId="145621"/>
</workbook>
</file>

<file path=xl/calcChain.xml><?xml version="1.0" encoding="utf-8"?>
<calcChain xmlns="http://schemas.openxmlformats.org/spreadsheetml/2006/main">
  <c r="C3" i="13" l="1"/>
  <c r="D3" i="13" s="1"/>
  <c r="C5" i="12"/>
  <c r="C10" i="12"/>
  <c r="C6" i="12"/>
  <c r="C7" i="12"/>
  <c r="F16" i="12" s="1"/>
  <c r="C11" i="12"/>
  <c r="C13" i="12" s="1"/>
  <c r="C9" i="12"/>
  <c r="C8" i="12"/>
  <c r="B22" i="2"/>
  <c r="B23" i="2" s="1"/>
  <c r="B17" i="12"/>
  <c r="G17" i="12" s="1"/>
  <c r="G16" i="12" l="1"/>
  <c r="C14" i="12"/>
  <c r="D16" i="12"/>
  <c r="H16" i="12" s="1"/>
  <c r="F17" i="12"/>
  <c r="B24" i="2"/>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18" i="12"/>
  <c r="D17" i="12"/>
  <c r="H17" i="12" s="1"/>
  <c r="E3" i="13"/>
  <c r="E17" i="12" l="1"/>
  <c r="E16" i="12"/>
  <c r="B19" i="12"/>
  <c r="F18" i="12"/>
  <c r="G18" i="12"/>
  <c r="E18" i="12"/>
  <c r="D18" i="12"/>
  <c r="H18" i="12" s="1"/>
  <c r="F3" i="13"/>
  <c r="G19" i="12" l="1"/>
  <c r="E19" i="12"/>
  <c r="B20" i="12"/>
  <c r="D19" i="12"/>
  <c r="H19" i="12" s="1"/>
  <c r="F19" i="12"/>
  <c r="G3" i="13"/>
  <c r="D20" i="12" l="1"/>
  <c r="H20" i="12" s="1"/>
  <c r="B21" i="12"/>
  <c r="G20" i="12"/>
  <c r="F20" i="12"/>
  <c r="E20" i="12"/>
  <c r="I20" i="12" s="1"/>
  <c r="J20" i="12" s="1"/>
  <c r="H3" i="13"/>
  <c r="E21" i="12" l="1"/>
  <c r="I21" i="12" s="1"/>
  <c r="J21" i="12" s="1"/>
  <c r="G21" i="12"/>
  <c r="F21" i="12"/>
  <c r="D21" i="12"/>
  <c r="H21" i="12" s="1"/>
  <c r="B22" i="12"/>
  <c r="I3" i="13"/>
  <c r="D22" i="12" l="1"/>
  <c r="H22" i="12" s="1"/>
  <c r="F22" i="12"/>
  <c r="E22" i="12"/>
  <c r="I22" i="12" s="1"/>
  <c r="J22" i="12" s="1"/>
  <c r="B23" i="12"/>
  <c r="G22" i="12"/>
  <c r="J3" i="13"/>
  <c r="D23" i="12" l="1"/>
  <c r="H23" i="12" s="1"/>
  <c r="F23" i="12"/>
  <c r="B24" i="12"/>
  <c r="E23" i="12"/>
  <c r="I23" i="12" s="1"/>
  <c r="J23" i="12" s="1"/>
  <c r="G23" i="12"/>
  <c r="K3" i="13"/>
  <c r="F24" i="12" l="1"/>
  <c r="G24" i="12"/>
  <c r="B25" i="12"/>
  <c r="D24" i="12"/>
  <c r="H24" i="12" s="1"/>
  <c r="E24" i="12"/>
  <c r="I24" i="12" s="1"/>
  <c r="J24" i="12" s="1"/>
  <c r="L3" i="13"/>
  <c r="K24" i="12" l="1"/>
  <c r="B26" i="12"/>
  <c r="G25" i="12"/>
  <c r="F25" i="12"/>
  <c r="D25" i="12"/>
  <c r="H25" i="12" s="1"/>
  <c r="E25" i="12"/>
  <c r="I25" i="12" s="1"/>
  <c r="J25" i="12" s="1"/>
  <c r="M3" i="13"/>
  <c r="K25" i="12" l="1"/>
  <c r="G26" i="12"/>
  <c r="F26" i="12"/>
  <c r="D26" i="12"/>
  <c r="H26" i="12" s="1"/>
  <c r="E26" i="12"/>
  <c r="I26" i="12" s="1"/>
  <c r="J26" i="12" s="1"/>
  <c r="B27" i="12"/>
  <c r="K26" i="12" l="1"/>
  <c r="E27" i="12"/>
  <c r="I27" i="12" s="1"/>
  <c r="J27" i="12" s="1"/>
  <c r="D27" i="12"/>
  <c r="H27" i="12" s="1"/>
  <c r="G27" i="12"/>
  <c r="B28" i="12"/>
  <c r="F27" i="12"/>
  <c r="K27" i="12" l="1"/>
  <c r="L33" i="12"/>
  <c r="G28" i="12"/>
  <c r="B29" i="12"/>
  <c r="F28" i="12"/>
  <c r="D28" i="12"/>
  <c r="H28" i="12" s="1"/>
  <c r="E28" i="12"/>
  <c r="I28" i="12" s="1"/>
  <c r="J28" i="12" s="1"/>
  <c r="K28" i="12" l="1"/>
  <c r="L34" i="12"/>
  <c r="D29" i="12"/>
  <c r="H29" i="12" s="1"/>
  <c r="E29" i="12"/>
  <c r="I29" i="12" s="1"/>
  <c r="J29" i="12" s="1"/>
  <c r="F29" i="12"/>
  <c r="B30" i="12"/>
  <c r="G29" i="12"/>
  <c r="K29" i="12" l="1"/>
  <c r="L35" i="12"/>
  <c r="G30" i="12"/>
  <c r="B31" i="12"/>
  <c r="F30" i="12"/>
  <c r="D30" i="12"/>
  <c r="H30" i="12" s="1"/>
  <c r="E30" i="12"/>
  <c r="I30" i="12" s="1"/>
  <c r="J30" i="12" s="1"/>
  <c r="K30" i="12" l="1"/>
  <c r="L36" i="12"/>
  <c r="D31" i="12"/>
  <c r="H31" i="12" s="1"/>
  <c r="F31" i="12"/>
  <c r="G31" i="12"/>
  <c r="E31" i="12"/>
  <c r="I31" i="12" s="1"/>
  <c r="J31" i="12" s="1"/>
  <c r="B32" i="12"/>
  <c r="K31" i="12" l="1"/>
  <c r="L37" i="12"/>
  <c r="D32" i="12"/>
  <c r="H32" i="12" s="1"/>
  <c r="F32" i="12"/>
  <c r="G32" i="12"/>
  <c r="E32" i="12"/>
  <c r="I32" i="12" s="1"/>
  <c r="J32" i="12" s="1"/>
  <c r="B33" i="12"/>
  <c r="K32" i="12" l="1"/>
  <c r="L38" i="12"/>
  <c r="D33" i="12"/>
  <c r="H33" i="12" s="1"/>
  <c r="G33" i="12"/>
  <c r="E33" i="12"/>
  <c r="I33" i="12" s="1"/>
  <c r="J33" i="12" s="1"/>
  <c r="B34" i="12"/>
  <c r="F33" i="12"/>
  <c r="K33" i="12" l="1"/>
  <c r="L39" i="12"/>
  <c r="G34" i="12"/>
  <c r="E34" i="12"/>
  <c r="I34" i="12" s="1"/>
  <c r="J34" i="12" s="1"/>
  <c r="B35" i="12"/>
  <c r="D34" i="12"/>
  <c r="H34" i="12" s="1"/>
  <c r="F34" i="12"/>
  <c r="K34" i="12" l="1"/>
  <c r="L40" i="12"/>
  <c r="D35" i="12"/>
  <c r="H35" i="12" s="1"/>
  <c r="E35" i="12"/>
  <c r="I35" i="12" s="1"/>
  <c r="J35" i="12" s="1"/>
  <c r="B36" i="12"/>
  <c r="F35" i="12"/>
  <c r="G35" i="12"/>
  <c r="K35" i="12" l="1"/>
  <c r="L41" i="12"/>
  <c r="B37" i="12"/>
  <c r="E36" i="12"/>
  <c r="I36" i="12" s="1"/>
  <c r="J36" i="12" s="1"/>
  <c r="D36" i="12"/>
  <c r="H36" i="12" s="1"/>
  <c r="F36" i="12"/>
  <c r="G36" i="12"/>
  <c r="K36" i="12" l="1"/>
  <c r="L42" i="12"/>
  <c r="F37" i="12"/>
  <c r="D37" i="12"/>
  <c r="H37" i="12" s="1"/>
  <c r="G37" i="12"/>
  <c r="E37" i="12"/>
  <c r="I37" i="12" s="1"/>
  <c r="J37" i="12" s="1"/>
  <c r="B38" i="12"/>
  <c r="K37" i="12" l="1"/>
  <c r="L43" i="12"/>
  <c r="D38" i="12"/>
  <c r="H38" i="12" s="1"/>
  <c r="F38" i="12"/>
  <c r="G38" i="12"/>
  <c r="E38" i="12"/>
  <c r="I38" i="12" s="1"/>
  <c r="J38" i="12" s="1"/>
  <c r="B39" i="12"/>
  <c r="K38" i="12" l="1"/>
  <c r="L44" i="12"/>
  <c r="D39" i="12"/>
  <c r="H39" i="12" s="1"/>
  <c r="G39" i="12"/>
  <c r="E39" i="12"/>
  <c r="I39" i="12" s="1"/>
  <c r="J39" i="12" s="1"/>
  <c r="B40" i="12"/>
  <c r="F39" i="12"/>
  <c r="K39" i="12" l="1"/>
  <c r="L45" i="12"/>
  <c r="G40" i="12"/>
  <c r="E40" i="12"/>
  <c r="I40" i="12" s="1"/>
  <c r="J40" i="12" s="1"/>
  <c r="B41" i="12"/>
  <c r="D40" i="12"/>
  <c r="H40" i="12" s="1"/>
  <c r="F40" i="12"/>
  <c r="K40" i="12" l="1"/>
  <c r="L46" i="12"/>
  <c r="D41" i="12"/>
  <c r="H41" i="12" s="1"/>
  <c r="E41" i="12"/>
  <c r="I41" i="12" s="1"/>
  <c r="J41" i="12" s="1"/>
  <c r="B42" i="12"/>
  <c r="F41" i="12"/>
  <c r="G41" i="12"/>
  <c r="K41" i="12" l="1"/>
  <c r="L47" i="12"/>
  <c r="B43" i="12"/>
  <c r="D42" i="12"/>
  <c r="H42" i="12" s="1"/>
  <c r="F42" i="12"/>
  <c r="G42" i="12"/>
  <c r="E42" i="12"/>
  <c r="I42" i="12" s="1"/>
  <c r="J42" i="12" s="1"/>
  <c r="K42" i="12" l="1"/>
  <c r="L48" i="12"/>
  <c r="D43" i="12"/>
  <c r="H43" i="12" s="1"/>
  <c r="B44" i="12"/>
  <c r="F43" i="12"/>
  <c r="G43" i="12"/>
  <c r="E43" i="12"/>
  <c r="I43" i="12" s="1"/>
  <c r="J43" i="12" s="1"/>
  <c r="K43" i="12" l="1"/>
  <c r="L49" i="12"/>
  <c r="B45" i="12"/>
  <c r="D44" i="12"/>
  <c r="H44" i="12" s="1"/>
  <c r="F44" i="12"/>
  <c r="G44" i="12"/>
  <c r="E44" i="12"/>
  <c r="I44" i="12" s="1"/>
  <c r="J44" i="12" s="1"/>
  <c r="K44" i="12" l="1"/>
  <c r="L50" i="12"/>
  <c r="D45" i="12"/>
  <c r="H45" i="12" s="1"/>
  <c r="G45" i="12"/>
  <c r="E45" i="12"/>
  <c r="I45" i="12" s="1"/>
  <c r="J45" i="12" s="1"/>
  <c r="F45" i="12"/>
  <c r="B46" i="12"/>
  <c r="K45" i="12" l="1"/>
  <c r="L51" i="12"/>
  <c r="G46" i="12"/>
  <c r="E46" i="12"/>
  <c r="I46" i="12" s="1"/>
  <c r="J46" i="12" s="1"/>
  <c r="F46" i="12"/>
  <c r="B47" i="12"/>
  <c r="D46" i="12"/>
  <c r="H46" i="12" s="1"/>
  <c r="K46" i="12" l="1"/>
  <c r="L52" i="12"/>
  <c r="D47" i="12"/>
  <c r="H47" i="12" s="1"/>
  <c r="E47" i="12"/>
  <c r="I47" i="12" s="1"/>
  <c r="J47" i="12" s="1"/>
  <c r="B48" i="12"/>
  <c r="G47" i="12"/>
  <c r="F47" i="12"/>
  <c r="K47" i="12" l="1"/>
  <c r="L53" i="12"/>
  <c r="B49" i="12"/>
  <c r="E48" i="12"/>
  <c r="I48" i="12" s="1"/>
  <c r="J48" i="12" s="1"/>
  <c r="D48" i="12"/>
  <c r="H48" i="12" s="1"/>
  <c r="G48" i="12"/>
  <c r="F48" i="12"/>
  <c r="K48" i="12" l="1"/>
  <c r="L54" i="12"/>
  <c r="G49" i="12"/>
  <c r="F49" i="12"/>
  <c r="B50" i="12"/>
  <c r="D49" i="12"/>
  <c r="H49" i="12" s="1"/>
  <c r="E49" i="12"/>
  <c r="I49" i="12" s="1"/>
  <c r="J49" i="12" s="1"/>
  <c r="K49" i="12" l="1"/>
  <c r="L55" i="12"/>
  <c r="G50" i="12"/>
  <c r="B51" i="12"/>
  <c r="D50" i="12"/>
  <c r="F50" i="12"/>
  <c r="E50" i="12"/>
  <c r="B52" i="12" l="1"/>
  <c r="F51" i="12"/>
  <c r="E51" i="12"/>
  <c r="G51" i="12"/>
  <c r="D51" i="12"/>
  <c r="H50" i="12"/>
  <c r="I50" i="12" s="1"/>
  <c r="J50" i="12" s="1"/>
  <c r="H51" i="12" l="1"/>
  <c r="I51" i="12" s="1"/>
  <c r="J51" i="12" s="1"/>
  <c r="L57" i="12" s="1"/>
  <c r="K50" i="12"/>
  <c r="L56" i="12"/>
  <c r="G52" i="12"/>
  <c r="D52" i="12"/>
  <c r="F52" i="12"/>
  <c r="E52" i="12"/>
  <c r="B53" i="12"/>
  <c r="H52" i="12" l="1"/>
  <c r="I52" i="12" s="1"/>
  <c r="J52" i="12" s="1"/>
  <c r="K52" i="12" s="1"/>
  <c r="G53" i="12"/>
  <c r="D53" i="12"/>
  <c r="B54" i="12"/>
  <c r="F53" i="12"/>
  <c r="E53" i="12"/>
  <c r="K51" i="12"/>
  <c r="L58" i="12" l="1"/>
  <c r="G54" i="12"/>
  <c r="E54" i="12"/>
  <c r="D54" i="12"/>
  <c r="F54" i="12"/>
  <c r="B55" i="12"/>
  <c r="H53" i="12"/>
  <c r="I53" i="12" s="1"/>
  <c r="J53" i="12" s="1"/>
  <c r="H54" i="12" l="1"/>
  <c r="I54" i="12" s="1"/>
  <c r="J54" i="12" s="1"/>
  <c r="K54" i="12" s="1"/>
  <c r="K53" i="12"/>
  <c r="L59" i="12"/>
  <c r="B56" i="12"/>
  <c r="G55" i="12"/>
  <c r="D55" i="12"/>
  <c r="F55" i="12"/>
  <c r="E55" i="12"/>
  <c r="L60" i="12" l="1"/>
  <c r="H55" i="12"/>
  <c r="I55" i="12" s="1"/>
  <c r="J55" i="12" s="1"/>
  <c r="E56" i="12"/>
  <c r="G56" i="12"/>
  <c r="D56" i="12"/>
  <c r="F56" i="12"/>
  <c r="B57" i="12"/>
  <c r="H56" i="12" l="1"/>
  <c r="I56" i="12" s="1"/>
  <c r="J56" i="12" s="1"/>
  <c r="K56" i="12" s="1"/>
  <c r="B58" i="12"/>
  <c r="D57" i="12"/>
  <c r="F57" i="12"/>
  <c r="E57" i="12"/>
  <c r="G57" i="12"/>
  <c r="K55" i="12"/>
  <c r="L61" i="12"/>
  <c r="L62" i="12" l="1"/>
  <c r="F58" i="12"/>
  <c r="G58" i="12"/>
  <c r="D58" i="12"/>
  <c r="E58" i="12"/>
  <c r="B59" i="12"/>
  <c r="H57" i="12"/>
  <c r="I57" i="12" s="1"/>
  <c r="J57" i="12" s="1"/>
  <c r="H58" i="12" l="1"/>
  <c r="I58" i="12" s="1"/>
  <c r="J58" i="12" s="1"/>
  <c r="L64" i="12" s="1"/>
  <c r="K57" i="12"/>
  <c r="L63" i="12"/>
  <c r="D59" i="12"/>
  <c r="F59" i="12"/>
  <c r="E59" i="12"/>
  <c r="G59" i="12"/>
  <c r="B60" i="12"/>
  <c r="K58" i="12" l="1"/>
  <c r="H59" i="12"/>
  <c r="I59" i="12" s="1"/>
  <c r="J59" i="12" s="1"/>
  <c r="K59" i="12" s="1"/>
  <c r="D60" i="12"/>
  <c r="E60" i="12"/>
  <c r="G60" i="12"/>
  <c r="F60" i="12"/>
  <c r="B61" i="12"/>
  <c r="L65" i="12" l="1"/>
  <c r="G61" i="12"/>
  <c r="B62" i="12"/>
  <c r="F61" i="12"/>
  <c r="E61" i="12"/>
  <c r="D61" i="12"/>
  <c r="H60" i="12"/>
  <c r="I60" i="12" s="1"/>
  <c r="J60" i="12" s="1"/>
  <c r="H61" i="12" l="1"/>
  <c r="I61" i="12" s="1"/>
  <c r="J61" i="12" s="1"/>
  <c r="L67" i="12" s="1"/>
  <c r="E62" i="12"/>
  <c r="D62" i="12"/>
  <c r="F62" i="12"/>
  <c r="G62" i="12"/>
  <c r="B63" i="12"/>
  <c r="K60" i="12"/>
  <c r="L66" i="12"/>
  <c r="D63" i="12" l="1"/>
  <c r="B64" i="12"/>
  <c r="E63" i="12"/>
  <c r="G63" i="12"/>
  <c r="F63" i="12"/>
  <c r="H62" i="12"/>
  <c r="I62" i="12" s="1"/>
  <c r="J62" i="12" s="1"/>
  <c r="K61" i="12"/>
  <c r="K62" i="12" l="1"/>
  <c r="L68" i="12"/>
  <c r="B65" i="12"/>
  <c r="F64" i="12"/>
  <c r="G64" i="12"/>
  <c r="D64" i="12"/>
  <c r="E64" i="12"/>
  <c r="H63" i="12"/>
  <c r="I63" i="12" s="1"/>
  <c r="J63" i="12" s="1"/>
  <c r="H64" i="12" l="1"/>
  <c r="I64" i="12" s="1"/>
  <c r="J64" i="12" s="1"/>
  <c r="K64" i="12" s="1"/>
  <c r="K63" i="12"/>
  <c r="L69" i="12"/>
  <c r="F65" i="12"/>
  <c r="E65" i="12"/>
  <c r="D65" i="12"/>
  <c r="B66" i="12"/>
  <c r="G65" i="12"/>
  <c r="L70" i="12"/>
  <c r="B67" i="12" l="1"/>
  <c r="G66" i="12"/>
  <c r="D66" i="12"/>
  <c r="E66" i="12"/>
  <c r="F66" i="12"/>
  <c r="H65" i="12"/>
  <c r="I65" i="12" s="1"/>
  <c r="J65" i="12" s="1"/>
  <c r="K65" i="12" l="1"/>
  <c r="L71" i="12"/>
  <c r="H66" i="12"/>
  <c r="I66" i="12" s="1"/>
  <c r="J66" i="12" s="1"/>
  <c r="G67" i="12"/>
  <c r="F67" i="12"/>
  <c r="E67" i="12"/>
  <c r="D67" i="12"/>
  <c r="B68" i="12"/>
  <c r="H67" i="12" l="1"/>
  <c r="I67" i="12" s="1"/>
  <c r="J67" i="12" s="1"/>
  <c r="K66" i="12"/>
  <c r="B69" i="12"/>
  <c r="G68" i="12"/>
  <c r="D68" i="12"/>
  <c r="E68" i="12"/>
  <c r="F68" i="12"/>
  <c r="L72" i="12"/>
  <c r="H68" i="12" l="1"/>
  <c r="I68" i="12" s="1"/>
  <c r="J68" i="12" s="1"/>
  <c r="L74" i="12" s="1"/>
  <c r="D69" i="12"/>
  <c r="F69" i="12"/>
  <c r="B70" i="12"/>
  <c r="E69" i="12"/>
  <c r="G69" i="12"/>
  <c r="K67" i="12"/>
  <c r="L73" i="12"/>
  <c r="H69" i="12" l="1"/>
  <c r="I69" i="12" s="1"/>
  <c r="J69" i="12" s="1"/>
  <c r="L75" i="12" s="1"/>
  <c r="K68" i="12"/>
  <c r="B71" i="12"/>
  <c r="F70" i="12"/>
  <c r="G70" i="12"/>
  <c r="D70" i="12"/>
  <c r="E70" i="12"/>
  <c r="G71" i="12" l="1"/>
  <c r="F71" i="12"/>
  <c r="E71" i="12"/>
  <c r="D71" i="12"/>
  <c r="B72" i="12"/>
  <c r="H70" i="12"/>
  <c r="I70" i="12" s="1"/>
  <c r="J70" i="12" s="1"/>
  <c r="L76" i="12" s="1"/>
  <c r="K69" i="12"/>
  <c r="D72" i="12" l="1"/>
  <c r="F72" i="12"/>
  <c r="B73" i="12"/>
  <c r="G72" i="12"/>
  <c r="E72" i="12"/>
  <c r="H71" i="12"/>
  <c r="I71" i="12" s="1"/>
  <c r="J71" i="12" s="1"/>
  <c r="K70" i="12"/>
  <c r="K71" i="12" l="1"/>
  <c r="L77" i="12"/>
  <c r="E73" i="12"/>
  <c r="G73" i="12"/>
  <c r="B74" i="12"/>
  <c r="D73" i="12"/>
  <c r="H73" i="12" s="1"/>
  <c r="I73" i="12" s="1"/>
  <c r="J73" i="12" s="1"/>
  <c r="F73" i="12"/>
  <c r="H72" i="12"/>
  <c r="I72" i="12" s="1"/>
  <c r="J72" i="12" s="1"/>
  <c r="L78" i="12" s="1"/>
  <c r="K73" i="12" l="1"/>
  <c r="E74" i="12"/>
  <c r="G74" i="12"/>
  <c r="D74" i="12"/>
  <c r="H74" i="12" s="1"/>
  <c r="I74" i="12" s="1"/>
  <c r="J74" i="12" s="1"/>
  <c r="L80" i="12" s="1"/>
  <c r="B75" i="12"/>
  <c r="F74" i="12"/>
  <c r="K72" i="12"/>
  <c r="L79" i="12"/>
  <c r="K74" i="12" l="1"/>
  <c r="E75" i="12"/>
  <c r="G75" i="12"/>
  <c r="B76" i="12"/>
  <c r="D75" i="12"/>
  <c r="H75" i="12" s="1"/>
  <c r="I75" i="12" s="1"/>
  <c r="J75" i="12" s="1"/>
  <c r="F75" i="12"/>
  <c r="K75" i="12" l="1"/>
  <c r="L81" i="12"/>
  <c r="B77" i="12"/>
  <c r="D76" i="12"/>
  <c r="H76" i="12" s="1"/>
  <c r="I76" i="12" s="1"/>
  <c r="J76" i="12" s="1"/>
  <c r="F76" i="12"/>
  <c r="E76" i="12"/>
  <c r="G76" i="12"/>
  <c r="K76" i="12" l="1"/>
  <c r="L82" i="12"/>
  <c r="D77" i="12"/>
  <c r="H77" i="12" s="1"/>
  <c r="I77" i="12" s="1"/>
  <c r="J77" i="12" s="1"/>
  <c r="F77" i="12"/>
  <c r="E77" i="12"/>
  <c r="G77" i="12"/>
  <c r="B78" i="12"/>
  <c r="K77" i="12" l="1"/>
  <c r="L83" i="12"/>
  <c r="G78" i="12"/>
  <c r="B79" i="12"/>
  <c r="F78" i="12"/>
  <c r="E78" i="12"/>
  <c r="D78" i="12"/>
  <c r="H78" i="12" s="1"/>
  <c r="I78" i="12" s="1"/>
  <c r="J78" i="12" s="1"/>
  <c r="K78" i="12" l="1"/>
  <c r="L84" i="12"/>
  <c r="D79" i="12"/>
  <c r="H79" i="12" s="1"/>
  <c r="I79" i="12" s="1"/>
  <c r="J79" i="12" s="1"/>
  <c r="E79" i="12"/>
  <c r="F79" i="12"/>
  <c r="G79" i="12"/>
  <c r="B80" i="12"/>
  <c r="K79" i="12" l="1"/>
  <c r="L85" i="12"/>
  <c r="F80" i="12"/>
  <c r="G80" i="12"/>
  <c r="D80" i="12"/>
  <c r="H80" i="12" s="1"/>
  <c r="I80" i="12" s="1"/>
  <c r="J80" i="12" s="1"/>
  <c r="B81" i="12"/>
  <c r="E80" i="12"/>
  <c r="K80" i="12" l="1"/>
  <c r="L86" i="12"/>
  <c r="F81" i="12"/>
  <c r="G81" i="12"/>
  <c r="D81" i="12"/>
  <c r="H81" i="12" s="1"/>
  <c r="I81" i="12" s="1"/>
  <c r="J81" i="12" s="1"/>
  <c r="B82" i="12"/>
  <c r="E81" i="12"/>
  <c r="K81" i="12" l="1"/>
  <c r="L87" i="12"/>
  <c r="B83" i="12"/>
  <c r="G82" i="12"/>
  <c r="F82" i="12"/>
  <c r="D82" i="12"/>
  <c r="H82" i="12" s="1"/>
  <c r="I82" i="12" s="1"/>
  <c r="J82" i="12" s="1"/>
  <c r="E82" i="12"/>
  <c r="K82" i="12" l="1"/>
  <c r="L88" i="12"/>
  <c r="D83" i="12"/>
  <c r="H83" i="12" s="1"/>
  <c r="I83" i="12" s="1"/>
  <c r="J83" i="12" s="1"/>
  <c r="B84" i="12"/>
  <c r="G83" i="12"/>
  <c r="F83" i="12"/>
  <c r="E83" i="12"/>
  <c r="K83" i="12" l="1"/>
  <c r="L89" i="12"/>
  <c r="D84" i="12"/>
  <c r="H84" i="12" s="1"/>
  <c r="I84" i="12" s="1"/>
  <c r="J84" i="12" s="1"/>
  <c r="B85" i="12"/>
  <c r="G84" i="12"/>
  <c r="F84" i="12"/>
  <c r="E84" i="12"/>
  <c r="D85" i="12" l="1"/>
  <c r="H85" i="12" s="1"/>
  <c r="I85" i="12" s="1"/>
  <c r="J85" i="12" s="1"/>
  <c r="E85" i="12"/>
  <c r="B86" i="12"/>
  <c r="G85" i="12"/>
  <c r="F85" i="12"/>
  <c r="K84" i="12"/>
  <c r="L90" i="12"/>
  <c r="K85" i="12" l="1"/>
  <c r="L91" i="12"/>
  <c r="B87" i="12"/>
  <c r="E86" i="12"/>
  <c r="G86" i="12"/>
  <c r="D86" i="12"/>
  <c r="H86" i="12" s="1"/>
  <c r="I86" i="12" s="1"/>
  <c r="J86" i="12" s="1"/>
  <c r="F86" i="12"/>
  <c r="K86" i="12" l="1"/>
  <c r="L92" i="12"/>
  <c r="D87" i="12"/>
  <c r="H87" i="12" s="1"/>
  <c r="I87" i="12" s="1"/>
  <c r="J87" i="12" s="1"/>
  <c r="E87" i="12"/>
  <c r="F87" i="12"/>
  <c r="G87" i="12"/>
  <c r="B88" i="12"/>
  <c r="K87" i="12" l="1"/>
  <c r="L93" i="12"/>
  <c r="B89" i="12"/>
  <c r="G88" i="12"/>
  <c r="D88" i="12"/>
  <c r="H88" i="12" s="1"/>
  <c r="I88" i="12" s="1"/>
  <c r="J88" i="12" s="1"/>
  <c r="F88" i="12"/>
  <c r="E88" i="12"/>
  <c r="K88" i="12" l="1"/>
  <c r="L94" i="12"/>
  <c r="D89" i="12"/>
  <c r="H89" i="12" s="1"/>
  <c r="I89" i="12" s="1"/>
  <c r="J89" i="12" s="1"/>
  <c r="F89" i="12"/>
  <c r="E89" i="12"/>
  <c r="B90" i="12"/>
  <c r="G89" i="12"/>
  <c r="K89" i="12" l="1"/>
  <c r="L95" i="12"/>
  <c r="E90" i="12"/>
  <c r="D90" i="12"/>
  <c r="H90" i="12" s="1"/>
  <c r="I90" i="12" s="1"/>
  <c r="J90" i="12" s="1"/>
  <c r="B91" i="12"/>
  <c r="F90" i="12"/>
  <c r="G90" i="12"/>
  <c r="K90" i="12" l="1"/>
  <c r="L96" i="12"/>
  <c r="E91" i="12"/>
  <c r="D91" i="12"/>
  <c r="H91" i="12" s="1"/>
  <c r="I91" i="12" s="1"/>
  <c r="J91" i="12" s="1"/>
  <c r="F91" i="12"/>
  <c r="G91" i="12"/>
  <c r="B92" i="12"/>
  <c r="K91" i="12" l="1"/>
  <c r="L97" i="12"/>
  <c r="E92" i="12"/>
  <c r="D92" i="12"/>
  <c r="H92" i="12" s="1"/>
  <c r="I92" i="12" s="1"/>
  <c r="J92" i="12" s="1"/>
  <c r="G92" i="12"/>
  <c r="F92" i="12"/>
  <c r="B93" i="12"/>
  <c r="K92" i="12" l="1"/>
  <c r="L98" i="12"/>
  <c r="E93" i="12"/>
  <c r="B94" i="12"/>
  <c r="G93" i="12"/>
  <c r="F93" i="12"/>
  <c r="D93" i="12"/>
  <c r="H93" i="12" s="1"/>
  <c r="I93" i="12" s="1"/>
  <c r="J93" i="12" s="1"/>
  <c r="K93" i="12" l="1"/>
  <c r="L99" i="12"/>
  <c r="E94" i="12"/>
  <c r="D94" i="12"/>
  <c r="H94" i="12" s="1"/>
  <c r="I94" i="12" s="1"/>
  <c r="J94" i="12" s="1"/>
  <c r="G94" i="12"/>
  <c r="F94" i="12"/>
  <c r="B95" i="12"/>
  <c r="K94" i="12" l="1"/>
  <c r="L100" i="12"/>
  <c r="E95" i="12"/>
  <c r="D95" i="12"/>
  <c r="H95" i="12" s="1"/>
  <c r="I95" i="12" s="1"/>
  <c r="J95" i="12" s="1"/>
  <c r="G95" i="12"/>
  <c r="B96" i="12"/>
  <c r="F95" i="12"/>
  <c r="K95" i="12" l="1"/>
  <c r="L101" i="12"/>
  <c r="E96" i="12"/>
  <c r="B97" i="12"/>
  <c r="D96" i="12"/>
  <c r="H96" i="12" s="1"/>
  <c r="F96" i="12"/>
  <c r="I96" i="12"/>
  <c r="J96" i="12" s="1"/>
  <c r="G96" i="12"/>
  <c r="K96" i="12" l="1"/>
  <c r="L102" i="12"/>
  <c r="E97" i="12"/>
  <c r="G97" i="12"/>
  <c r="F97" i="12"/>
  <c r="D97" i="12"/>
  <c r="H97" i="12" s="1"/>
  <c r="I97" i="12" s="1"/>
  <c r="J97" i="12" s="1"/>
  <c r="B98" i="12"/>
  <c r="K97" i="12" l="1"/>
  <c r="L103" i="12"/>
  <c r="E98" i="12"/>
  <c r="G98" i="12"/>
  <c r="D98" i="12"/>
  <c r="H98" i="12" s="1"/>
  <c r="I98" i="12" s="1"/>
  <c r="J98" i="12" s="1"/>
  <c r="B99" i="12"/>
  <c r="F98" i="12"/>
  <c r="K98" i="12" l="1"/>
  <c r="L104" i="12"/>
  <c r="E99" i="12"/>
  <c r="G99" i="12"/>
  <c r="B100" i="12"/>
  <c r="F99" i="12"/>
  <c r="D99" i="12"/>
  <c r="H99" i="12" s="1"/>
  <c r="I99" i="12" s="1"/>
  <c r="J99" i="12" s="1"/>
  <c r="K99" i="12" l="1"/>
  <c r="L105" i="12"/>
  <c r="E100" i="12"/>
  <c r="G100" i="12"/>
  <c r="D100" i="12"/>
  <c r="H100" i="12" s="1"/>
  <c r="I100" i="12" s="1"/>
  <c r="J100" i="12" s="1"/>
  <c r="B101" i="12"/>
  <c r="F100" i="12"/>
  <c r="K100" i="12" l="1"/>
  <c r="L106" i="12"/>
  <c r="F101" i="12"/>
  <c r="G101" i="12"/>
  <c r="E101" i="12"/>
  <c r="B102" i="12"/>
  <c r="D101" i="12"/>
  <c r="H101" i="12" s="1"/>
  <c r="I101" i="12" s="1"/>
  <c r="J101" i="12" s="1"/>
  <c r="K101" i="12" l="1"/>
  <c r="L107" i="12"/>
  <c r="E102" i="12"/>
  <c r="G102" i="12"/>
  <c r="B103" i="12"/>
  <c r="D102" i="12"/>
  <c r="H102" i="12" s="1"/>
  <c r="I102" i="12" s="1"/>
  <c r="J102" i="12" s="1"/>
  <c r="F102" i="12"/>
  <c r="K102" i="12" l="1"/>
  <c r="L108" i="12"/>
  <c r="F103" i="12"/>
  <c r="G103" i="12"/>
  <c r="E103" i="12"/>
  <c r="B104" i="12"/>
  <c r="D103" i="12"/>
  <c r="H103" i="12" s="1"/>
  <c r="I103" i="12" s="1"/>
  <c r="J103" i="12" s="1"/>
  <c r="K103" i="12" l="1"/>
  <c r="L109" i="12"/>
  <c r="E104" i="12"/>
  <c r="D104" i="12"/>
  <c r="H104" i="12" s="1"/>
  <c r="I104" i="12" s="1"/>
  <c r="J104" i="12" s="1"/>
  <c r="F104" i="12"/>
  <c r="G104" i="12"/>
  <c r="B105" i="12"/>
  <c r="K104" i="12" l="1"/>
  <c r="L110" i="12"/>
  <c r="G105" i="12"/>
  <c r="B106" i="12"/>
  <c r="F105" i="12"/>
  <c r="D105" i="12"/>
  <c r="H105" i="12" s="1"/>
  <c r="I105" i="12" s="1"/>
  <c r="J105" i="12" s="1"/>
  <c r="E105" i="12"/>
  <c r="K105" i="12" l="1"/>
  <c r="L111" i="12"/>
  <c r="D106" i="12"/>
  <c r="H106" i="12" s="1"/>
  <c r="I106" i="12" s="1"/>
  <c r="J106" i="12" s="1"/>
  <c r="K106" i="12" s="1"/>
  <c r="E106" i="12"/>
  <c r="B107" i="12"/>
  <c r="G106" i="12"/>
  <c r="F106" i="12"/>
  <c r="G107" i="12" l="1"/>
  <c r="B108" i="12"/>
  <c r="F107" i="12"/>
  <c r="D107" i="12"/>
  <c r="H107" i="12" s="1"/>
  <c r="I107" i="12" s="1"/>
  <c r="J107" i="12" s="1"/>
  <c r="K107" i="12" s="1"/>
  <c r="E107" i="12"/>
  <c r="D108" i="12" l="1"/>
  <c r="H108" i="12" s="1"/>
  <c r="B109" i="12"/>
  <c r="G108" i="12"/>
  <c r="E108" i="12"/>
  <c r="I108" i="12"/>
  <c r="J108" i="12" s="1"/>
  <c r="K108" i="12" s="1"/>
  <c r="F108" i="12"/>
  <c r="D109" i="12" l="1"/>
  <c r="H109" i="12" s="1"/>
  <c r="I109" i="12" s="1"/>
  <c r="J109" i="12" s="1"/>
  <c r="K109" i="12" s="1"/>
  <c r="G109" i="12"/>
  <c r="B110" i="12"/>
  <c r="F109" i="12"/>
  <c r="E109" i="12"/>
  <c r="D110" i="12" l="1"/>
  <c r="H110" i="12" s="1"/>
  <c r="I110" i="12" s="1"/>
  <c r="J110" i="12" s="1"/>
  <c r="K110" i="12" s="1"/>
  <c r="F110" i="12"/>
  <c r="E110" i="12"/>
  <c r="G110" i="12"/>
  <c r="B111" i="12"/>
  <c r="F111" i="12" l="1"/>
  <c r="D111" i="12"/>
  <c r="H111" i="12" s="1"/>
  <c r="I111" i="12" s="1"/>
  <c r="J111" i="12" s="1"/>
  <c r="K111" i="12" s="1"/>
  <c r="G111" i="12"/>
  <c r="E111" i="12"/>
  <c r="C4" i="13"/>
  <c r="D5" i="13"/>
  <c r="C5" i="13"/>
  <c r="D4" i="13"/>
  <c r="E4" i="13"/>
  <c r="F5" i="13"/>
  <c r="E5" i="13"/>
  <c r="F4" i="13"/>
  <c r="G5" i="13"/>
  <c r="G4" i="13"/>
  <c r="H4" i="13"/>
  <c r="H5" i="13"/>
  <c r="I4" i="13"/>
  <c r="I5" i="13"/>
  <c r="J5" i="13"/>
  <c r="J4" i="13"/>
  <c r="L5" i="13"/>
  <c r="K4" i="13"/>
  <c r="K5" i="13"/>
  <c r="L4" i="13"/>
  <c r="M5" i="13"/>
  <c r="M4" i="13"/>
</calcChain>
</file>

<file path=xl/sharedStrings.xml><?xml version="1.0" encoding="utf-8"?>
<sst xmlns="http://schemas.openxmlformats.org/spreadsheetml/2006/main" count="66" uniqueCount="48">
  <si>
    <t>Table of Contents</t>
  </si>
  <si>
    <t>Sheet Name</t>
  </si>
  <si>
    <t>Link</t>
  </si>
  <si>
    <t>General Description</t>
  </si>
  <si>
    <t>Description and Status</t>
  </si>
  <si>
    <t>Inputs</t>
  </si>
  <si>
    <t>Calculations</t>
  </si>
  <si>
    <t>Outputs</t>
  </si>
  <si>
    <t>Output</t>
  </si>
  <si>
    <t>Electricity Distribution Business</t>
  </si>
  <si>
    <t>Historic CPI</t>
  </si>
  <si>
    <t>GST adjustment factor</t>
  </si>
  <si>
    <t>Sources:</t>
  </si>
  <si>
    <t>● The 'midpoint of the government inflation target range' is sourced from Reserve Bank of New Zealand Monetary Policy Statement March 2014 ISSN 1770-4829, Appendix E clause 2(b) at http://www.rbnz.govt.nz/monetary_policy/monetary_policy_statement/2014/MPSmar14.pdf</t>
  </si>
  <si>
    <t>● GST adjustment factor of 1.02 as specified in paragraph (b) in the definition of CPI (EDB IM determination [2012] NZCC 26, as amended).  GST factor end date is a date that falls in the first quarter for which the GST adjustment factor is not applied (ie, any date in the December 2010 quarter).</t>
  </si>
  <si>
    <t>CPI Estimates</t>
  </si>
  <si>
    <t>Forecast CPI</t>
  </si>
  <si>
    <t>Final date for historic CPI series</t>
  </si>
  <si>
    <t>Final date for forecast CPI series</t>
  </si>
  <si>
    <t>General Inputs</t>
  </si>
  <si>
    <t>Last date of CPI forecast required for DPP forecast period</t>
  </si>
  <si>
    <t>Midpoint of inflation target range (%)</t>
  </si>
  <si>
    <t>Value</t>
  </si>
  <si>
    <t>GST adjustment factor end date</t>
  </si>
  <si>
    <t>Mid-point of government inflation target range</t>
  </si>
  <si>
    <t>Number of years until mid-point of inflation  range is targeted</t>
  </si>
  <si>
    <t>CPI series, no GST adjustment</t>
  </si>
  <si>
    <t>CPI series, with GST adjustment</t>
  </si>
  <si>
    <t>Date from which midpoint of inflation target range applies</t>
  </si>
  <si>
    <t>Change in CPI, quarter on quarter, no lag</t>
  </si>
  <si>
    <t>Change in CPI, year on year, lagged</t>
  </si>
  <si>
    <t>Last date of historic CPI series</t>
  </si>
  <si>
    <t>Last date of RBNZ forecast</t>
  </si>
  <si>
    <t>Historic CPI series</t>
  </si>
  <si>
    <t>First date of change in CPI forecast required for DPP forecast period</t>
  </si>
  <si>
    <t>Last date of change in CPI forecast required for DPP forecast period</t>
  </si>
  <si>
    <t>CPI forecast method</t>
  </si>
  <si>
    <t>RBNZ forecast change in CPI (%)</t>
  </si>
  <si>
    <t>Annual change in CPI beyond RBNZ forecast (%)</t>
  </si>
  <si>
    <t>Forecast change in CPI series (%)</t>
  </si>
  <si>
    <t>Number of years until mid-point of inflation range is targeted</t>
  </si>
  <si>
    <t>Price-Quality Regulation 1 April 2015 Reset</t>
  </si>
  <si>
    <t>● The historic CPI series is sourced from Statistics NZ CPI Table 1 SE9A at http://www.stats.govt.nz/~/media/Statistics/Browse%20for%20stats/ConsumersPriceIndex/HOTPJun14qtr/cpi-jun14-all-tables.xls</t>
  </si>
  <si>
    <t>Final determination version</t>
  </si>
  <si>
    <t>The financial model accepts the following two outputs from this CPI model:
A.  Change in CPI, 2 index, no lag.
To calculate revaluations, clause 4.2.3(3) of the  EDB IMs applies the formula 
●  CPI4 ÷ CPI4-4, where: CPI4  means forecast CPI for the quarter that coincides with the end of the disclosure year; and CPI4-4 means forecast CPI for the quarter that coincides with the end of the preceding disclosure year.
B.  Change in CPI, 8 index, lagged.
To calculate allowable notional revenue the reset determination may apply formulas of the form used in the Schedules 1C and 1D of the EDB 2010–2015 DPP reset determination—
●  ΔCPI2014/15 =(CPIDec,2012 + CPIMar,2013 + CPIJun,2013 + CPISep,2013)/(CPIDec,2011 + CPIMar,2012 + CPIJun,2012+ CPISep,2012)
A compensatory adjustment is required to CPI values for quarters prior to December 2010 to take account of the effect of the Government’s increase to the Goods and Services Tax (GST) from 12.5% to 15%, which took effect from 1 October 2010, on the CPI. The definition of CPI in the EDB IMs accordingly multiplies CPI values prior to December 2010 by an adjustment factor of 1.02, based on an estimate by the Reserve Bank.</t>
  </si>
  <si>
    <t>● The forecast CPI series is sourced from RBNZ forecast CPI changes, Figure 2.3 at http://www.rbnz.govt.nz/monetary_policy/monetary_policy_statement/2014/MPSSep14_data.xls</t>
  </si>
  <si>
    <t>Model 8.  Forecast change in CPI</t>
  </si>
  <si>
    <t>Version 2.0.   28 November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</si>
</sst>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quot;$&quot;* #,##0_-;\-&quot;$&quot;* #,##0_-;_-&quot;$&quot;* &quot;-&quot;_-;_-@_-"/>
    <numFmt numFmtId="44" formatCode="_-&quot;$&quot;* #,##0.00_-;\-&quot;$&quot;* #,##0.00_-;_-&quot;$&quot;* &quot;-&quot;??_-;_-@_-"/>
    <numFmt numFmtId="43" formatCode="_-* #,##0.00_-;\-* #,##0.00_-;_-* &quot;-&quot;??_-;_-@_-"/>
    <numFmt numFmtId="165" formatCode="_(* #,##0_);_(* \(#,##0\);_(* &quot;-&quot;_);_(@_)"/>
    <numFmt numFmtId="166" formatCode="_(* #,##0.0_);_(* \(#,##0.0\);_(* &quot;–&quot;???_);_(* @_)"/>
    <numFmt numFmtId="167" formatCode="_(* #,##0.00_);_(* \(#,##0.00\);_(* &quot;–&quot;???_);_(* @_)"/>
    <numFmt numFmtId="168" formatCode="_(* #,##0.0000_);_(* \(#,##0.0000\);_(* &quot;–&quot;??_);_(* @_)"/>
    <numFmt numFmtId="169" formatCode="[$-1409]d\ mmm\ yy;@"/>
    <numFmt numFmtId="170" formatCode="_(* #,##0%_);_(* \(#,##0%\);_(* &quot;–&quot;???_);_(* @_)"/>
    <numFmt numFmtId="171" formatCode="_(* #,##0.0%_);_(* \(#,##0.0%\);_(* &quot;–&quot;??_);_(* @_)"/>
    <numFmt numFmtId="172" formatCode="_(* #,##0.00%_);_(* \(#,##0.00%\);_(* &quot;–&quot;???_);_(* @_)"/>
    <numFmt numFmtId="173" formatCode="_(* 0_);_(* \(0\);_(* &quot;–&quot;??_);_(@_)"/>
    <numFmt numFmtId="174" formatCode="_(* #,##0_);_(* \(#,##0\);_(* &quot;–&quot;???_);_(* @_)"/>
    <numFmt numFmtId="175" formatCode="mmm\ yyyy"/>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theme="1"/>
      <name val="Calibri"/>
      <family val="2"/>
      <scheme val="minor"/>
    </font>
    <font>
      <b/>
      <sz val="10"/>
      <color theme="1"/>
      <name val="Cambria"/>
      <family val="1"/>
      <scheme val="major"/>
    </font>
    <font>
      <u/>
      <sz val="10"/>
      <color indexed="12"/>
      <name val="Arial"/>
      <family val="2"/>
    </font>
    <font>
      <sz val="11"/>
      <name val="Calibri"/>
      <family val="2"/>
      <scheme val="minor"/>
    </font>
    <font>
      <b/>
      <sz val="18"/>
      <name val="Calibri"/>
      <family val="2"/>
      <scheme val="minor"/>
    </font>
    <font>
      <b/>
      <sz val="16"/>
      <name val="Calibri"/>
      <family val="2"/>
      <scheme val="minor"/>
    </font>
    <font>
      <b/>
      <sz val="14"/>
      <name val="Calibri"/>
      <family val="2"/>
      <scheme val="minor"/>
    </font>
    <font>
      <u/>
      <sz val="10"/>
      <color theme="10"/>
      <name val="Arial"/>
      <family val="2"/>
    </font>
    <font>
      <sz val="11"/>
      <color theme="2"/>
      <name val="Calibri"/>
      <family val="2"/>
      <scheme val="minor"/>
    </font>
    <font>
      <b/>
      <sz val="10"/>
      <name val="Calibri"/>
      <family val="4"/>
      <scheme val="minor"/>
    </font>
    <font>
      <sz val="11"/>
      <color theme="9"/>
      <name val="Calibri"/>
      <family val="2"/>
      <scheme val="minor"/>
    </font>
    <font>
      <b/>
      <sz val="20"/>
      <color theme="2"/>
      <name val="Calibri"/>
      <family val="2"/>
      <scheme val="minor"/>
    </font>
    <font>
      <b/>
      <sz val="12"/>
      <color theme="1"/>
      <name val="Calibri"/>
      <family val="2"/>
      <scheme val="minor"/>
    </font>
    <font>
      <b/>
      <sz val="18"/>
      <color theme="2"/>
      <name val="Cambria"/>
      <family val="1"/>
      <scheme val="major"/>
    </font>
    <font>
      <sz val="11"/>
      <name val="Calibri"/>
      <family val="2"/>
    </font>
    <font>
      <i/>
      <sz val="10"/>
      <name val="Calibri"/>
      <family val="4"/>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3"/>
        <bgColor indexed="64"/>
      </patternFill>
    </fill>
    <fill>
      <patternFill patternType="solid">
        <fgColor theme="4"/>
        <bgColor indexed="64"/>
      </patternFill>
    </fill>
    <fill>
      <patternFill patternType="solid">
        <fgColor theme="6"/>
        <bgColor indexed="64"/>
      </patternFill>
    </fill>
    <fill>
      <patternFill patternType="solid">
        <fgColor theme="3"/>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7"/>
      </top>
      <bottom style="thin">
        <color theme="7"/>
      </bottom>
      <diagonal/>
    </border>
    <border>
      <left/>
      <right style="thin">
        <color theme="7"/>
      </right>
      <top style="thin">
        <color theme="7"/>
      </top>
      <bottom style="thin">
        <color theme="7"/>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style="thin">
        <color indexed="64"/>
      </top>
      <bottom/>
      <diagonal/>
    </border>
    <border>
      <left/>
      <right style="medium">
        <color indexed="8"/>
      </right>
      <top style="thin">
        <color indexed="64"/>
      </top>
      <bottom/>
      <diagonal/>
    </border>
    <border>
      <left style="medium">
        <color indexed="8"/>
      </left>
      <right/>
      <top style="thin">
        <color indexed="64"/>
      </top>
      <bottom style="medium">
        <color indexed="8"/>
      </bottom>
      <diagonal/>
    </border>
    <border>
      <left/>
      <right style="medium">
        <color indexed="8"/>
      </right>
      <top style="thin">
        <color indexed="64"/>
      </top>
      <bottom style="medium">
        <color indexed="8"/>
      </bottom>
      <diagonal/>
    </border>
    <border>
      <left style="medium">
        <color indexed="8"/>
      </left>
      <right/>
      <top/>
      <bottom/>
      <diagonal/>
    </border>
    <border>
      <left/>
      <right style="medium">
        <color indexed="8"/>
      </right>
      <top/>
      <bottom/>
      <diagonal/>
    </border>
    <border>
      <left/>
      <right/>
      <top/>
      <bottom style="thin">
        <color theme="7"/>
      </bottom>
      <diagonal/>
    </border>
    <border>
      <left/>
      <right/>
      <top style="thin">
        <color theme="7"/>
      </top>
      <bottom/>
      <diagonal/>
    </border>
  </borders>
  <cellStyleXfs count="57">
    <xf numFmtId="0" fontId="0" fillId="0" borderId="0"/>
    <xf numFmtId="43" fontId="1" fillId="0" borderId="0" applyFont="0" applyFill="0" applyBorder="0" applyAlignment="0" applyProtection="0"/>
    <xf numFmtId="174" fontId="15"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9" fontId="23" fillId="0" borderId="0" applyFill="0" applyAlignment="0"/>
    <xf numFmtId="49" fontId="16" fillId="0" borderId="0" applyFill="0" applyAlignment="0"/>
    <xf numFmtId="49" fontId="17" fillId="0" borderId="0" applyFill="0" applyAlignment="0"/>
    <xf numFmtId="49" fontId="18" fillId="33" borderId="0" applyFill="0" applyBorder="0">
      <alignment horizontal="left"/>
    </xf>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20" fillId="34" borderId="14" applyNumberFormat="0" applyFill="0" applyAlignment="0">
      <protection locked="0"/>
    </xf>
    <xf numFmtId="0" fontId="1" fillId="36" borderId="14" applyNumberFormat="0" applyFill="0" applyAlignment="0"/>
    <xf numFmtId="0" fontId="7" fillId="5" borderId="1" applyNumberFormat="0" applyAlignment="0" applyProtection="0"/>
    <xf numFmtId="0" fontId="8" fillId="0" borderId="2" applyNumberFormat="0" applyFill="0" applyAlignment="0" applyProtection="0"/>
    <xf numFmtId="0" fontId="9" fillId="6" borderId="3" applyNumberFormat="0" applyAlignment="0" applyProtection="0"/>
    <xf numFmtId="0" fontId="10" fillId="0" borderId="0" applyNumberFormat="0" applyFill="0" applyBorder="0" applyAlignment="0" applyProtection="0"/>
    <xf numFmtId="0" fontId="1" fillId="7" borderId="4" applyNumberFormat="0" applyFont="0" applyAlignment="0" applyProtection="0"/>
    <xf numFmtId="49" fontId="27" fillId="0" borderId="0" applyFill="0" applyProtection="0">
      <alignment horizontal="left" indent="1"/>
    </xf>
    <xf numFmtId="0" fontId="2" fillId="0" borderId="5" applyNumberFormat="0" applyFill="0" applyAlignment="0" applyProtection="0"/>
    <xf numFmtId="0" fontId="1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1" fillId="31" borderId="0" applyNumberFormat="0" applyBorder="0" applyAlignment="0" applyProtection="0"/>
    <xf numFmtId="173" fontId="26" fillId="0" borderId="0" applyFont="0" applyFill="0" applyBorder="0" applyAlignment="0" applyProtection="0">
      <alignment horizontal="left"/>
      <protection locked="0"/>
    </xf>
    <xf numFmtId="165" fontId="1" fillId="36" borderId="15" applyNumberFormat="0" applyFont="0" applyFill="0" applyAlignment="0" applyProtection="0"/>
    <xf numFmtId="171" fontId="15" fillId="0" borderId="0" applyFont="0" applyFill="0" applyBorder="0" applyAlignment="0" applyProtection="0">
      <alignment horizontal="center" vertical="top" wrapText="1"/>
    </xf>
    <xf numFmtId="170" fontId="22" fillId="34" borderId="14" applyNumberFormat="0" applyFill="0" applyAlignment="0"/>
    <xf numFmtId="0" fontId="21" fillId="35" borderId="14" applyNumberFormat="0" applyFill="0">
      <alignment horizontal="centerContinuous" wrapText="1"/>
    </xf>
    <xf numFmtId="169" fontId="26" fillId="0" borderId="0" applyFont="0" applyFill="0" applyBorder="0" applyAlignment="0" applyProtection="0">
      <alignment wrapText="1"/>
    </xf>
    <xf numFmtId="168" fontId="26" fillId="0" borderId="0" applyFont="0" applyFill="0" applyBorder="0" applyAlignment="0" applyProtection="0"/>
    <xf numFmtId="167" fontId="26" fillId="0" borderId="0" applyFont="0" applyFill="0" applyBorder="0" applyAlignment="0" applyProtection="0">
      <protection locked="0"/>
    </xf>
    <xf numFmtId="166" fontId="26" fillId="0" borderId="0" applyFont="0" applyFill="0" applyBorder="0" applyAlignment="0" applyProtection="0">
      <protection locked="0"/>
    </xf>
    <xf numFmtId="0" fontId="19" fillId="0" borderId="0" applyNumberFormat="0" applyFill="0" applyBorder="0" applyAlignment="0" applyProtection="0">
      <alignment vertical="top"/>
      <protection locked="0"/>
    </xf>
    <xf numFmtId="9" fontId="1" fillId="0" borderId="0" applyFont="0" applyFill="0" applyBorder="0" applyAlignment="0" applyProtection="0"/>
  </cellStyleXfs>
  <cellXfs count="81">
    <xf numFmtId="0" fontId="0" fillId="0" borderId="0" xfId="0"/>
    <xf numFmtId="0" fontId="0" fillId="0" borderId="0" xfId="0"/>
    <xf numFmtId="0" fontId="12" fillId="32" borderId="6" xfId="0" applyFont="1" applyFill="1" applyBorder="1"/>
    <xf numFmtId="0" fontId="12" fillId="32" borderId="7" xfId="0" applyFont="1" applyFill="1" applyBorder="1"/>
    <xf numFmtId="0" fontId="12" fillId="32" borderId="8" xfId="0" applyFont="1" applyFill="1" applyBorder="1"/>
    <xf numFmtId="0" fontId="12" fillId="32" borderId="9" xfId="0" applyFont="1" applyFill="1" applyBorder="1" applyAlignment="1">
      <alignment horizontal="centerContinuous"/>
    </xf>
    <xf numFmtId="0" fontId="12" fillId="32" borderId="0" xfId="0" applyFont="1" applyFill="1" applyBorder="1" applyAlignment="1">
      <alignment horizontal="centerContinuous"/>
    </xf>
    <xf numFmtId="0" fontId="13" fillId="32" borderId="10" xfId="0" applyFont="1" applyFill="1" applyBorder="1" applyAlignment="1">
      <alignment horizontal="centerContinuous"/>
    </xf>
    <xf numFmtId="0" fontId="12" fillId="32" borderId="9" xfId="0" applyFont="1" applyFill="1" applyBorder="1"/>
    <xf numFmtId="0" fontId="0" fillId="0" borderId="0" xfId="0" applyBorder="1"/>
    <xf numFmtId="0" fontId="12" fillId="32" borderId="10" xfId="0" applyFont="1" applyFill="1" applyBorder="1"/>
    <xf numFmtId="0" fontId="12" fillId="32" borderId="9" xfId="0" applyFont="1" applyFill="1" applyBorder="1" applyAlignment="1"/>
    <xf numFmtId="0" fontId="12" fillId="32" borderId="0" xfId="0" applyFont="1" applyFill="1" applyBorder="1"/>
    <xf numFmtId="0" fontId="0" fillId="0" borderId="11" xfId="0" applyFill="1" applyBorder="1"/>
    <xf numFmtId="0" fontId="0" fillId="0" borderId="12" xfId="0" applyFill="1" applyBorder="1"/>
    <xf numFmtId="0" fontId="0" fillId="0" borderId="13" xfId="0" applyFill="1" applyBorder="1"/>
    <xf numFmtId="49" fontId="0" fillId="0" borderId="0" xfId="0" applyNumberFormat="1" applyBorder="1"/>
    <xf numFmtId="49" fontId="23" fillId="0" borderId="0" xfId="5"/>
    <xf numFmtId="0" fontId="14" fillId="0" borderId="0" xfId="55" applyFont="1" applyBorder="1" applyAlignment="1" applyProtection="1">
      <alignment horizontal="left" indent="1"/>
    </xf>
    <xf numFmtId="0" fontId="14" fillId="0" borderId="0" xfId="55" applyFont="1" applyBorder="1" applyAlignment="1" applyProtection="1">
      <alignment horizontal="left"/>
    </xf>
    <xf numFmtId="0" fontId="24" fillId="35" borderId="16" xfId="0" applyFont="1" applyFill="1" applyBorder="1"/>
    <xf numFmtId="0" fontId="24" fillId="35" borderId="17" xfId="0" applyFont="1" applyFill="1" applyBorder="1"/>
    <xf numFmtId="0" fontId="25" fillId="0" borderId="10" xfId="0" applyFont="1" applyFill="1" applyBorder="1" applyAlignment="1">
      <alignment horizontal="centerContinuous"/>
    </xf>
    <xf numFmtId="0" fontId="0" fillId="0" borderId="0" xfId="0" applyAlignment="1">
      <alignment vertical="top"/>
    </xf>
    <xf numFmtId="49" fontId="27" fillId="0" borderId="0" xfId="20">
      <alignment horizontal="left" indent="1"/>
    </xf>
    <xf numFmtId="49" fontId="0" fillId="34" borderId="18" xfId="0" applyNumberFormat="1" applyFill="1" applyBorder="1"/>
    <xf numFmtId="0" fontId="19" fillId="34" borderId="19" xfId="55" applyFill="1" applyBorder="1" applyAlignment="1" applyProtection="1"/>
    <xf numFmtId="49" fontId="0" fillId="36" borderId="18" xfId="0" applyNumberFormat="1" applyFill="1" applyBorder="1"/>
    <xf numFmtId="0" fontId="19" fillId="36" borderId="19" xfId="55" applyFill="1" applyBorder="1" applyAlignment="1" applyProtection="1"/>
    <xf numFmtId="49" fontId="0" fillId="34" borderId="20" xfId="0" applyNumberFormat="1" applyFill="1" applyBorder="1"/>
    <xf numFmtId="0" fontId="19" fillId="34" borderId="21" xfId="55" applyFill="1" applyBorder="1" applyAlignment="1" applyProtection="1"/>
    <xf numFmtId="49" fontId="16" fillId="0" borderId="0" xfId="6" applyFill="1" applyBorder="1" applyAlignment="1">
      <alignment horizontal="left" indent="1"/>
    </xf>
    <xf numFmtId="49" fontId="23" fillId="0" borderId="0" xfId="5" applyBorder="1"/>
    <xf numFmtId="49" fontId="16" fillId="0" borderId="0" xfId="6"/>
    <xf numFmtId="49" fontId="0" fillId="34" borderId="22" xfId="0" applyNumberFormat="1" applyFill="1" applyBorder="1"/>
    <xf numFmtId="0" fontId="19" fillId="34" borderId="23" xfId="55" applyFill="1" applyBorder="1" applyAlignment="1" applyProtection="1">
      <alignment horizontal="left" indent="1"/>
    </xf>
    <xf numFmtId="49" fontId="17" fillId="0" borderId="0" xfId="7"/>
    <xf numFmtId="0" fontId="1" fillId="0" borderId="14" xfId="14" applyFill="1"/>
    <xf numFmtId="0" fontId="21" fillId="0" borderId="14" xfId="50" applyFill="1">
      <alignment horizontal="centerContinuous" wrapText="1"/>
    </xf>
    <xf numFmtId="174" fontId="1" fillId="0" borderId="14" xfId="14" applyNumberFormat="1" applyFill="1"/>
    <xf numFmtId="0" fontId="20" fillId="0" borderId="14" xfId="13" applyFill="1" applyAlignment="1">
      <alignment vertical="top"/>
      <protection locked="0"/>
    </xf>
    <xf numFmtId="175" fontId="20" fillId="0" borderId="14" xfId="13" applyNumberFormat="1" applyFill="1">
      <protection locked="0"/>
    </xf>
    <xf numFmtId="0" fontId="1" fillId="0" borderId="14" xfId="14" applyFill="1" applyAlignment="1">
      <alignment vertical="top"/>
    </xf>
    <xf numFmtId="175" fontId="1" fillId="0" borderId="14" xfId="14" applyNumberFormat="1" applyFill="1"/>
    <xf numFmtId="0" fontId="20" fillId="0" borderId="14" xfId="13" applyFill="1">
      <protection locked="0"/>
    </xf>
    <xf numFmtId="168" fontId="20" fillId="0" borderId="14" xfId="13" applyNumberFormat="1" applyFill="1">
      <protection locked="0"/>
    </xf>
    <xf numFmtId="17" fontId="21" fillId="0" borderId="14" xfId="50" applyNumberFormat="1" applyFill="1">
      <alignment horizontal="centerContinuous" wrapText="1"/>
    </xf>
    <xf numFmtId="174" fontId="1" fillId="0" borderId="14" xfId="2" applyFont="1" applyFill="1" applyBorder="1"/>
    <xf numFmtId="172" fontId="1" fillId="0" borderId="14" xfId="14" applyNumberFormat="1" applyFill="1"/>
    <xf numFmtId="17" fontId="1" fillId="0" borderId="14" xfId="14" applyNumberFormat="1" applyFill="1" applyAlignment="1">
      <alignment horizontal="centerContinuous" wrapText="1"/>
    </xf>
    <xf numFmtId="166" fontId="21" fillId="0" borderId="14" xfId="54" applyFont="1" applyFill="1" applyBorder="1" applyAlignment="1" applyProtection="1">
      <alignment horizontal="centerContinuous" wrapText="1"/>
    </xf>
    <xf numFmtId="17" fontId="1" fillId="0" borderId="14" xfId="14" applyNumberFormat="1" applyFill="1" applyAlignment="1">
      <alignment horizontal="centerContinuous" vertical="center" wrapText="1"/>
    </xf>
    <xf numFmtId="171" fontId="20" fillId="0" borderId="14" xfId="48" applyFont="1" applyFill="1" applyBorder="1" applyAlignment="1" applyProtection="1">
      <alignment vertical="top"/>
      <protection locked="0"/>
    </xf>
    <xf numFmtId="49" fontId="21" fillId="0" borderId="14" xfId="50" applyNumberFormat="1" applyFill="1">
      <alignment horizontal="centerContinuous" wrapText="1"/>
    </xf>
    <xf numFmtId="49" fontId="22" fillId="0" borderId="14" xfId="49" applyNumberFormat="1" applyFill="1" applyAlignment="1">
      <alignment horizontal="left" wrapText="1" indent="1"/>
    </xf>
    <xf numFmtId="173" fontId="20" fillId="0" borderId="14" xfId="46" applyFont="1" applyFill="1" applyBorder="1" applyAlignment="1">
      <protection locked="0"/>
    </xf>
    <xf numFmtId="173" fontId="20" fillId="0" borderId="14" xfId="46" applyFont="1" applyFill="1" applyBorder="1" applyAlignment="1">
      <alignment vertical="top" wrapText="1"/>
      <protection locked="0"/>
    </xf>
    <xf numFmtId="169" fontId="22" fillId="0" borderId="14" xfId="51" applyFont="1" applyFill="1" applyBorder="1" applyAlignment="1"/>
    <xf numFmtId="0" fontId="1" fillId="0" borderId="14" xfId="14" applyNumberFormat="1" applyFill="1"/>
    <xf numFmtId="167" fontId="22" fillId="0" borderId="14" xfId="53" applyFont="1" applyFill="1" applyBorder="1" applyAlignment="1" applyProtection="1">
      <alignment horizontal="centerContinuous" wrapText="1"/>
    </xf>
    <xf numFmtId="174" fontId="22" fillId="0" borderId="14" xfId="2" applyFont="1" applyFill="1" applyBorder="1" applyAlignment="1"/>
    <xf numFmtId="174" fontId="20" fillId="0" borderId="14" xfId="13" applyNumberFormat="1" applyFill="1" applyAlignment="1">
      <protection locked="0"/>
    </xf>
    <xf numFmtId="169" fontId="22" fillId="0" borderId="0" xfId="51" applyFont="1" applyFill="1" applyBorder="1" applyAlignment="1"/>
    <xf numFmtId="174" fontId="22" fillId="0" borderId="0" xfId="2" applyFont="1" applyFill="1" applyBorder="1" applyAlignment="1"/>
    <xf numFmtId="168" fontId="1" fillId="0" borderId="0" xfId="52" applyFont="1" applyFill="1" applyBorder="1" applyProtection="1"/>
    <xf numFmtId="169" fontId="1" fillId="0" borderId="14" xfId="51" applyFont="1" applyFill="1" applyBorder="1" applyAlignment="1" applyProtection="1"/>
    <xf numFmtId="169" fontId="1" fillId="0" borderId="0" xfId="51" applyFont="1" applyFill="1" applyBorder="1" applyAlignment="1" applyProtection="1"/>
    <xf numFmtId="17" fontId="21" fillId="0" borderId="15" xfId="47" applyNumberFormat="1" applyFont="1" applyFill="1" applyAlignment="1">
      <alignment horizontal="centerContinuous" wrapText="1"/>
    </xf>
    <xf numFmtId="0" fontId="0" fillId="0" borderId="14" xfId="14" applyFont="1" applyFill="1"/>
    <xf numFmtId="0" fontId="0" fillId="0" borderId="14" xfId="14" applyNumberFormat="1" applyFont="1" applyFill="1"/>
    <xf numFmtId="168" fontId="22" fillId="0" borderId="14" xfId="49" applyNumberFormat="1" applyFill="1"/>
    <xf numFmtId="49" fontId="0" fillId="36" borderId="22" xfId="0" applyNumberFormat="1" applyFill="1" applyBorder="1"/>
    <xf numFmtId="0" fontId="19" fillId="36" borderId="23" xfId="55" applyFill="1" applyBorder="1" applyAlignment="1" applyProtection="1">
      <alignment horizontal="left" indent="1"/>
    </xf>
    <xf numFmtId="167" fontId="1" fillId="0" borderId="14" xfId="53" applyFont="1" applyFill="1" applyBorder="1" applyProtection="1"/>
    <xf numFmtId="174" fontId="1" fillId="0" borderId="14" xfId="2" applyFont="1" applyFill="1" applyBorder="1" applyAlignment="1" applyProtection="1"/>
    <xf numFmtId="167" fontId="22" fillId="0" borderId="14" xfId="53" applyFont="1" applyFill="1" applyBorder="1" applyProtection="1"/>
    <xf numFmtId="0" fontId="15" fillId="32" borderId="24" xfId="13" applyFont="1" applyFill="1" applyBorder="1" applyAlignment="1">
      <alignment vertical="top" wrapText="1"/>
      <protection locked="0"/>
    </xf>
    <xf numFmtId="0" fontId="15" fillId="32" borderId="24" xfId="13" applyFont="1" applyFill="1" applyBorder="1" applyAlignment="1">
      <alignment wrapText="1"/>
      <protection locked="0"/>
    </xf>
    <xf numFmtId="0" fontId="15" fillId="32" borderId="25" xfId="13" applyFont="1" applyFill="1" applyBorder="1" applyAlignment="1">
      <alignment wrapText="1"/>
      <protection locked="0"/>
    </xf>
    <xf numFmtId="49" fontId="27" fillId="0" borderId="0" xfId="20" applyAlignment="1">
      <alignment horizontal="left" wrapText="1"/>
    </xf>
    <xf numFmtId="49" fontId="27" fillId="0" borderId="24" xfId="20" applyBorder="1" applyAlignment="1">
      <alignment horizontal="left" wrapText="1"/>
    </xf>
  </cellXfs>
  <cellStyles count="57">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Bad" xfId="11" builtinId="27" hidden="1"/>
    <cellStyle name="Calculation" xfId="15" builtinId="22" hidden="1"/>
    <cellStyle name="Check Cell" xfId="17" builtinId="23" hidden="1"/>
    <cellStyle name="Comma" xfId="1" builtinId="3" hidden="1"/>
    <cellStyle name="Comma [0]" xfId="2" builtinId="6" customBuiltin="1"/>
    <cellStyle name="Comma [1]" xfId="54"/>
    <cellStyle name="Comma [2]" xfId="53"/>
    <cellStyle name="Comma [4]" xfId="52"/>
    <cellStyle name="Currency" xfId="3" builtinId="4" hidden="1"/>
    <cellStyle name="Currency [0]" xfId="4" builtinId="7" hidden="1"/>
    <cellStyle name="Date (short)" xfId="51"/>
    <cellStyle name="Explanatory Text" xfId="20" builtinId="53" customBuiltin="1"/>
    <cellStyle name="Good" xfId="10" builtinId="26" hidden="1"/>
    <cellStyle name="Heading 1" xfId="6" builtinId="16" customBuiltin="1"/>
    <cellStyle name="Heading 2" xfId="7" builtinId="17" customBuiltin="1"/>
    <cellStyle name="Heading 3" xfId="8" builtinId="18" hidden="1" customBuiltin="1"/>
    <cellStyle name="Heading 4" xfId="9" builtinId="19" hidden="1"/>
    <cellStyle name="Hyperlink" xfId="55" builtinId="8" customBuiltin="1"/>
    <cellStyle name="Input" xfId="13" builtinId="20" customBuiltin="1"/>
    <cellStyle name="Label" xfId="50"/>
    <cellStyle name="Link" xfId="49"/>
    <cellStyle name="Linked Cell" xfId="16" builtinId="24" hidden="1"/>
    <cellStyle name="Neutral" xfId="12" builtinId="28" hidden="1"/>
    <cellStyle name="Normal" xfId="0" builtinId="0" customBuiltin="1"/>
    <cellStyle name="Note" xfId="19" builtinId="10" hidden="1"/>
    <cellStyle name="Output" xfId="14" builtinId="21" customBuiltin="1"/>
    <cellStyle name="Percent" xfId="56" builtinId="5" hidden="1" customBuiltin="1"/>
    <cellStyle name="Percent [1]" xfId="48"/>
    <cellStyle name="Rt border" xfId="47"/>
    <cellStyle name="Title" xfId="5" builtinId="15" customBuiltin="1"/>
    <cellStyle name="Total" xfId="21" builtinId="25" hidden="1"/>
    <cellStyle name="Warning Text" xfId="18" builtinId="11" hidden="1"/>
    <cellStyle name="Year"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314325</xdr:colOff>
      <xdr:row>0</xdr:row>
      <xdr:rowOff>142875</xdr:rowOff>
    </xdr:from>
    <xdr:ext cx="2314575" cy="704850"/>
    <xdr:pic>
      <xdr:nvPicPr>
        <xdr:cNvPr id="5" name="Picture 5"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314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1</xdr:row>
      <xdr:rowOff>2238375</xdr:rowOff>
    </xdr:from>
    <xdr:to>
      <xdr:col>4</xdr:col>
      <xdr:colOff>0</xdr:colOff>
      <xdr:row>14</xdr:row>
      <xdr:rowOff>123825</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28875"/>
          <a:ext cx="8982075" cy="3295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Commission Bronze">
  <a:themeElements>
    <a:clrScheme name="Office">
      <a:dk1>
        <a:srgbClr val="000000"/>
      </a:dk1>
      <a:lt1>
        <a:srgbClr val="FFFFFF"/>
      </a:lt1>
      <a:dk2>
        <a:srgbClr val="F9F9F5"/>
      </a:dk2>
      <a:lt2>
        <a:srgbClr val="C00000"/>
      </a:lt2>
      <a:accent1>
        <a:srgbClr val="EAE8DA"/>
      </a:accent1>
      <a:accent2>
        <a:srgbClr val="D7D3BB"/>
      </a:accent2>
      <a:accent3>
        <a:srgbClr val="C9C4A3"/>
      </a:accent3>
      <a:accent4>
        <a:srgbClr val="B0A978"/>
      </a:accent4>
      <a:accent5>
        <a:srgbClr val="968F58"/>
      </a:accent5>
      <a:accent6>
        <a:srgbClr val="645F3A"/>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18"/>
  <sheetViews>
    <sheetView showGridLines="0" tabSelected="1" view="pageBreakPreview" zoomScaleNormal="100" zoomScaleSheetLayoutView="100" workbookViewId="0"/>
  </sheetViews>
  <sheetFormatPr defaultRowHeight="15" x14ac:dyDescent="0.25"/>
  <cols>
    <col min="1" max="1" width="26.5703125" style="1" customWidth="1"/>
    <col min="2" max="2" width="43.140625" style="1" customWidth="1"/>
    <col min="3" max="3" width="32.7109375" style="1" customWidth="1"/>
    <col min="4" max="4" width="32.28515625" style="1" customWidth="1"/>
    <col min="5" max="16384" width="9.140625" style="1"/>
  </cols>
  <sheetData>
    <row r="1" spans="1:4" ht="15" customHeight="1" x14ac:dyDescent="0.25">
      <c r="A1" s="15"/>
      <c r="B1" s="14"/>
      <c r="C1" s="14"/>
      <c r="D1" s="13"/>
    </row>
    <row r="2" spans="1:4" ht="189" customHeight="1" x14ac:dyDescent="0.25">
      <c r="A2" s="10"/>
      <c r="B2" s="12"/>
      <c r="C2" s="12"/>
      <c r="D2" s="8"/>
    </row>
    <row r="3" spans="1:4" ht="22.5" customHeight="1" x14ac:dyDescent="0.3">
      <c r="A3" s="22" t="s">
        <v>9</v>
      </c>
      <c r="B3" s="6"/>
      <c r="C3" s="6"/>
      <c r="D3" s="5"/>
    </row>
    <row r="4" spans="1:4" ht="22.5" customHeight="1" x14ac:dyDescent="0.3">
      <c r="A4" s="22" t="s">
        <v>41</v>
      </c>
      <c r="B4" s="6"/>
      <c r="C4" s="6"/>
      <c r="D4" s="5"/>
    </row>
    <row r="5" spans="1:4" ht="22.5" customHeight="1" x14ac:dyDescent="0.3">
      <c r="A5" s="22" t="s">
        <v>46</v>
      </c>
      <c r="B5" s="6"/>
      <c r="C5" s="6"/>
      <c r="D5" s="5"/>
    </row>
    <row r="6" spans="1:4" ht="22.5" customHeight="1" x14ac:dyDescent="0.3">
      <c r="A6" s="22" t="s">
        <v>43</v>
      </c>
      <c r="B6" s="6"/>
      <c r="C6" s="6"/>
      <c r="D6" s="5"/>
    </row>
    <row r="7" spans="1:4" ht="42" customHeight="1" x14ac:dyDescent="0.25">
      <c r="A7" s="10"/>
      <c r="B7" s="12"/>
      <c r="C7" s="12"/>
      <c r="D7" s="8"/>
    </row>
    <row r="8" spans="1:4" ht="15" customHeight="1" x14ac:dyDescent="0.25">
      <c r="A8" s="10"/>
      <c r="B8" s="9"/>
      <c r="C8" s="9"/>
      <c r="D8" s="11"/>
    </row>
    <row r="9" spans="1:4" ht="15" customHeight="1" x14ac:dyDescent="0.25">
      <c r="A9" s="10"/>
      <c r="B9" s="9"/>
      <c r="C9" s="9"/>
      <c r="D9" s="8"/>
    </row>
    <row r="10" spans="1:4" ht="15" customHeight="1" x14ac:dyDescent="0.25">
      <c r="A10" s="10"/>
      <c r="B10" s="9"/>
      <c r="C10" s="9"/>
      <c r="D10" s="8"/>
    </row>
    <row r="11" spans="1:4" ht="15" customHeight="1" x14ac:dyDescent="0.25">
      <c r="A11" s="10"/>
      <c r="B11" s="9"/>
      <c r="C11" s="9"/>
      <c r="D11" s="8"/>
    </row>
    <row r="12" spans="1:4" ht="15" customHeight="1" x14ac:dyDescent="0.25">
      <c r="A12" s="10"/>
      <c r="B12" s="9"/>
      <c r="C12" s="9"/>
      <c r="D12" s="11"/>
    </row>
    <row r="13" spans="1:4" ht="15" customHeight="1" x14ac:dyDescent="0.25">
      <c r="A13" s="10"/>
      <c r="B13" s="9"/>
      <c r="C13" s="9"/>
      <c r="D13" s="11"/>
    </row>
    <row r="14" spans="1:4" ht="15" customHeight="1" x14ac:dyDescent="0.25">
      <c r="A14" s="10"/>
      <c r="B14" s="9"/>
      <c r="C14" s="9"/>
      <c r="D14" s="8"/>
    </row>
    <row r="15" spans="1:4" ht="15" customHeight="1" x14ac:dyDescent="0.25">
      <c r="A15" s="10"/>
      <c r="B15" s="9"/>
      <c r="C15" s="9"/>
      <c r="D15" s="8"/>
    </row>
    <row r="16" spans="1:4" ht="15" customHeight="1" x14ac:dyDescent="0.25">
      <c r="A16" s="10"/>
      <c r="B16" s="9"/>
      <c r="C16" s="9"/>
      <c r="D16" s="8"/>
    </row>
    <row r="17" spans="1:4" ht="15" customHeight="1" x14ac:dyDescent="0.25">
      <c r="A17" s="7" t="s">
        <v>47</v>
      </c>
      <c r="B17" s="6"/>
      <c r="C17" s="6"/>
      <c r="D17" s="5"/>
    </row>
    <row r="18" spans="1:4" ht="15" customHeight="1" x14ac:dyDescent="0.25">
      <c r="A18" s="4"/>
      <c r="B18" s="3"/>
      <c r="C18" s="3"/>
      <c r="D18" s="2"/>
    </row>
  </sheetData>
  <sheetProtection formatColumns="0" formatRows="0"/>
  <pageMargins left="0.70866141732283472" right="0.70866141732283472" top="0.74803149606299213" bottom="0.74803149606299213" header="0.31496062992125984" footer="0.31496062992125984"/>
  <pageSetup paperSize="9" scale="97" orientation="landscape" r:id="rId1"/>
  <headerFooter>
    <oddFooter>&amp;L&amp;F&amp;C&amp;A&amp;R&amp;P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7"/>
  <sheetViews>
    <sheetView showGridLines="0" view="pageBreakPreview" zoomScaleNormal="100" zoomScaleSheetLayoutView="100" workbookViewId="0"/>
  </sheetViews>
  <sheetFormatPr defaultRowHeight="15" x14ac:dyDescent="0.25"/>
  <cols>
    <col min="1" max="1" width="2.7109375" style="1" customWidth="1"/>
    <col min="2" max="2" width="23.28515625" style="1" customWidth="1"/>
    <col min="3" max="3" width="100.7109375" style="1" customWidth="1"/>
    <col min="4" max="5" width="14.7109375" style="1" customWidth="1"/>
    <col min="6" max="6" width="2.7109375" style="1" customWidth="1"/>
    <col min="7" max="16384" width="9.140625" style="1"/>
  </cols>
  <sheetData>
    <row r="1" spans="1:6" ht="26.25" x14ac:dyDescent="0.4">
      <c r="A1" s="32" t="s">
        <v>4</v>
      </c>
      <c r="B1" s="9"/>
      <c r="C1" s="9"/>
      <c r="D1" s="9"/>
      <c r="E1" s="9"/>
      <c r="F1" s="9"/>
    </row>
    <row r="2" spans="1:6" x14ac:dyDescent="0.25">
      <c r="A2" s="9"/>
      <c r="B2" s="9"/>
      <c r="C2" s="9"/>
      <c r="D2" s="9"/>
      <c r="E2" s="9"/>
      <c r="F2" s="9"/>
    </row>
    <row r="3" spans="1:6" x14ac:dyDescent="0.25">
      <c r="A3" s="9"/>
      <c r="B3" s="9"/>
      <c r="C3" s="9"/>
      <c r="D3" s="9"/>
      <c r="E3" s="9"/>
      <c r="F3" s="9"/>
    </row>
    <row r="4" spans="1:6" x14ac:dyDescent="0.25">
      <c r="A4" s="9"/>
      <c r="B4" s="9"/>
      <c r="C4" s="9"/>
      <c r="D4" s="9"/>
      <c r="E4" s="9"/>
      <c r="F4" s="9"/>
    </row>
    <row r="5" spans="1:6" ht="23.25" x14ac:dyDescent="0.35">
      <c r="A5" s="9"/>
      <c r="B5" s="31" t="s">
        <v>3</v>
      </c>
      <c r="C5" s="9"/>
      <c r="D5" s="9"/>
      <c r="E5" s="9"/>
      <c r="F5" s="9"/>
    </row>
    <row r="6" spans="1:6" ht="31.5" customHeight="1" x14ac:dyDescent="0.25">
      <c r="A6" s="9"/>
      <c r="B6" s="76" t="s">
        <v>44</v>
      </c>
      <c r="C6" s="77"/>
      <c r="D6" s="77"/>
      <c r="E6" s="77"/>
      <c r="F6" s="9"/>
    </row>
    <row r="7" spans="1:6" ht="151.5" customHeight="1" x14ac:dyDescent="0.25">
      <c r="A7" s="9"/>
      <c r="B7" s="78"/>
      <c r="C7" s="78"/>
      <c r="D7" s="78"/>
      <c r="E7" s="78"/>
      <c r="F7" s="9"/>
    </row>
  </sheetData>
  <sheetProtection formatColumns="0" formatRows="0"/>
  <mergeCells count="1">
    <mergeCell ref="B6:E7"/>
  </mergeCells>
  <pageMargins left="0.70866141732283472" right="0.70866141732283472" top="0.74803149606299213" bottom="0.74803149606299213" header="0.31496062992125984" footer="0.31496062992125984"/>
  <pageSetup paperSize="9" scale="54" orientation="portrait" r:id="rId1"/>
  <headerFooter>
    <oddFooter>&amp;L&amp;F&amp;C&amp;A&amp;R&amp;P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15"/>
  <sheetViews>
    <sheetView showGridLines="0" view="pageBreakPreview" zoomScaleNormal="100" zoomScaleSheetLayoutView="100" workbookViewId="0"/>
  </sheetViews>
  <sheetFormatPr defaultRowHeight="15" x14ac:dyDescent="0.25"/>
  <cols>
    <col min="1" max="1" width="9.140625" style="1"/>
    <col min="2" max="2" width="19.85546875" style="1" customWidth="1"/>
    <col min="3" max="3" width="95.28515625" style="1" customWidth="1"/>
    <col min="4" max="16384" width="9.140625" style="1"/>
  </cols>
  <sheetData>
    <row r="1" spans="1:4" ht="26.25" x14ac:dyDescent="0.4">
      <c r="A1" s="32" t="s">
        <v>0</v>
      </c>
      <c r="B1" s="9"/>
      <c r="C1" s="9"/>
      <c r="D1" s="9"/>
    </row>
    <row r="2" spans="1:4" x14ac:dyDescent="0.25">
      <c r="A2" s="9"/>
      <c r="B2" s="9"/>
      <c r="C2" s="9"/>
      <c r="D2" s="9"/>
    </row>
    <row r="3" spans="1:4" ht="15.75" thickBot="1" x14ac:dyDescent="0.3">
      <c r="A3" s="9"/>
      <c r="B3" s="9"/>
      <c r="C3" s="9"/>
      <c r="D3" s="9"/>
    </row>
    <row r="4" spans="1:4" ht="15.75" x14ac:dyDescent="0.25">
      <c r="A4" s="9"/>
      <c r="B4" s="20" t="s">
        <v>1</v>
      </c>
      <c r="C4" s="21" t="s">
        <v>2</v>
      </c>
      <c r="D4" s="9"/>
    </row>
    <row r="5" spans="1:4" x14ac:dyDescent="0.25">
      <c r="A5" s="9"/>
      <c r="B5" s="25" t="s">
        <v>5</v>
      </c>
      <c r="C5" s="26" t="s">
        <v>5</v>
      </c>
      <c r="D5" s="9"/>
    </row>
    <row r="6" spans="1:4" x14ac:dyDescent="0.25">
      <c r="A6" s="9"/>
      <c r="B6" s="34"/>
      <c r="C6" s="35" t="s">
        <v>19</v>
      </c>
      <c r="D6" s="9"/>
    </row>
    <row r="7" spans="1:4" x14ac:dyDescent="0.25">
      <c r="A7" s="9"/>
      <c r="B7" s="34"/>
      <c r="C7" s="35" t="s">
        <v>15</v>
      </c>
      <c r="D7" s="9"/>
    </row>
    <row r="8" spans="1:4" x14ac:dyDescent="0.25">
      <c r="A8" s="9"/>
      <c r="B8" s="27" t="s">
        <v>6</v>
      </c>
      <c r="C8" s="28" t="s">
        <v>6</v>
      </c>
      <c r="D8" s="9"/>
    </row>
    <row r="9" spans="1:4" x14ac:dyDescent="0.25">
      <c r="A9" s="9"/>
      <c r="B9" s="71"/>
      <c r="C9" s="72" t="s">
        <v>5</v>
      </c>
      <c r="D9" s="9"/>
    </row>
    <row r="10" spans="1:4" x14ac:dyDescent="0.25">
      <c r="A10" s="9"/>
      <c r="B10" s="71"/>
      <c r="C10" s="72" t="s">
        <v>6</v>
      </c>
      <c r="D10" s="9"/>
    </row>
    <row r="11" spans="1:4" ht="15.75" thickBot="1" x14ac:dyDescent="0.3">
      <c r="A11" s="9"/>
      <c r="B11" s="29" t="s">
        <v>8</v>
      </c>
      <c r="C11" s="30" t="s">
        <v>7</v>
      </c>
      <c r="D11" s="9"/>
    </row>
    <row r="12" spans="1:4" x14ac:dyDescent="0.25">
      <c r="A12" s="9"/>
      <c r="B12" s="16"/>
      <c r="C12" s="18"/>
      <c r="D12" s="9"/>
    </row>
    <row r="13" spans="1:4" x14ac:dyDescent="0.25">
      <c r="A13" s="9"/>
      <c r="B13" s="16"/>
      <c r="C13" s="18"/>
      <c r="D13" s="9"/>
    </row>
    <row r="14" spans="1:4" x14ac:dyDescent="0.25">
      <c r="A14" s="9"/>
      <c r="B14" s="16"/>
      <c r="C14" s="19"/>
      <c r="D14" s="9"/>
    </row>
    <row r="15" spans="1:4" x14ac:dyDescent="0.25">
      <c r="A15" s="9"/>
      <c r="B15" s="9"/>
      <c r="C15" s="9"/>
      <c r="D15" s="9"/>
    </row>
  </sheetData>
  <sheetProtection formatColumns="0" formatRows="0"/>
  <hyperlinks>
    <hyperlink ref="C5" location="'Inputs'!$A$1" tooltip="Section title. Click once to follow" display="Inputs"/>
    <hyperlink ref="C6" location="'Inputs'!$A$3" tooltip="Section subtitle. Click once to follow" display="General Inputs"/>
    <hyperlink ref="C7" location="'Inputs'!$A$16" tooltip="Section subtitle. Click once to follow" display="CPI Estimates"/>
    <hyperlink ref="C8" location="'Calculations'!$A$1" tooltip="Section title. Click once to follow" display="Calculations"/>
    <hyperlink ref="C9" location="'Calculations'!$A$3" tooltip="Section subtitle. Click once to follow" display="Inputs"/>
    <hyperlink ref="C10" location="'Calculations'!$A$12" tooltip="Section subtitle. Click once to follow" display="Calculations"/>
    <hyperlink ref="C11" location="'Output'!$A$1" tooltip="Section title. Click once to follow" display="Outputs"/>
  </hyperlinks>
  <pageMargins left="0.70866141732283472" right="0.70866141732283472" top="0.74803149606299213" bottom="0.74803149606299213" header="0.31496062992125984" footer="0.31496062992125984"/>
  <pageSetup paperSize="9" scale="65" orientation="portrait" r:id="rId1"/>
  <headerFooter>
    <oddFooter>&amp;L&amp;F&amp;C&amp;A&amp;R&amp;P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92"/>
  <sheetViews>
    <sheetView showGridLines="0" view="pageBreakPreview" zoomScaleNormal="100" zoomScaleSheetLayoutView="100" workbookViewId="0"/>
  </sheetViews>
  <sheetFormatPr defaultRowHeight="15" x14ac:dyDescent="0.25"/>
  <cols>
    <col min="1" max="1" width="4.42578125" customWidth="1"/>
    <col min="2" max="2" width="63.28515625" customWidth="1"/>
    <col min="3" max="4" width="22.85546875" customWidth="1"/>
    <col min="5" max="5" width="27" customWidth="1"/>
    <col min="6" max="6" width="3" customWidth="1"/>
  </cols>
  <sheetData>
    <row r="1" spans="1:5" ht="26.25" x14ac:dyDescent="0.4">
      <c r="A1" s="17" t="s">
        <v>5</v>
      </c>
    </row>
    <row r="2" spans="1:5" x14ac:dyDescent="0.25">
      <c r="A2" s="24"/>
      <c r="B2" s="23"/>
      <c r="C2" s="23"/>
    </row>
    <row r="3" spans="1:5" s="1" customFormat="1" ht="29.25" customHeight="1" x14ac:dyDescent="0.35">
      <c r="A3" s="33" t="s">
        <v>19</v>
      </c>
      <c r="B3" s="23"/>
      <c r="C3" s="23"/>
    </row>
    <row r="4" spans="1:5" s="1" customFormat="1" ht="29.25" customHeight="1" x14ac:dyDescent="0.35">
      <c r="A4" s="33"/>
      <c r="B4" s="42"/>
      <c r="C4" s="53" t="s">
        <v>22</v>
      </c>
    </row>
    <row r="5" spans="1:5" s="1" customFormat="1" x14ac:dyDescent="0.25">
      <c r="A5" s="24"/>
      <c r="B5" s="42" t="s">
        <v>24</v>
      </c>
      <c r="C5" s="52">
        <v>0.02</v>
      </c>
    </row>
    <row r="6" spans="1:5" s="1" customFormat="1" x14ac:dyDescent="0.25">
      <c r="A6" s="24"/>
      <c r="B6" s="42" t="s">
        <v>11</v>
      </c>
      <c r="C6" s="40">
        <v>1.02</v>
      </c>
    </row>
    <row r="7" spans="1:5" s="1" customFormat="1" x14ac:dyDescent="0.25">
      <c r="A7" s="24"/>
      <c r="B7" s="42" t="s">
        <v>23</v>
      </c>
      <c r="C7" s="41">
        <v>40513</v>
      </c>
    </row>
    <row r="8" spans="1:5" s="1" customFormat="1" x14ac:dyDescent="0.25">
      <c r="A8" s="24"/>
      <c r="B8" s="42" t="s">
        <v>17</v>
      </c>
      <c r="C8" s="41">
        <v>41791</v>
      </c>
    </row>
    <row r="9" spans="1:5" s="1" customFormat="1" x14ac:dyDescent="0.25">
      <c r="A9" s="24"/>
      <c r="B9" s="42" t="s">
        <v>18</v>
      </c>
      <c r="C9" s="41">
        <v>42979</v>
      </c>
    </row>
    <row r="10" spans="1:5" s="1" customFormat="1" x14ac:dyDescent="0.25">
      <c r="A10" s="24"/>
      <c r="B10" s="42" t="s">
        <v>34</v>
      </c>
      <c r="C10" s="41">
        <v>40238</v>
      </c>
    </row>
    <row r="11" spans="1:5" s="1" customFormat="1" x14ac:dyDescent="0.25">
      <c r="A11" s="24"/>
      <c r="B11" s="42" t="s">
        <v>35</v>
      </c>
      <c r="C11" s="41">
        <v>43891</v>
      </c>
    </row>
    <row r="12" spans="1:5" s="1" customFormat="1" x14ac:dyDescent="0.25">
      <c r="A12" s="24"/>
      <c r="B12" s="42" t="s">
        <v>25</v>
      </c>
      <c r="C12" s="61">
        <v>3</v>
      </c>
    </row>
    <row r="13" spans="1:5" s="1" customFormat="1" x14ac:dyDescent="0.25">
      <c r="A13" s="24"/>
      <c r="B13" s="24" t="s">
        <v>12</v>
      </c>
      <c r="C13" s="24"/>
      <c r="D13" s="24"/>
    </row>
    <row r="14" spans="1:5" s="1" customFormat="1" ht="25.5" customHeight="1" x14ac:dyDescent="0.25">
      <c r="A14" s="24"/>
      <c r="B14" s="79" t="s">
        <v>13</v>
      </c>
      <c r="C14" s="79"/>
      <c r="D14" s="79"/>
      <c r="E14" s="79"/>
    </row>
    <row r="15" spans="1:5" s="1" customFormat="1" ht="30.75" customHeight="1" x14ac:dyDescent="0.25">
      <c r="A15" s="24"/>
      <c r="B15" s="79" t="s">
        <v>14</v>
      </c>
      <c r="C15" s="79"/>
      <c r="D15" s="79"/>
      <c r="E15" s="79"/>
    </row>
    <row r="16" spans="1:5" s="1" customFormat="1" ht="45.75" customHeight="1" x14ac:dyDescent="0.35">
      <c r="A16" s="33" t="s">
        <v>15</v>
      </c>
    </row>
    <row r="17" spans="1:5" s="1" customFormat="1" ht="15" customHeight="1" x14ac:dyDescent="0.35">
      <c r="A17" s="33"/>
      <c r="B17" s="24" t="s">
        <v>12</v>
      </c>
    </row>
    <row r="18" spans="1:5" s="1" customFormat="1" ht="30" customHeight="1" x14ac:dyDescent="0.35">
      <c r="A18" s="33"/>
      <c r="B18" s="79" t="s">
        <v>42</v>
      </c>
      <c r="C18" s="79"/>
      <c r="D18" s="79"/>
      <c r="E18" s="79"/>
    </row>
    <row r="19" spans="1:5" s="1" customFormat="1" ht="31.5" customHeight="1" x14ac:dyDescent="0.35">
      <c r="A19" s="33"/>
      <c r="B19" s="80" t="s">
        <v>45</v>
      </c>
      <c r="C19" s="80"/>
      <c r="D19" s="80"/>
      <c r="E19" s="80"/>
    </row>
    <row r="20" spans="1:5" s="1" customFormat="1" ht="30" customHeight="1" x14ac:dyDescent="0.35">
      <c r="A20" s="33"/>
      <c r="B20" s="54"/>
      <c r="C20" s="37"/>
      <c r="D20" s="53" t="s">
        <v>10</v>
      </c>
      <c r="E20" s="53" t="s">
        <v>16</v>
      </c>
    </row>
    <row r="21" spans="1:5" s="1" customFormat="1" x14ac:dyDescent="0.25">
      <c r="A21"/>
      <c r="B21" s="43">
        <v>39142</v>
      </c>
      <c r="C21" s="37"/>
      <c r="D21" s="55">
        <v>1010</v>
      </c>
      <c r="E21" s="44"/>
    </row>
    <row r="22" spans="1:5" x14ac:dyDescent="0.25">
      <c r="B22" s="43">
        <f>EDATE(B21,3)</f>
        <v>39234</v>
      </c>
      <c r="C22" s="37"/>
      <c r="D22" s="55">
        <v>1020</v>
      </c>
      <c r="E22" s="44"/>
    </row>
    <row r="23" spans="1:5" s="1" customFormat="1" x14ac:dyDescent="0.25">
      <c r="A23"/>
      <c r="B23" s="43">
        <f t="shared" ref="B23:B61" si="0">EDATE(B22,3)</f>
        <v>39326</v>
      </c>
      <c r="C23" s="37"/>
      <c r="D23" s="55">
        <v>1025</v>
      </c>
      <c r="E23" s="44"/>
    </row>
    <row r="24" spans="1:5" s="1" customFormat="1" x14ac:dyDescent="0.25">
      <c r="A24"/>
      <c r="B24" s="43">
        <f t="shared" si="0"/>
        <v>39417</v>
      </c>
      <c r="C24" s="37"/>
      <c r="D24" s="55">
        <v>1037</v>
      </c>
      <c r="E24" s="44"/>
    </row>
    <row r="25" spans="1:5" s="1" customFormat="1" x14ac:dyDescent="0.25">
      <c r="A25"/>
      <c r="B25" s="43">
        <f t="shared" si="0"/>
        <v>39508</v>
      </c>
      <c r="C25" s="37"/>
      <c r="D25" s="55">
        <v>1044</v>
      </c>
      <c r="E25" s="44"/>
    </row>
    <row r="26" spans="1:5" x14ac:dyDescent="0.25">
      <c r="B26" s="43">
        <f t="shared" si="0"/>
        <v>39600</v>
      </c>
      <c r="C26" s="37"/>
      <c r="D26" s="55">
        <v>1061</v>
      </c>
      <c r="E26" s="44"/>
    </row>
    <row r="27" spans="1:5" x14ac:dyDescent="0.25">
      <c r="B27" s="43">
        <f t="shared" si="0"/>
        <v>39692</v>
      </c>
      <c r="C27" s="37"/>
      <c r="D27" s="55">
        <v>1077</v>
      </c>
      <c r="E27" s="44"/>
    </row>
    <row r="28" spans="1:5" x14ac:dyDescent="0.25">
      <c r="B28" s="43">
        <f t="shared" si="0"/>
        <v>39783</v>
      </c>
      <c r="C28" s="37"/>
      <c r="D28" s="55">
        <v>1072</v>
      </c>
      <c r="E28" s="44"/>
    </row>
    <row r="29" spans="1:5" x14ac:dyDescent="0.25">
      <c r="B29" s="43">
        <f t="shared" si="0"/>
        <v>39873</v>
      </c>
      <c r="C29" s="37"/>
      <c r="D29" s="55">
        <v>1075</v>
      </c>
      <c r="E29" s="44"/>
    </row>
    <row r="30" spans="1:5" x14ac:dyDescent="0.25">
      <c r="B30" s="43">
        <f t="shared" si="0"/>
        <v>39965</v>
      </c>
      <c r="C30" s="37"/>
      <c r="D30" s="55">
        <v>1081</v>
      </c>
      <c r="E30" s="44"/>
    </row>
    <row r="31" spans="1:5" x14ac:dyDescent="0.25">
      <c r="B31" s="43">
        <f t="shared" si="0"/>
        <v>40057</v>
      </c>
      <c r="C31" s="37"/>
      <c r="D31" s="55">
        <v>1095</v>
      </c>
      <c r="E31" s="44"/>
    </row>
    <row r="32" spans="1:5" x14ac:dyDescent="0.25">
      <c r="B32" s="43">
        <f t="shared" si="0"/>
        <v>40148</v>
      </c>
      <c r="C32" s="37"/>
      <c r="D32" s="55">
        <v>1093</v>
      </c>
      <c r="E32" s="44"/>
    </row>
    <row r="33" spans="2:5" x14ac:dyDescent="0.25">
      <c r="B33" s="43">
        <f t="shared" si="0"/>
        <v>40238</v>
      </c>
      <c r="C33" s="37"/>
      <c r="D33" s="55">
        <v>1097</v>
      </c>
      <c r="E33" s="44"/>
    </row>
    <row r="34" spans="2:5" x14ac:dyDescent="0.25">
      <c r="B34" s="43">
        <f t="shared" si="0"/>
        <v>40330</v>
      </c>
      <c r="C34" s="37"/>
      <c r="D34" s="55">
        <v>1099</v>
      </c>
      <c r="E34" s="44"/>
    </row>
    <row r="35" spans="2:5" x14ac:dyDescent="0.25">
      <c r="B35" s="43">
        <f t="shared" si="0"/>
        <v>40422</v>
      </c>
      <c r="C35" s="37"/>
      <c r="D35" s="55">
        <v>1111</v>
      </c>
      <c r="E35" s="44"/>
    </row>
    <row r="36" spans="2:5" x14ac:dyDescent="0.25">
      <c r="B36" s="43">
        <f t="shared" si="0"/>
        <v>40513</v>
      </c>
      <c r="C36" s="37"/>
      <c r="D36" s="55">
        <v>1137</v>
      </c>
      <c r="E36" s="44"/>
    </row>
    <row r="37" spans="2:5" s="1" customFormat="1" x14ac:dyDescent="0.25">
      <c r="B37" s="43">
        <f t="shared" si="0"/>
        <v>40603</v>
      </c>
      <c r="C37" s="37"/>
      <c r="D37" s="56">
        <v>1146</v>
      </c>
      <c r="E37" s="44"/>
    </row>
    <row r="38" spans="2:5" s="1" customFormat="1" x14ac:dyDescent="0.25">
      <c r="B38" s="43">
        <f t="shared" si="0"/>
        <v>40695</v>
      </c>
      <c r="C38" s="37"/>
      <c r="D38" s="56">
        <v>1157</v>
      </c>
      <c r="E38" s="44"/>
    </row>
    <row r="39" spans="2:5" s="1" customFormat="1" x14ac:dyDescent="0.25">
      <c r="B39" s="43">
        <f t="shared" si="0"/>
        <v>40787</v>
      </c>
      <c r="C39" s="37"/>
      <c r="D39" s="56">
        <v>1162</v>
      </c>
      <c r="E39" s="44"/>
    </row>
    <row r="40" spans="2:5" s="1" customFormat="1" x14ac:dyDescent="0.25">
      <c r="B40" s="43">
        <f t="shared" si="0"/>
        <v>40878</v>
      </c>
      <c r="C40" s="37"/>
      <c r="D40" s="56">
        <v>1158</v>
      </c>
      <c r="E40" s="44"/>
    </row>
    <row r="41" spans="2:5" s="1" customFormat="1" x14ac:dyDescent="0.25">
      <c r="B41" s="43">
        <f t="shared" si="0"/>
        <v>40969</v>
      </c>
      <c r="C41" s="37"/>
      <c r="D41" s="56">
        <v>1164</v>
      </c>
      <c r="E41" s="44"/>
    </row>
    <row r="42" spans="2:5" s="1" customFormat="1" x14ac:dyDescent="0.25">
      <c r="B42" s="43">
        <f t="shared" si="0"/>
        <v>41061</v>
      </c>
      <c r="C42" s="37"/>
      <c r="D42" s="56">
        <v>1168</v>
      </c>
      <c r="E42" s="44"/>
    </row>
    <row r="43" spans="2:5" s="1" customFormat="1" x14ac:dyDescent="0.25">
      <c r="B43" s="43">
        <f t="shared" si="0"/>
        <v>41153</v>
      </c>
      <c r="C43" s="37"/>
      <c r="D43" s="56">
        <v>1171</v>
      </c>
      <c r="E43" s="44"/>
    </row>
    <row r="44" spans="2:5" x14ac:dyDescent="0.25">
      <c r="B44" s="43">
        <f t="shared" si="0"/>
        <v>41244</v>
      </c>
      <c r="C44" s="37"/>
      <c r="D44" s="56">
        <v>1169</v>
      </c>
      <c r="E44" s="44"/>
    </row>
    <row r="45" spans="2:5" x14ac:dyDescent="0.25">
      <c r="B45" s="43">
        <f t="shared" si="0"/>
        <v>41334</v>
      </c>
      <c r="C45" s="37"/>
      <c r="D45" s="56">
        <v>1174</v>
      </c>
      <c r="E45" s="44"/>
    </row>
    <row r="46" spans="2:5" x14ac:dyDescent="0.25">
      <c r="B46" s="43">
        <f t="shared" si="0"/>
        <v>41426</v>
      </c>
      <c r="C46" s="37"/>
      <c r="D46" s="56">
        <v>1176</v>
      </c>
      <c r="E46" s="44"/>
    </row>
    <row r="47" spans="2:5" x14ac:dyDescent="0.25">
      <c r="B47" s="43">
        <f t="shared" si="0"/>
        <v>41518</v>
      </c>
      <c r="C47" s="37"/>
      <c r="D47" s="56">
        <v>1187</v>
      </c>
      <c r="E47" s="44"/>
    </row>
    <row r="48" spans="2:5" x14ac:dyDescent="0.25">
      <c r="B48" s="43">
        <f t="shared" si="0"/>
        <v>41609</v>
      </c>
      <c r="C48" s="37"/>
      <c r="D48" s="56">
        <v>1188</v>
      </c>
      <c r="E48" s="44"/>
    </row>
    <row r="49" spans="2:5" x14ac:dyDescent="0.25">
      <c r="B49" s="43">
        <f t="shared" si="0"/>
        <v>41699</v>
      </c>
      <c r="C49" s="37"/>
      <c r="D49" s="56">
        <v>1192</v>
      </c>
      <c r="E49" s="44"/>
    </row>
    <row r="50" spans="2:5" x14ac:dyDescent="0.25">
      <c r="B50" s="43">
        <f t="shared" si="0"/>
        <v>41791</v>
      </c>
      <c r="C50" s="37"/>
      <c r="D50" s="56">
        <v>1195</v>
      </c>
      <c r="E50" s="45"/>
    </row>
    <row r="51" spans="2:5" x14ac:dyDescent="0.25">
      <c r="B51" s="43">
        <f t="shared" si="0"/>
        <v>41883</v>
      </c>
      <c r="C51" s="37"/>
      <c r="D51" s="45"/>
      <c r="E51" s="45">
        <v>1.347935973041281</v>
      </c>
    </row>
    <row r="52" spans="2:5" x14ac:dyDescent="0.25">
      <c r="B52" s="43">
        <f t="shared" si="0"/>
        <v>41974</v>
      </c>
      <c r="C52" s="37"/>
      <c r="D52" s="45"/>
      <c r="E52" s="45">
        <v>1.3468013468013407</v>
      </c>
    </row>
    <row r="53" spans="2:5" x14ac:dyDescent="0.25">
      <c r="B53" s="43">
        <f t="shared" si="0"/>
        <v>42064</v>
      </c>
      <c r="C53" s="37"/>
      <c r="D53" s="45"/>
      <c r="E53" s="45">
        <v>1.4261744966443057</v>
      </c>
    </row>
    <row r="54" spans="2:5" x14ac:dyDescent="0.25">
      <c r="B54" s="43">
        <f t="shared" si="0"/>
        <v>42156</v>
      </c>
      <c r="C54" s="37"/>
      <c r="D54" s="44"/>
      <c r="E54" s="45">
        <v>1.6736401673640211</v>
      </c>
    </row>
    <row r="55" spans="2:5" x14ac:dyDescent="0.25">
      <c r="B55" s="43">
        <f t="shared" si="0"/>
        <v>42248</v>
      </c>
      <c r="C55" s="37"/>
      <c r="D55" s="44"/>
      <c r="E55" s="45">
        <v>1.5793848711554537</v>
      </c>
    </row>
    <row r="56" spans="2:5" x14ac:dyDescent="0.25">
      <c r="B56" s="43">
        <f t="shared" si="0"/>
        <v>42339</v>
      </c>
      <c r="C56" s="37"/>
      <c r="D56" s="44"/>
      <c r="E56" s="45">
        <v>1.5780730897009931</v>
      </c>
    </row>
    <row r="57" spans="2:5" x14ac:dyDescent="0.25">
      <c r="B57" s="43">
        <f t="shared" si="0"/>
        <v>42430</v>
      </c>
      <c r="C57" s="37"/>
      <c r="D57" s="44"/>
      <c r="E57" s="45">
        <v>1.7369727047146455</v>
      </c>
    </row>
    <row r="58" spans="2:5" x14ac:dyDescent="0.25">
      <c r="B58" s="43">
        <f t="shared" si="0"/>
        <v>42522</v>
      </c>
      <c r="C58" s="37"/>
      <c r="D58" s="44"/>
      <c r="E58" s="45">
        <v>1.8106995884773713</v>
      </c>
    </row>
    <row r="59" spans="2:5" x14ac:dyDescent="0.25">
      <c r="B59" s="43">
        <f t="shared" si="0"/>
        <v>42614</v>
      </c>
      <c r="C59" s="37"/>
      <c r="D59" s="44"/>
      <c r="E59" s="45">
        <v>1.9639934533551617</v>
      </c>
    </row>
    <row r="60" spans="2:5" x14ac:dyDescent="0.25">
      <c r="B60" s="43">
        <f t="shared" si="0"/>
        <v>42705</v>
      </c>
      <c r="C60" s="37"/>
      <c r="D60" s="44"/>
      <c r="E60" s="45">
        <v>2.0441537203597759</v>
      </c>
    </row>
    <row r="61" spans="2:5" x14ac:dyDescent="0.25">
      <c r="B61" s="43">
        <f t="shared" si="0"/>
        <v>42795</v>
      </c>
      <c r="C61" s="37"/>
      <c r="D61" s="44"/>
      <c r="E61" s="45">
        <v>2.1138211382113914</v>
      </c>
    </row>
    <row r="62" spans="2:5" x14ac:dyDescent="0.25">
      <c r="B62" s="43">
        <f t="shared" ref="B62" si="1">EDATE(B61,3)</f>
        <v>42887</v>
      </c>
      <c r="C62" s="37"/>
      <c r="D62" s="44"/>
      <c r="E62" s="45">
        <v>2.1018593371058936</v>
      </c>
    </row>
    <row r="63" spans="2:5" x14ac:dyDescent="0.25">
      <c r="B63" s="43">
        <f t="shared" ref="B63:B92" si="2">EDATE(B62,3)</f>
        <v>42979</v>
      </c>
      <c r="C63" s="37"/>
      <c r="D63" s="44"/>
      <c r="E63" s="45">
        <v>2.1669341894061001</v>
      </c>
    </row>
    <row r="64" spans="2:5" x14ac:dyDescent="0.25">
      <c r="B64" s="43">
        <f t="shared" si="2"/>
        <v>43070</v>
      </c>
      <c r="C64" s="37"/>
      <c r="D64" s="44"/>
      <c r="E64" s="45"/>
    </row>
    <row r="65" spans="2:5" x14ac:dyDescent="0.25">
      <c r="B65" s="43">
        <f t="shared" si="2"/>
        <v>43160</v>
      </c>
      <c r="C65" s="37"/>
      <c r="D65" s="44"/>
      <c r="E65" s="45"/>
    </row>
    <row r="66" spans="2:5" x14ac:dyDescent="0.25">
      <c r="B66" s="43">
        <f t="shared" si="2"/>
        <v>43252</v>
      </c>
      <c r="C66" s="37"/>
      <c r="D66" s="44"/>
      <c r="E66" s="45"/>
    </row>
    <row r="67" spans="2:5" x14ac:dyDescent="0.25">
      <c r="B67" s="43">
        <f t="shared" si="2"/>
        <v>43344</v>
      </c>
      <c r="C67" s="37"/>
      <c r="D67" s="44"/>
      <c r="E67" s="45"/>
    </row>
    <row r="68" spans="2:5" x14ac:dyDescent="0.25">
      <c r="B68" s="43">
        <f t="shared" si="2"/>
        <v>43435</v>
      </c>
      <c r="C68" s="37"/>
      <c r="D68" s="44"/>
      <c r="E68" s="45"/>
    </row>
    <row r="69" spans="2:5" x14ac:dyDescent="0.25">
      <c r="B69" s="43">
        <f t="shared" si="2"/>
        <v>43525</v>
      </c>
      <c r="C69" s="37"/>
      <c r="D69" s="44"/>
      <c r="E69" s="45"/>
    </row>
    <row r="70" spans="2:5" x14ac:dyDescent="0.25">
      <c r="B70" s="43">
        <f t="shared" si="2"/>
        <v>43617</v>
      </c>
      <c r="C70" s="37"/>
      <c r="D70" s="44"/>
      <c r="E70" s="45"/>
    </row>
    <row r="71" spans="2:5" x14ac:dyDescent="0.25">
      <c r="B71" s="43">
        <f t="shared" si="2"/>
        <v>43709</v>
      </c>
      <c r="C71" s="37"/>
      <c r="D71" s="44"/>
      <c r="E71" s="45"/>
    </row>
    <row r="72" spans="2:5" x14ac:dyDescent="0.25">
      <c r="B72" s="43">
        <f t="shared" si="2"/>
        <v>43800</v>
      </c>
      <c r="C72" s="37"/>
      <c r="D72" s="44"/>
      <c r="E72" s="45"/>
    </row>
    <row r="73" spans="2:5" x14ac:dyDescent="0.25">
      <c r="B73" s="43">
        <f t="shared" si="2"/>
        <v>43891</v>
      </c>
      <c r="C73" s="37"/>
      <c r="D73" s="44"/>
      <c r="E73" s="45"/>
    </row>
    <row r="74" spans="2:5" x14ac:dyDescent="0.25">
      <c r="B74" s="43">
        <f t="shared" si="2"/>
        <v>43983</v>
      </c>
      <c r="C74" s="37"/>
      <c r="D74" s="44"/>
      <c r="E74" s="45"/>
    </row>
    <row r="75" spans="2:5" x14ac:dyDescent="0.25">
      <c r="B75" s="43">
        <f t="shared" si="2"/>
        <v>44075</v>
      </c>
      <c r="C75" s="37"/>
      <c r="D75" s="44"/>
      <c r="E75" s="45"/>
    </row>
    <row r="76" spans="2:5" x14ac:dyDescent="0.25">
      <c r="B76" s="43">
        <f t="shared" si="2"/>
        <v>44166</v>
      </c>
      <c r="C76" s="37"/>
      <c r="D76" s="44"/>
      <c r="E76" s="45"/>
    </row>
    <row r="77" spans="2:5" x14ac:dyDescent="0.25">
      <c r="B77" s="43">
        <f t="shared" si="2"/>
        <v>44256</v>
      </c>
      <c r="C77" s="37"/>
      <c r="D77" s="44"/>
      <c r="E77" s="45"/>
    </row>
    <row r="78" spans="2:5" x14ac:dyDescent="0.25">
      <c r="B78" s="43">
        <f t="shared" si="2"/>
        <v>44348</v>
      </c>
      <c r="C78" s="37"/>
      <c r="D78" s="44"/>
      <c r="E78" s="45"/>
    </row>
    <row r="79" spans="2:5" x14ac:dyDescent="0.25">
      <c r="B79" s="43">
        <f t="shared" si="2"/>
        <v>44440</v>
      </c>
      <c r="C79" s="37"/>
      <c r="D79" s="44"/>
      <c r="E79" s="45"/>
    </row>
    <row r="80" spans="2:5" x14ac:dyDescent="0.25">
      <c r="B80" s="43">
        <f t="shared" si="2"/>
        <v>44531</v>
      </c>
      <c r="C80" s="37"/>
      <c r="D80" s="44"/>
      <c r="E80" s="45"/>
    </row>
    <row r="81" spans="2:5" x14ac:dyDescent="0.25">
      <c r="B81" s="43">
        <f t="shared" si="2"/>
        <v>44621</v>
      </c>
      <c r="C81" s="37"/>
      <c r="D81" s="44"/>
      <c r="E81" s="45"/>
    </row>
    <row r="82" spans="2:5" x14ac:dyDescent="0.25">
      <c r="B82" s="43">
        <f t="shared" si="2"/>
        <v>44713</v>
      </c>
      <c r="C82" s="37"/>
      <c r="D82" s="44"/>
      <c r="E82" s="45"/>
    </row>
    <row r="83" spans="2:5" x14ac:dyDescent="0.25">
      <c r="B83" s="43">
        <f t="shared" si="2"/>
        <v>44805</v>
      </c>
      <c r="C83" s="37"/>
      <c r="D83" s="44"/>
      <c r="E83" s="45"/>
    </row>
    <row r="84" spans="2:5" x14ac:dyDescent="0.25">
      <c r="B84" s="43">
        <f t="shared" si="2"/>
        <v>44896</v>
      </c>
      <c r="C84" s="37"/>
      <c r="D84" s="44"/>
      <c r="E84" s="45"/>
    </row>
    <row r="85" spans="2:5" x14ac:dyDescent="0.25">
      <c r="B85" s="43">
        <f t="shared" si="2"/>
        <v>44986</v>
      </c>
      <c r="C85" s="37"/>
      <c r="D85" s="44"/>
      <c r="E85" s="45"/>
    </row>
    <row r="86" spans="2:5" x14ac:dyDescent="0.25">
      <c r="B86" s="43">
        <f t="shared" si="2"/>
        <v>45078</v>
      </c>
      <c r="C86" s="37"/>
      <c r="D86" s="44"/>
      <c r="E86" s="45"/>
    </row>
    <row r="87" spans="2:5" x14ac:dyDescent="0.25">
      <c r="B87" s="43">
        <f t="shared" si="2"/>
        <v>45170</v>
      </c>
      <c r="C87" s="37"/>
      <c r="D87" s="44"/>
      <c r="E87" s="45"/>
    </row>
    <row r="88" spans="2:5" x14ac:dyDescent="0.25">
      <c r="B88" s="43">
        <f t="shared" si="2"/>
        <v>45261</v>
      </c>
      <c r="C88" s="37"/>
      <c r="D88" s="44"/>
      <c r="E88" s="45"/>
    </row>
    <row r="89" spans="2:5" x14ac:dyDescent="0.25">
      <c r="B89" s="43">
        <f t="shared" si="2"/>
        <v>45352</v>
      </c>
      <c r="C89" s="37"/>
      <c r="D89" s="44"/>
      <c r="E89" s="45"/>
    </row>
    <row r="90" spans="2:5" x14ac:dyDescent="0.25">
      <c r="B90" s="43">
        <f t="shared" si="2"/>
        <v>45444</v>
      </c>
      <c r="C90" s="37"/>
      <c r="D90" s="44"/>
      <c r="E90" s="45"/>
    </row>
    <row r="91" spans="2:5" x14ac:dyDescent="0.25">
      <c r="B91" s="43">
        <f t="shared" si="2"/>
        <v>45536</v>
      </c>
      <c r="C91" s="37"/>
      <c r="D91" s="44"/>
      <c r="E91" s="45"/>
    </row>
    <row r="92" spans="2:5" x14ac:dyDescent="0.25">
      <c r="B92" s="43">
        <f t="shared" si="2"/>
        <v>45627</v>
      </c>
      <c r="C92" s="37"/>
      <c r="D92" s="44"/>
      <c r="E92" s="45"/>
    </row>
  </sheetData>
  <sheetProtection formatColumns="0" formatRows="0"/>
  <mergeCells count="4">
    <mergeCell ref="B18:E18"/>
    <mergeCell ref="B19:E19"/>
    <mergeCell ref="B14:E14"/>
    <mergeCell ref="B15:E15"/>
  </mergeCells>
  <pageMargins left="0.23622047244094491" right="0.23622047244094491" top="0.74803149606299213" bottom="0.74803149606299213" header="0.31496062992125984" footer="0.31496062992125984"/>
  <pageSetup paperSize="9" scale="69" fitToHeight="0" orientation="portrait" r:id="rId1"/>
  <headerFooter>
    <oddFooter>&amp;L&amp;F&amp;C&amp;A&amp;R&amp;P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11"/>
  <sheetViews>
    <sheetView showGridLines="0" view="pageBreakPreview" zoomScaleNormal="100" zoomScaleSheetLayoutView="100" workbookViewId="0"/>
  </sheetViews>
  <sheetFormatPr defaultRowHeight="15" x14ac:dyDescent="0.25"/>
  <cols>
    <col min="1" max="1" width="4.42578125" customWidth="1"/>
    <col min="2" max="2" width="60.42578125" customWidth="1"/>
    <col min="3" max="3" width="16.7109375" customWidth="1"/>
    <col min="4" max="4" width="13.7109375" style="1" customWidth="1"/>
    <col min="5" max="5" width="13.7109375" customWidth="1"/>
    <col min="6" max="6" width="13.7109375" style="1" customWidth="1"/>
    <col min="7" max="7" width="14.28515625" customWidth="1"/>
    <col min="8" max="8" width="13.7109375" style="1" customWidth="1"/>
    <col min="9" max="16" width="13.7109375" customWidth="1"/>
  </cols>
  <sheetData>
    <row r="1" spans="1:12" ht="26.25" x14ac:dyDescent="0.4">
      <c r="A1" s="17" t="s">
        <v>6</v>
      </c>
    </row>
    <row r="2" spans="1:12" s="1" customFormat="1" ht="26.25" x14ac:dyDescent="0.4">
      <c r="A2" s="17"/>
    </row>
    <row r="3" spans="1:12" ht="33.75" customHeight="1" x14ac:dyDescent="0.35">
      <c r="A3" s="33" t="s">
        <v>5</v>
      </c>
    </row>
    <row r="4" spans="1:12" s="1" customFormat="1" ht="15" customHeight="1" x14ac:dyDescent="0.35">
      <c r="A4" s="33"/>
      <c r="B4" s="37"/>
      <c r="C4" s="38" t="s">
        <v>22</v>
      </c>
    </row>
    <row r="5" spans="1:12" s="1" customFormat="1" ht="15" customHeight="1" x14ac:dyDescent="0.35">
      <c r="A5" s="33"/>
      <c r="B5" s="37" t="s">
        <v>11</v>
      </c>
      <c r="C5" s="59">
        <f>Inputs!C6</f>
        <v>1.02</v>
      </c>
    </row>
    <row r="6" spans="1:12" s="1" customFormat="1" ht="15" customHeight="1" x14ac:dyDescent="0.35">
      <c r="A6" s="33"/>
      <c r="B6" s="68" t="s">
        <v>23</v>
      </c>
      <c r="C6" s="57">
        <f>Inputs!C7</f>
        <v>40513</v>
      </c>
    </row>
    <row r="7" spans="1:12" s="1" customFormat="1" ht="15" customHeight="1" x14ac:dyDescent="0.35">
      <c r="A7" s="33"/>
      <c r="B7" s="37" t="s">
        <v>31</v>
      </c>
      <c r="C7" s="57">
        <f>Inputs!C8</f>
        <v>41791</v>
      </c>
    </row>
    <row r="8" spans="1:12" s="1" customFormat="1" ht="15" customHeight="1" x14ac:dyDescent="0.35">
      <c r="A8" s="33"/>
      <c r="B8" s="58" t="s">
        <v>32</v>
      </c>
      <c r="C8" s="57">
        <f>Inputs!C9</f>
        <v>42979</v>
      </c>
      <c r="D8" s="62"/>
    </row>
    <row r="9" spans="1:12" s="1" customFormat="1" ht="15" customHeight="1" x14ac:dyDescent="0.35">
      <c r="A9" s="33"/>
      <c r="B9" s="58" t="s">
        <v>20</v>
      </c>
      <c r="C9" s="57">
        <f>Inputs!C11</f>
        <v>43891</v>
      </c>
      <c r="D9" s="62"/>
    </row>
    <row r="10" spans="1:12" s="1" customFormat="1" ht="15" customHeight="1" x14ac:dyDescent="0.35">
      <c r="A10" s="33"/>
      <c r="B10" s="69" t="s">
        <v>40</v>
      </c>
      <c r="C10" s="60">
        <f>Inputs!C12</f>
        <v>3</v>
      </c>
      <c r="D10" s="63"/>
    </row>
    <row r="11" spans="1:12" s="1" customFormat="1" ht="15" customHeight="1" x14ac:dyDescent="0.35">
      <c r="A11" s="33"/>
      <c r="B11" s="58" t="s">
        <v>21</v>
      </c>
      <c r="C11" s="75">
        <f>Inputs!C5*100</f>
        <v>2</v>
      </c>
      <c r="D11" s="64"/>
    </row>
    <row r="12" spans="1:12" s="1" customFormat="1" ht="30.75" customHeight="1" x14ac:dyDescent="0.35">
      <c r="A12" s="33" t="s">
        <v>6</v>
      </c>
      <c r="B12" s="58"/>
      <c r="C12" s="70"/>
      <c r="D12" s="64"/>
    </row>
    <row r="13" spans="1:12" s="1" customFormat="1" ht="15" customHeight="1" x14ac:dyDescent="0.35">
      <c r="A13" s="33"/>
      <c r="B13" s="58" t="s">
        <v>21</v>
      </c>
      <c r="C13" s="73">
        <f>C11</f>
        <v>2</v>
      </c>
      <c r="D13" s="64"/>
    </row>
    <row r="14" spans="1:12" s="1" customFormat="1" ht="15" customHeight="1" x14ac:dyDescent="0.35">
      <c r="A14" s="33"/>
      <c r="B14" s="58" t="s">
        <v>28</v>
      </c>
      <c r="C14" s="65">
        <f>EDATE(C8,C10*12)</f>
        <v>44075</v>
      </c>
      <c r="D14" s="66"/>
    </row>
    <row r="15" spans="1:12" ht="53.25" x14ac:dyDescent="0.35">
      <c r="A15" s="36"/>
      <c r="C15" s="37"/>
      <c r="D15" s="38" t="s">
        <v>36</v>
      </c>
      <c r="E15" s="38" t="s">
        <v>33</v>
      </c>
      <c r="F15" s="38" t="s">
        <v>37</v>
      </c>
      <c r="G15" s="38" t="s">
        <v>38</v>
      </c>
      <c r="H15" s="38" t="s">
        <v>39</v>
      </c>
      <c r="I15" s="38" t="s">
        <v>26</v>
      </c>
      <c r="J15" s="38" t="s">
        <v>27</v>
      </c>
      <c r="K15" s="38" t="s">
        <v>29</v>
      </c>
      <c r="L15" s="38" t="s">
        <v>30</v>
      </c>
    </row>
    <row r="16" spans="1:12" s="1" customFormat="1" ht="15" customHeight="1" x14ac:dyDescent="0.35">
      <c r="A16" s="36"/>
      <c r="B16" s="51">
        <v>38777</v>
      </c>
      <c r="C16" s="37"/>
      <c r="D16" s="74">
        <f t="shared" ref="D16:D48" si="0">IF(B16&gt;$C$9,3,IF(B16&gt;$C$8,2,IF(B16&gt;$C$7,1,0)))</f>
        <v>0</v>
      </c>
      <c r="E16" s="37" t="str">
        <f>IF(B16&lt;=$C$7,IFERROR(INDEX(Inputs!$D:$D,MATCH(Calculations!$B16,Inputs!$B:$B,0)),""),"")</f>
        <v/>
      </c>
      <c r="F16" s="73" t="str">
        <f>IF(AND(B16&gt;$C$7,B16&lt;=$C$8),IFERROR(INDEX(Inputs!$E:$E,MATCH(Calculations!$B16,Inputs!$B:$B,0)),""),"")</f>
        <v/>
      </c>
      <c r="G16" s="73" t="str">
        <f t="shared" ref="G16:G47" si="1">IF(AND($B16&gt;$C$8,$B16&lt;=$C$9),($C$11-INDEX($F:$F,MATCH($C$8,$B:$B,0)))/$C$10*(MONTH(B16)=MONTH($C$8)),"")</f>
        <v/>
      </c>
      <c r="H16" s="73" t="str">
        <f t="shared" ref="H16:H47" si="2">IFERROR(CHOOSE(D16,F16,H15+G16,$C$11),"")</f>
        <v/>
      </c>
      <c r="I16" s="39"/>
      <c r="J16" s="47"/>
      <c r="K16" s="50"/>
      <c r="L16" s="50"/>
    </row>
    <row r="17" spans="1:12" s="1" customFormat="1" ht="15" customHeight="1" x14ac:dyDescent="0.35">
      <c r="A17" s="36"/>
      <c r="B17" s="51">
        <f>EDATE(B16,3)</f>
        <v>38869</v>
      </c>
      <c r="C17" s="37"/>
      <c r="D17" s="74">
        <f t="shared" si="0"/>
        <v>0</v>
      </c>
      <c r="E17" s="37" t="str">
        <f>IF(B17&lt;=$C$7,IFERROR(INDEX(Inputs!$D:$D,MATCH(Calculations!$B17,Inputs!$B:$B,0)),""),"")</f>
        <v/>
      </c>
      <c r="F17" s="73" t="str">
        <f>IF(AND(B17&gt;$C$7,B17&lt;=$C$8),IFERROR(INDEX(Inputs!$E:$E,MATCH(Calculations!$B17,Inputs!$B:$B,0)),""),"")</f>
        <v/>
      </c>
      <c r="G17" s="73" t="str">
        <f t="shared" si="1"/>
        <v/>
      </c>
      <c r="H17" s="73" t="str">
        <f t="shared" si="2"/>
        <v/>
      </c>
      <c r="I17" s="39"/>
      <c r="J17" s="47"/>
      <c r="K17" s="50"/>
      <c r="L17" s="50"/>
    </row>
    <row r="18" spans="1:12" s="1" customFormat="1" ht="15" customHeight="1" x14ac:dyDescent="0.35">
      <c r="A18" s="36"/>
      <c r="B18" s="51">
        <f>EDATE(B17,3)</f>
        <v>38961</v>
      </c>
      <c r="C18" s="37"/>
      <c r="D18" s="74">
        <f t="shared" si="0"/>
        <v>0</v>
      </c>
      <c r="E18" s="37" t="str">
        <f>IF(B18&lt;=$C$7,IFERROR(INDEX(Inputs!$D:$D,MATCH(Calculations!$B18,Inputs!$B:$B,0)),""),"")</f>
        <v/>
      </c>
      <c r="F18" s="73" t="str">
        <f>IF(AND(B18&gt;$C$7,B18&lt;=$C$8),IFERROR(INDEX(Inputs!$E:$E,MATCH(Calculations!$B18,Inputs!$B:$B,0)),""),"")</f>
        <v/>
      </c>
      <c r="G18" s="73" t="str">
        <f t="shared" si="1"/>
        <v/>
      </c>
      <c r="H18" s="73" t="str">
        <f t="shared" si="2"/>
        <v/>
      </c>
      <c r="I18" s="39"/>
      <c r="J18" s="47"/>
      <c r="K18" s="50"/>
      <c r="L18" s="50"/>
    </row>
    <row r="19" spans="1:12" s="1" customFormat="1" ht="15" customHeight="1" x14ac:dyDescent="0.35">
      <c r="A19" s="36"/>
      <c r="B19" s="51">
        <f>EDATE(B18,3)</f>
        <v>39052</v>
      </c>
      <c r="C19" s="37"/>
      <c r="D19" s="74">
        <f t="shared" si="0"/>
        <v>0</v>
      </c>
      <c r="E19" s="37" t="str">
        <f>IF(B19&lt;=$C$7,IFERROR(INDEX(Inputs!$D:$D,MATCH(Calculations!$B19,Inputs!$B:$B,0)),""),"")</f>
        <v/>
      </c>
      <c r="F19" s="73" t="str">
        <f>IF(AND(B19&gt;$C$7,B19&lt;=$C$8),IFERROR(INDEX(Inputs!$E:$E,MATCH(Calculations!$B19,Inputs!$B:$B,0)),""),"")</f>
        <v/>
      </c>
      <c r="G19" s="73" t="str">
        <f t="shared" si="1"/>
        <v/>
      </c>
      <c r="H19" s="73" t="str">
        <f t="shared" si="2"/>
        <v/>
      </c>
      <c r="I19" s="39"/>
      <c r="J19" s="47"/>
      <c r="K19" s="50"/>
      <c r="L19" s="50"/>
    </row>
    <row r="20" spans="1:12" x14ac:dyDescent="0.25">
      <c r="B20" s="51">
        <f>EDATE(B19,3)</f>
        <v>39142</v>
      </c>
      <c r="C20" s="37"/>
      <c r="D20" s="74">
        <f t="shared" si="0"/>
        <v>0</v>
      </c>
      <c r="E20" s="37">
        <f>IF(B20&lt;=$C$7,IFERROR(INDEX(Inputs!$D:$D,MATCH(Calculations!$B20,Inputs!$B:$B,0)),""),"")</f>
        <v>1010</v>
      </c>
      <c r="F20" s="73" t="str">
        <f>IF(AND(B20&gt;$C$7,B20&lt;=$C$8),IFERROR(INDEX(Inputs!$E:$E,MATCH(Calculations!$B20,Inputs!$B:$B,0)),""),"")</f>
        <v/>
      </c>
      <c r="G20" s="73" t="str">
        <f t="shared" si="1"/>
        <v/>
      </c>
      <c r="H20" s="73" t="str">
        <f t="shared" si="2"/>
        <v/>
      </c>
      <c r="I20" s="39">
        <f t="shared" ref="I20:I51" si="3">IFERROR(IF($B20&lt;=$C$7,E20,(1+H20/100)*I16),"")</f>
        <v>1010</v>
      </c>
      <c r="J20" s="47">
        <f t="shared" ref="J20:J51" si="4">IF(B20&lt;$C$6,I20*$C$5,I20)</f>
        <v>1030.2</v>
      </c>
      <c r="K20" s="50"/>
      <c r="L20" s="50"/>
    </row>
    <row r="21" spans="1:12" x14ac:dyDescent="0.25">
      <c r="B21" s="49">
        <f>EDATE(B20,3)</f>
        <v>39234</v>
      </c>
      <c r="C21" s="37"/>
      <c r="D21" s="74">
        <f t="shared" si="0"/>
        <v>0</v>
      </c>
      <c r="E21" s="37">
        <f>IF(B21&lt;=$C$7,IFERROR(INDEX(Inputs!$D:$D,MATCH(Calculations!$B21,Inputs!$B:$B,0)),""),"")</f>
        <v>1020</v>
      </c>
      <c r="F21" s="73" t="str">
        <f>IF(AND(B21&gt;$C$7,B21&lt;=$C$8),IFERROR(INDEX(Inputs!$E:$E,MATCH(Calculations!$B21,Inputs!$B:$B,0)),""),"")</f>
        <v/>
      </c>
      <c r="G21" s="73" t="str">
        <f t="shared" si="1"/>
        <v/>
      </c>
      <c r="H21" s="73" t="str">
        <f t="shared" si="2"/>
        <v/>
      </c>
      <c r="I21" s="39">
        <f t="shared" si="3"/>
        <v>1020</v>
      </c>
      <c r="J21" s="47">
        <f t="shared" si="4"/>
        <v>1040.4000000000001</v>
      </c>
      <c r="K21" s="50"/>
      <c r="L21" s="50"/>
    </row>
    <row r="22" spans="1:12" x14ac:dyDescent="0.25">
      <c r="B22" s="49">
        <f t="shared" ref="B22:B85" si="5">EDATE(B21,3)</f>
        <v>39326</v>
      </c>
      <c r="C22" s="37"/>
      <c r="D22" s="74">
        <f t="shared" si="0"/>
        <v>0</v>
      </c>
      <c r="E22" s="37">
        <f>IF(B22&lt;=$C$7,IFERROR(INDEX(Inputs!$D:$D,MATCH(Calculations!$B22,Inputs!$B:$B,0)),""),"")</f>
        <v>1025</v>
      </c>
      <c r="F22" s="73" t="str">
        <f>IF(AND(B22&gt;$C$7,B22&lt;=$C$8),IFERROR(INDEX(Inputs!$E:$E,MATCH(Calculations!$B22,Inputs!$B:$B,0)),""),"")</f>
        <v/>
      </c>
      <c r="G22" s="73" t="str">
        <f t="shared" si="1"/>
        <v/>
      </c>
      <c r="H22" s="73" t="str">
        <f t="shared" si="2"/>
        <v/>
      </c>
      <c r="I22" s="39">
        <f t="shared" si="3"/>
        <v>1025</v>
      </c>
      <c r="J22" s="47">
        <f t="shared" si="4"/>
        <v>1045.5</v>
      </c>
      <c r="K22" s="50"/>
      <c r="L22" s="50"/>
    </row>
    <row r="23" spans="1:12" x14ac:dyDescent="0.25">
      <c r="B23" s="49">
        <f t="shared" si="5"/>
        <v>39417</v>
      </c>
      <c r="C23" s="37"/>
      <c r="D23" s="74">
        <f t="shared" si="0"/>
        <v>0</v>
      </c>
      <c r="E23" s="37">
        <f>IF(B23&lt;=$C$7,IFERROR(INDEX(Inputs!$D:$D,MATCH(Calculations!$B23,Inputs!$B:$B,0)),""),"")</f>
        <v>1037</v>
      </c>
      <c r="F23" s="73" t="str">
        <f>IF(AND(B23&gt;$C$7,B23&lt;=$C$8),IFERROR(INDEX(Inputs!$E:$E,MATCH(Calculations!$B23,Inputs!$B:$B,0)),""),"")</f>
        <v/>
      </c>
      <c r="G23" s="73" t="str">
        <f t="shared" si="1"/>
        <v/>
      </c>
      <c r="H23" s="73" t="str">
        <f t="shared" si="2"/>
        <v/>
      </c>
      <c r="I23" s="39">
        <f t="shared" si="3"/>
        <v>1037</v>
      </c>
      <c r="J23" s="47">
        <f t="shared" si="4"/>
        <v>1057.74</v>
      </c>
      <c r="K23" s="50"/>
      <c r="L23" s="50"/>
    </row>
    <row r="24" spans="1:12" x14ac:dyDescent="0.25">
      <c r="B24" s="49">
        <f t="shared" si="5"/>
        <v>39508</v>
      </c>
      <c r="C24" s="37"/>
      <c r="D24" s="74">
        <f t="shared" si="0"/>
        <v>0</v>
      </c>
      <c r="E24" s="37">
        <f>IF(B24&lt;=$C$7,IFERROR(INDEX(Inputs!$D:$D,MATCH(Calculations!$B24,Inputs!$B:$B,0)),""),"")</f>
        <v>1044</v>
      </c>
      <c r="F24" s="73" t="str">
        <f>IF(AND(B24&gt;$C$7,B24&lt;=$C$8),IFERROR(INDEX(Inputs!$E:$E,MATCH(Calculations!$B24,Inputs!$B:$B,0)),""),"")</f>
        <v/>
      </c>
      <c r="G24" s="73" t="str">
        <f t="shared" si="1"/>
        <v/>
      </c>
      <c r="H24" s="73" t="str">
        <f t="shared" si="2"/>
        <v/>
      </c>
      <c r="I24" s="39">
        <f t="shared" si="3"/>
        <v>1044</v>
      </c>
      <c r="J24" s="47">
        <f t="shared" si="4"/>
        <v>1064.8800000000001</v>
      </c>
      <c r="K24" s="48">
        <f>IFERROR(J24/J20-1,"")</f>
        <v>3.3663366336633693E-2</v>
      </c>
      <c r="L24" s="50"/>
    </row>
    <row r="25" spans="1:12" x14ac:dyDescent="0.25">
      <c r="B25" s="49">
        <f t="shared" si="5"/>
        <v>39600</v>
      </c>
      <c r="C25" s="37"/>
      <c r="D25" s="74">
        <f t="shared" si="0"/>
        <v>0</v>
      </c>
      <c r="E25" s="37">
        <f>IF(B25&lt;=$C$7,IFERROR(INDEX(Inputs!$D:$D,MATCH(Calculations!$B25,Inputs!$B:$B,0)),""),"")</f>
        <v>1061</v>
      </c>
      <c r="F25" s="73" t="str">
        <f>IF(AND(B25&gt;$C$7,B25&lt;=$C$8),IFERROR(INDEX(Inputs!$E:$E,MATCH(Calculations!$B25,Inputs!$B:$B,0)),""),"")</f>
        <v/>
      </c>
      <c r="G25" s="73" t="str">
        <f t="shared" si="1"/>
        <v/>
      </c>
      <c r="H25" s="73" t="str">
        <f t="shared" si="2"/>
        <v/>
      </c>
      <c r="I25" s="39">
        <f t="shared" si="3"/>
        <v>1061</v>
      </c>
      <c r="J25" s="47">
        <f t="shared" si="4"/>
        <v>1082.22</v>
      </c>
      <c r="K25" s="48">
        <f t="shared" ref="K25:K88" si="6">IFERROR(J25/J21-1,"")</f>
        <v>4.0196078431372406E-2</v>
      </c>
      <c r="L25" s="50"/>
    </row>
    <row r="26" spans="1:12" x14ac:dyDescent="0.25">
      <c r="B26" s="49">
        <f t="shared" si="5"/>
        <v>39692</v>
      </c>
      <c r="C26" s="37"/>
      <c r="D26" s="74">
        <f t="shared" si="0"/>
        <v>0</v>
      </c>
      <c r="E26" s="37">
        <f>IF(B26&lt;=$C$7,IFERROR(INDEX(Inputs!$D:$D,MATCH(Calculations!$B26,Inputs!$B:$B,0)),""),"")</f>
        <v>1077</v>
      </c>
      <c r="F26" s="73" t="str">
        <f>IF(AND(B26&gt;$C$7,B26&lt;=$C$8),IFERROR(INDEX(Inputs!$E:$E,MATCH(Calculations!$B26,Inputs!$B:$B,0)),""),"")</f>
        <v/>
      </c>
      <c r="G26" s="73" t="str">
        <f t="shared" si="1"/>
        <v/>
      </c>
      <c r="H26" s="73" t="str">
        <f t="shared" si="2"/>
        <v/>
      </c>
      <c r="I26" s="39">
        <f t="shared" si="3"/>
        <v>1077</v>
      </c>
      <c r="J26" s="47">
        <f t="shared" si="4"/>
        <v>1098.54</v>
      </c>
      <c r="K26" s="48">
        <f t="shared" si="6"/>
        <v>5.0731707317073216E-2</v>
      </c>
      <c r="L26" s="50"/>
    </row>
    <row r="27" spans="1:12" x14ac:dyDescent="0.25">
      <c r="B27" s="49">
        <f t="shared" si="5"/>
        <v>39783</v>
      </c>
      <c r="C27" s="37"/>
      <c r="D27" s="74">
        <f t="shared" si="0"/>
        <v>0</v>
      </c>
      <c r="E27" s="37">
        <f>IF(B27&lt;=$C$7,IFERROR(INDEX(Inputs!$D:$D,MATCH(Calculations!$B27,Inputs!$B:$B,0)),""),"")</f>
        <v>1072</v>
      </c>
      <c r="F27" s="73" t="str">
        <f>IF(AND(B27&gt;$C$7,B27&lt;=$C$8),IFERROR(INDEX(Inputs!$E:$E,MATCH(Calculations!$B27,Inputs!$B:$B,0)),""),"")</f>
        <v/>
      </c>
      <c r="G27" s="73" t="str">
        <f t="shared" si="1"/>
        <v/>
      </c>
      <c r="H27" s="73" t="str">
        <f t="shared" si="2"/>
        <v/>
      </c>
      <c r="I27" s="39">
        <f t="shared" si="3"/>
        <v>1072</v>
      </c>
      <c r="J27" s="47">
        <f t="shared" si="4"/>
        <v>1093.44</v>
      </c>
      <c r="K27" s="48">
        <f t="shared" si="6"/>
        <v>3.3751205400192941E-2</v>
      </c>
      <c r="L27" s="50"/>
    </row>
    <row r="28" spans="1:12" x14ac:dyDescent="0.25">
      <c r="B28" s="49">
        <f t="shared" si="5"/>
        <v>39873</v>
      </c>
      <c r="C28" s="37"/>
      <c r="D28" s="74">
        <f t="shared" si="0"/>
        <v>0</v>
      </c>
      <c r="E28" s="37">
        <f>IF(B28&lt;=$C$7,IFERROR(INDEX(Inputs!$D:$D,MATCH(Calculations!$B28,Inputs!$B:$B,0)),""),"")</f>
        <v>1075</v>
      </c>
      <c r="F28" s="73" t="str">
        <f>IF(AND(B28&gt;$C$7,B28&lt;=$C$8),IFERROR(INDEX(Inputs!$E:$E,MATCH(Calculations!$B28,Inputs!$B:$B,0)),""),"")</f>
        <v/>
      </c>
      <c r="G28" s="73" t="str">
        <f t="shared" si="1"/>
        <v/>
      </c>
      <c r="H28" s="73" t="str">
        <f t="shared" si="2"/>
        <v/>
      </c>
      <c r="I28" s="39">
        <f t="shared" si="3"/>
        <v>1075</v>
      </c>
      <c r="J28" s="47">
        <f t="shared" si="4"/>
        <v>1096.5</v>
      </c>
      <c r="K28" s="48">
        <f t="shared" si="6"/>
        <v>2.9693486590038232E-2</v>
      </c>
      <c r="L28" s="50"/>
    </row>
    <row r="29" spans="1:12" x14ac:dyDescent="0.25">
      <c r="B29" s="49">
        <f t="shared" si="5"/>
        <v>39965</v>
      </c>
      <c r="C29" s="37"/>
      <c r="D29" s="74">
        <f t="shared" si="0"/>
        <v>0</v>
      </c>
      <c r="E29" s="37">
        <f>IF(B29&lt;=$C$7,IFERROR(INDEX(Inputs!$D:$D,MATCH(Calculations!$B29,Inputs!$B:$B,0)),""),"")</f>
        <v>1081</v>
      </c>
      <c r="F29" s="73" t="str">
        <f>IF(AND(B29&gt;$C$7,B29&lt;=$C$8),IFERROR(INDEX(Inputs!$E:$E,MATCH(Calculations!$B29,Inputs!$B:$B,0)),""),"")</f>
        <v/>
      </c>
      <c r="G29" s="73" t="str">
        <f t="shared" si="1"/>
        <v/>
      </c>
      <c r="H29" s="73" t="str">
        <f t="shared" si="2"/>
        <v/>
      </c>
      <c r="I29" s="39">
        <f t="shared" si="3"/>
        <v>1081</v>
      </c>
      <c r="J29" s="47">
        <f t="shared" si="4"/>
        <v>1102.6200000000001</v>
      </c>
      <c r="K29" s="48">
        <f t="shared" si="6"/>
        <v>1.8850141376060447E-2</v>
      </c>
      <c r="L29" s="50"/>
    </row>
    <row r="30" spans="1:12" x14ac:dyDescent="0.25">
      <c r="B30" s="49">
        <f t="shared" si="5"/>
        <v>40057</v>
      </c>
      <c r="C30" s="37"/>
      <c r="D30" s="74">
        <f t="shared" si="0"/>
        <v>0</v>
      </c>
      <c r="E30" s="37">
        <f>IF(B30&lt;=$C$7,IFERROR(INDEX(Inputs!$D:$D,MATCH(Calculations!$B30,Inputs!$B:$B,0)),""),"")</f>
        <v>1095</v>
      </c>
      <c r="F30" s="73" t="str">
        <f>IF(AND(B30&gt;$C$7,B30&lt;=$C$8),IFERROR(INDEX(Inputs!$E:$E,MATCH(Calculations!$B30,Inputs!$B:$B,0)),""),"")</f>
        <v/>
      </c>
      <c r="G30" s="73" t="str">
        <f t="shared" si="1"/>
        <v/>
      </c>
      <c r="H30" s="73" t="str">
        <f t="shared" si="2"/>
        <v/>
      </c>
      <c r="I30" s="39">
        <f t="shared" si="3"/>
        <v>1095</v>
      </c>
      <c r="J30" s="47">
        <f t="shared" si="4"/>
        <v>1116.9000000000001</v>
      </c>
      <c r="K30" s="48">
        <f t="shared" si="6"/>
        <v>1.6713091922005763E-2</v>
      </c>
      <c r="L30" s="50"/>
    </row>
    <row r="31" spans="1:12" x14ac:dyDescent="0.25">
      <c r="B31" s="49">
        <f t="shared" si="5"/>
        <v>40148</v>
      </c>
      <c r="C31" s="37"/>
      <c r="D31" s="74">
        <f t="shared" si="0"/>
        <v>0</v>
      </c>
      <c r="E31" s="37">
        <f>IF(B31&lt;=$C$7,IFERROR(INDEX(Inputs!$D:$D,MATCH(Calculations!$B31,Inputs!$B:$B,0)),""),"")</f>
        <v>1093</v>
      </c>
      <c r="F31" s="73" t="str">
        <f>IF(AND(B31&gt;$C$7,B31&lt;=$C$8),IFERROR(INDEX(Inputs!$E:$E,MATCH(Calculations!$B31,Inputs!$B:$B,0)),""),"")</f>
        <v/>
      </c>
      <c r="G31" s="73" t="str">
        <f t="shared" si="1"/>
        <v/>
      </c>
      <c r="H31" s="73" t="str">
        <f t="shared" si="2"/>
        <v/>
      </c>
      <c r="I31" s="39">
        <f t="shared" si="3"/>
        <v>1093</v>
      </c>
      <c r="J31" s="47">
        <f t="shared" si="4"/>
        <v>1114.8600000000001</v>
      </c>
      <c r="K31" s="48">
        <f t="shared" si="6"/>
        <v>1.9589552238806096E-2</v>
      </c>
      <c r="L31" s="50"/>
    </row>
    <row r="32" spans="1:12" x14ac:dyDescent="0.25">
      <c r="B32" s="49">
        <f t="shared" si="5"/>
        <v>40238</v>
      </c>
      <c r="C32" s="37"/>
      <c r="D32" s="74">
        <f t="shared" si="0"/>
        <v>0</v>
      </c>
      <c r="E32" s="37">
        <f>IF(B32&lt;=$C$7,IFERROR(INDEX(Inputs!$D:$D,MATCH(Calculations!$B32,Inputs!$B:$B,0)),""),"")</f>
        <v>1097</v>
      </c>
      <c r="F32" s="73" t="str">
        <f>IF(AND(B32&gt;$C$7,B32&lt;=$C$8),IFERROR(INDEX(Inputs!$E:$E,MATCH(Calculations!$B32,Inputs!$B:$B,0)),""),"")</f>
        <v/>
      </c>
      <c r="G32" s="73" t="str">
        <f t="shared" si="1"/>
        <v/>
      </c>
      <c r="H32" s="73" t="str">
        <f t="shared" si="2"/>
        <v/>
      </c>
      <c r="I32" s="39">
        <f t="shared" si="3"/>
        <v>1097</v>
      </c>
      <c r="J32" s="47">
        <f t="shared" si="4"/>
        <v>1118.94</v>
      </c>
      <c r="K32" s="48">
        <f t="shared" si="6"/>
        <v>2.0465116279069884E-2</v>
      </c>
      <c r="L32" s="50"/>
    </row>
    <row r="33" spans="2:12" x14ac:dyDescent="0.25">
      <c r="B33" s="49">
        <f t="shared" si="5"/>
        <v>40330</v>
      </c>
      <c r="C33" s="37"/>
      <c r="D33" s="74">
        <f t="shared" si="0"/>
        <v>0</v>
      </c>
      <c r="E33" s="37">
        <f>IF(B33&lt;=$C$7,IFERROR(INDEX(Inputs!$D:$D,MATCH(Calculations!$B33,Inputs!$B:$B,0)),""),"")</f>
        <v>1099</v>
      </c>
      <c r="F33" s="73" t="str">
        <f>IF(AND(B33&gt;$C$7,B33&lt;=$C$8),IFERROR(INDEX(Inputs!$E:$E,MATCH(Calculations!$B33,Inputs!$B:$B,0)),""),"")</f>
        <v/>
      </c>
      <c r="G33" s="73" t="str">
        <f t="shared" si="1"/>
        <v/>
      </c>
      <c r="H33" s="73" t="str">
        <f t="shared" si="2"/>
        <v/>
      </c>
      <c r="I33" s="39">
        <f t="shared" si="3"/>
        <v>1099</v>
      </c>
      <c r="J33" s="47">
        <f t="shared" si="4"/>
        <v>1120.98</v>
      </c>
      <c r="K33" s="48">
        <f t="shared" si="6"/>
        <v>1.6651248843663202E-2</v>
      </c>
      <c r="L33" s="48">
        <f>IFERROR(SUM(J24:J27)/SUM(J20:J23)-1,"")</f>
        <v>3.9589442815249232E-2</v>
      </c>
    </row>
    <row r="34" spans="2:12" x14ac:dyDescent="0.25">
      <c r="B34" s="49">
        <f t="shared" si="5"/>
        <v>40422</v>
      </c>
      <c r="C34" s="37"/>
      <c r="D34" s="74">
        <f t="shared" si="0"/>
        <v>0</v>
      </c>
      <c r="E34" s="37">
        <f>IF(B34&lt;=$C$7,IFERROR(INDEX(Inputs!$D:$D,MATCH(Calculations!$B34,Inputs!$B:$B,0)),""),"")</f>
        <v>1111</v>
      </c>
      <c r="F34" s="73" t="str">
        <f>IF(AND(B34&gt;$C$7,B34&lt;=$C$8),IFERROR(INDEX(Inputs!$E:$E,MATCH(Calculations!$B34,Inputs!$B:$B,0)),""),"")</f>
        <v/>
      </c>
      <c r="G34" s="73" t="str">
        <f t="shared" si="1"/>
        <v/>
      </c>
      <c r="H34" s="73" t="str">
        <f t="shared" si="2"/>
        <v/>
      </c>
      <c r="I34" s="39">
        <f t="shared" si="3"/>
        <v>1111</v>
      </c>
      <c r="J34" s="47">
        <f t="shared" si="4"/>
        <v>1133.22</v>
      </c>
      <c r="K34" s="48">
        <f t="shared" si="6"/>
        <v>1.4611872146118587E-2</v>
      </c>
      <c r="L34" s="48">
        <f t="shared" ref="L34:L97" si="7">IFERROR(SUM(J25:J28)/SUM(J21:J24)-1,"")</f>
        <v>3.8536112457586036E-2</v>
      </c>
    </row>
    <row r="35" spans="2:12" x14ac:dyDescent="0.25">
      <c r="B35" s="49">
        <f t="shared" si="5"/>
        <v>40513</v>
      </c>
      <c r="C35" s="37"/>
      <c r="D35" s="74">
        <f t="shared" si="0"/>
        <v>0</v>
      </c>
      <c r="E35" s="37">
        <f>IF(B35&lt;=$C$7,IFERROR(INDEX(Inputs!$D:$D,MATCH(Calculations!$B35,Inputs!$B:$B,0)),""),"")</f>
        <v>1137</v>
      </c>
      <c r="F35" s="73" t="str">
        <f>IF(AND(B35&gt;$C$7,B35&lt;=$C$8),IFERROR(INDEX(Inputs!$E:$E,MATCH(Calculations!$B35,Inputs!$B:$B,0)),""),"")</f>
        <v/>
      </c>
      <c r="G35" s="73" t="str">
        <f t="shared" si="1"/>
        <v/>
      </c>
      <c r="H35" s="73" t="str">
        <f t="shared" si="2"/>
        <v/>
      </c>
      <c r="I35" s="39">
        <f t="shared" si="3"/>
        <v>1137</v>
      </c>
      <c r="J35" s="47">
        <f t="shared" si="4"/>
        <v>1137</v>
      </c>
      <c r="K35" s="48">
        <f t="shared" si="6"/>
        <v>1.9858995748345043E-2</v>
      </c>
      <c r="L35" s="48">
        <f t="shared" si="7"/>
        <v>3.3117350611951091E-2</v>
      </c>
    </row>
    <row r="36" spans="2:12" x14ac:dyDescent="0.25">
      <c r="B36" s="49">
        <f t="shared" si="5"/>
        <v>40603</v>
      </c>
      <c r="C36" s="37"/>
      <c r="D36" s="74">
        <f t="shared" si="0"/>
        <v>0</v>
      </c>
      <c r="E36" s="37">
        <f>IF(B36&lt;=$C$7,IFERROR(INDEX(Inputs!$D:$D,MATCH(Calculations!$B36,Inputs!$B:$B,0)),""),"")</f>
        <v>1146</v>
      </c>
      <c r="F36" s="73" t="str">
        <f>IF(AND(B36&gt;$C$7,B36&lt;=$C$8),IFERROR(INDEX(Inputs!$E:$E,MATCH(Calculations!$B36,Inputs!$B:$B,0)),""),"")</f>
        <v/>
      </c>
      <c r="G36" s="73" t="str">
        <f t="shared" si="1"/>
        <v/>
      </c>
      <c r="H36" s="73" t="str">
        <f t="shared" si="2"/>
        <v/>
      </c>
      <c r="I36" s="39">
        <f t="shared" si="3"/>
        <v>1146</v>
      </c>
      <c r="J36" s="47">
        <f t="shared" si="4"/>
        <v>1146</v>
      </c>
      <c r="K36" s="48">
        <f t="shared" si="6"/>
        <v>2.4183602337926935E-2</v>
      </c>
      <c r="L36" s="48">
        <f t="shared" si="7"/>
        <v>2.4650391087935652E-2</v>
      </c>
    </row>
    <row r="37" spans="2:12" x14ac:dyDescent="0.25">
      <c r="B37" s="49">
        <f t="shared" si="5"/>
        <v>40695</v>
      </c>
      <c r="C37" s="37"/>
      <c r="D37" s="74">
        <f t="shared" si="0"/>
        <v>0</v>
      </c>
      <c r="E37" s="37">
        <f>IF(B37&lt;=$C$7,IFERROR(INDEX(Inputs!$D:$D,MATCH(Calculations!$B37,Inputs!$B:$B,0)),""),"")</f>
        <v>1157</v>
      </c>
      <c r="F37" s="73" t="str">
        <f>IF(AND(B37&gt;$C$7,B37&lt;=$C$8),IFERROR(INDEX(Inputs!$E:$E,MATCH(Calculations!$B37,Inputs!$B:$B,0)),""),"")</f>
        <v/>
      </c>
      <c r="G37" s="73" t="str">
        <f t="shared" si="1"/>
        <v/>
      </c>
      <c r="H37" s="73" t="str">
        <f t="shared" si="2"/>
        <v/>
      </c>
      <c r="I37" s="39">
        <f t="shared" si="3"/>
        <v>1157</v>
      </c>
      <c r="J37" s="47">
        <f t="shared" si="4"/>
        <v>1157</v>
      </c>
      <c r="K37" s="48">
        <f t="shared" si="6"/>
        <v>3.2132598262234913E-2</v>
      </c>
      <c r="L37" s="48">
        <f t="shared" si="7"/>
        <v>2.1156558533145242E-2</v>
      </c>
    </row>
    <row r="38" spans="2:12" x14ac:dyDescent="0.25">
      <c r="B38" s="49">
        <f t="shared" si="5"/>
        <v>40787</v>
      </c>
      <c r="C38" s="37"/>
      <c r="D38" s="74">
        <f t="shared" si="0"/>
        <v>0</v>
      </c>
      <c r="E38" s="37">
        <f>IF(B38&lt;=$C$7,IFERROR(INDEX(Inputs!$D:$D,MATCH(Calculations!$B38,Inputs!$B:$B,0)),""),"")</f>
        <v>1162</v>
      </c>
      <c r="F38" s="73" t="str">
        <f>IF(AND(B38&gt;$C$7,B38&lt;=$C$8),IFERROR(INDEX(Inputs!$E:$E,MATCH(Calculations!$B38,Inputs!$B:$B,0)),""),"")</f>
        <v/>
      </c>
      <c r="G38" s="73" t="str">
        <f t="shared" si="1"/>
        <v/>
      </c>
      <c r="H38" s="73" t="str">
        <f t="shared" si="2"/>
        <v/>
      </c>
      <c r="I38" s="39">
        <f t="shared" si="3"/>
        <v>1162</v>
      </c>
      <c r="J38" s="47">
        <f t="shared" si="4"/>
        <v>1162</v>
      </c>
      <c r="K38" s="48">
        <f t="shared" si="6"/>
        <v>2.5396657312790172E-2</v>
      </c>
      <c r="L38" s="48">
        <f t="shared" si="7"/>
        <v>1.8903150525087398E-2</v>
      </c>
    </row>
    <row r="39" spans="2:12" x14ac:dyDescent="0.25">
      <c r="B39" s="49">
        <f t="shared" si="5"/>
        <v>40878</v>
      </c>
      <c r="C39" s="37"/>
      <c r="D39" s="74">
        <f t="shared" si="0"/>
        <v>0</v>
      </c>
      <c r="E39" s="37">
        <f>IF(B39&lt;=$C$7,IFERROR(INDEX(Inputs!$D:$D,MATCH(Calculations!$B39,Inputs!$B:$B,0)),""),"")</f>
        <v>1158</v>
      </c>
      <c r="F39" s="73" t="str">
        <f>IF(AND(B39&gt;$C$7,B39&lt;=$C$8),IFERROR(INDEX(Inputs!$E:$E,MATCH(Calculations!$B39,Inputs!$B:$B,0)),""),"")</f>
        <v/>
      </c>
      <c r="G39" s="73" t="str">
        <f t="shared" si="1"/>
        <v/>
      </c>
      <c r="H39" s="73" t="str">
        <f t="shared" si="2"/>
        <v/>
      </c>
      <c r="I39" s="39">
        <f t="shared" si="3"/>
        <v>1158</v>
      </c>
      <c r="J39" s="47">
        <f t="shared" si="4"/>
        <v>1158</v>
      </c>
      <c r="K39" s="48">
        <f t="shared" si="6"/>
        <v>1.846965699208436E-2</v>
      </c>
      <c r="L39" s="48">
        <f t="shared" si="7"/>
        <v>1.8350754936120817E-2</v>
      </c>
    </row>
    <row r="40" spans="2:12" x14ac:dyDescent="0.25">
      <c r="B40" s="49">
        <f t="shared" si="5"/>
        <v>40969</v>
      </c>
      <c r="C40" s="37"/>
      <c r="D40" s="74">
        <f t="shared" si="0"/>
        <v>0</v>
      </c>
      <c r="E40" s="37">
        <f>IF(B40&lt;=$C$7,IFERROR(INDEX(Inputs!$D:$D,MATCH(Calculations!$B40,Inputs!$B:$B,0)),""),"")</f>
        <v>1164</v>
      </c>
      <c r="F40" s="73" t="str">
        <f>IF(AND(B40&gt;$C$7,B40&lt;=$C$8),IFERROR(INDEX(Inputs!$E:$E,MATCH(Calculations!$B40,Inputs!$B:$B,0)),""),"")</f>
        <v/>
      </c>
      <c r="G40" s="73" t="str">
        <f t="shared" si="1"/>
        <v/>
      </c>
      <c r="H40" s="73" t="str">
        <f t="shared" si="2"/>
        <v/>
      </c>
      <c r="I40" s="39">
        <f t="shared" si="3"/>
        <v>1164</v>
      </c>
      <c r="J40" s="47">
        <f t="shared" si="4"/>
        <v>1164</v>
      </c>
      <c r="K40" s="48">
        <f t="shared" si="6"/>
        <v>1.5706806282722585E-2</v>
      </c>
      <c r="L40" s="48">
        <f t="shared" si="7"/>
        <v>1.7811704834605369E-2</v>
      </c>
    </row>
    <row r="41" spans="2:12" x14ac:dyDescent="0.25">
      <c r="B41" s="49">
        <f t="shared" si="5"/>
        <v>41061</v>
      </c>
      <c r="C41" s="37"/>
      <c r="D41" s="74">
        <f t="shared" si="0"/>
        <v>0</v>
      </c>
      <c r="E41" s="37">
        <f>IF(B41&lt;=$C$7,IFERROR(INDEX(Inputs!$D:$D,MATCH(Calculations!$B41,Inputs!$B:$B,0)),""),"")</f>
        <v>1168</v>
      </c>
      <c r="F41" s="73" t="str">
        <f>IF(AND(B41&gt;$C$7,B41&lt;=$C$8),IFERROR(INDEX(Inputs!$E:$E,MATCH(Calculations!$B41,Inputs!$B:$B,0)),""),"")</f>
        <v/>
      </c>
      <c r="G41" s="73" t="str">
        <f t="shared" si="1"/>
        <v/>
      </c>
      <c r="H41" s="73" t="str">
        <f t="shared" si="2"/>
        <v/>
      </c>
      <c r="I41" s="39">
        <f t="shared" si="3"/>
        <v>1168</v>
      </c>
      <c r="J41" s="47">
        <f t="shared" si="4"/>
        <v>1168</v>
      </c>
      <c r="K41" s="48">
        <f t="shared" si="6"/>
        <v>9.5073465859982775E-3</v>
      </c>
      <c r="L41" s="48">
        <f t="shared" si="7"/>
        <v>1.7888094464305171E-2</v>
      </c>
    </row>
    <row r="42" spans="2:12" x14ac:dyDescent="0.25">
      <c r="B42" s="49">
        <f t="shared" si="5"/>
        <v>41153</v>
      </c>
      <c r="C42" s="37"/>
      <c r="D42" s="74">
        <f t="shared" si="0"/>
        <v>0</v>
      </c>
      <c r="E42" s="37">
        <f>IF(B42&lt;=$C$7,IFERROR(INDEX(Inputs!$D:$D,MATCH(Calculations!$B42,Inputs!$B:$B,0)),""),"")</f>
        <v>1171</v>
      </c>
      <c r="F42" s="73" t="str">
        <f>IF(AND(B42&gt;$C$7,B42&lt;=$C$8),IFERROR(INDEX(Inputs!$E:$E,MATCH(Calculations!$B42,Inputs!$B:$B,0)),""),"")</f>
        <v/>
      </c>
      <c r="G42" s="73" t="str">
        <f t="shared" si="1"/>
        <v/>
      </c>
      <c r="H42" s="73" t="str">
        <f t="shared" si="2"/>
        <v/>
      </c>
      <c r="I42" s="39">
        <f t="shared" si="3"/>
        <v>1171</v>
      </c>
      <c r="J42" s="47">
        <f t="shared" si="4"/>
        <v>1171</v>
      </c>
      <c r="K42" s="48">
        <f t="shared" si="6"/>
        <v>7.7452667814112974E-3</v>
      </c>
      <c r="L42" s="48">
        <f t="shared" si="7"/>
        <v>1.8835385734687682E-2</v>
      </c>
    </row>
    <row r="43" spans="2:12" s="1" customFormat="1" x14ac:dyDescent="0.25">
      <c r="B43" s="49">
        <f t="shared" si="5"/>
        <v>41244</v>
      </c>
      <c r="C43" s="37"/>
      <c r="D43" s="74">
        <f t="shared" si="0"/>
        <v>0</v>
      </c>
      <c r="E43" s="37">
        <f>IF(B43&lt;=$C$7,IFERROR(INDEX(Inputs!$D:$D,MATCH(Calculations!$B43,Inputs!$B:$B,0)),""),"")</f>
        <v>1169</v>
      </c>
      <c r="F43" s="73" t="str">
        <f>IF(AND(B43&gt;$C$7,B43&lt;=$C$8),IFERROR(INDEX(Inputs!$E:$E,MATCH(Calculations!$B43,Inputs!$B:$B,0)),""),"")</f>
        <v/>
      </c>
      <c r="G43" s="73" t="str">
        <f t="shared" si="1"/>
        <v/>
      </c>
      <c r="H43" s="73" t="str">
        <f t="shared" si="2"/>
        <v/>
      </c>
      <c r="I43" s="39">
        <f t="shared" si="3"/>
        <v>1169</v>
      </c>
      <c r="J43" s="47">
        <f t="shared" si="4"/>
        <v>1169</v>
      </c>
      <c r="K43" s="48">
        <f t="shared" si="6"/>
        <v>9.4991364421417313E-3</v>
      </c>
      <c r="L43" s="48">
        <f t="shared" si="7"/>
        <v>2.2707349363102924E-2</v>
      </c>
    </row>
    <row r="44" spans="2:12" s="1" customFormat="1" x14ac:dyDescent="0.25">
      <c r="B44" s="49">
        <f t="shared" si="5"/>
        <v>41334</v>
      </c>
      <c r="C44" s="37"/>
      <c r="D44" s="74">
        <f t="shared" si="0"/>
        <v>0</v>
      </c>
      <c r="E44" s="37">
        <f>IF(B44&lt;=$C$7,IFERROR(INDEX(Inputs!$D:$D,MATCH(Calculations!$B44,Inputs!$B:$B,0)),""),"")</f>
        <v>1174</v>
      </c>
      <c r="F44" s="73" t="str">
        <f>IF(AND(B44&gt;$C$7,B44&lt;=$C$8),IFERROR(INDEX(Inputs!$E:$E,MATCH(Calculations!$B44,Inputs!$B:$B,0)),""),"")</f>
        <v/>
      </c>
      <c r="G44" s="73" t="str">
        <f t="shared" si="1"/>
        <v/>
      </c>
      <c r="H44" s="73" t="str">
        <f t="shared" si="2"/>
        <v/>
      </c>
      <c r="I44" s="39">
        <f t="shared" si="3"/>
        <v>1174</v>
      </c>
      <c r="J44" s="47">
        <f t="shared" si="4"/>
        <v>1174</v>
      </c>
      <c r="K44" s="48">
        <f t="shared" si="6"/>
        <v>8.5910652920961894E-3</v>
      </c>
      <c r="L44" s="48">
        <f t="shared" si="7"/>
        <v>2.5401069518716568E-2</v>
      </c>
    </row>
    <row r="45" spans="2:12" s="1" customFormat="1" x14ac:dyDescent="0.25">
      <c r="B45" s="49">
        <f t="shared" si="5"/>
        <v>41426</v>
      </c>
      <c r="C45" s="37"/>
      <c r="D45" s="74">
        <f t="shared" si="0"/>
        <v>0</v>
      </c>
      <c r="E45" s="37">
        <f>IF(B45&lt;=$C$7,IFERROR(INDEX(Inputs!$D:$D,MATCH(Calculations!$B45,Inputs!$B:$B,0)),""),"")</f>
        <v>1176</v>
      </c>
      <c r="F45" s="73" t="str">
        <f>IF(AND(B45&gt;$C$7,B45&lt;=$C$8),IFERROR(INDEX(Inputs!$E:$E,MATCH(Calculations!$B45,Inputs!$B:$B,0)),""),"")</f>
        <v/>
      </c>
      <c r="G45" s="73" t="str">
        <f t="shared" si="1"/>
        <v/>
      </c>
      <c r="H45" s="73" t="str">
        <f t="shared" si="2"/>
        <v/>
      </c>
      <c r="I45" s="39">
        <f t="shared" si="3"/>
        <v>1176</v>
      </c>
      <c r="J45" s="47">
        <f t="shared" si="4"/>
        <v>1176</v>
      </c>
      <c r="K45" s="48">
        <f t="shared" si="6"/>
        <v>6.8493150684931781E-3</v>
      </c>
      <c r="L45" s="48">
        <f t="shared" si="7"/>
        <v>2.5023613457675342E-2</v>
      </c>
    </row>
    <row r="46" spans="2:12" s="1" customFormat="1" x14ac:dyDescent="0.25">
      <c r="B46" s="49">
        <f t="shared" si="5"/>
        <v>41518</v>
      </c>
      <c r="C46" s="37"/>
      <c r="D46" s="74">
        <f t="shared" si="0"/>
        <v>0</v>
      </c>
      <c r="E46" s="37">
        <f>IF(B46&lt;=$C$7,IFERROR(INDEX(Inputs!$D:$D,MATCH(Calculations!$B46,Inputs!$B:$B,0)),""),"")</f>
        <v>1187</v>
      </c>
      <c r="F46" s="73" t="str">
        <f>IF(AND(B46&gt;$C$7,B46&lt;=$C$8),IFERROR(INDEX(Inputs!$E:$E,MATCH(Calculations!$B46,Inputs!$B:$B,0)),""),"")</f>
        <v/>
      </c>
      <c r="G46" s="73" t="str">
        <f t="shared" si="1"/>
        <v/>
      </c>
      <c r="H46" s="73" t="str">
        <f t="shared" si="2"/>
        <v/>
      </c>
      <c r="I46" s="39">
        <f t="shared" si="3"/>
        <v>1187</v>
      </c>
      <c r="J46" s="47">
        <f t="shared" si="4"/>
        <v>1187</v>
      </c>
      <c r="K46" s="48">
        <f t="shared" si="6"/>
        <v>1.3663535439795149E-2</v>
      </c>
      <c r="L46" s="48">
        <f t="shared" si="7"/>
        <v>2.2877545622851159E-2</v>
      </c>
    </row>
    <row r="47" spans="2:12" s="1" customFormat="1" x14ac:dyDescent="0.25">
      <c r="B47" s="49">
        <f t="shared" si="5"/>
        <v>41609</v>
      </c>
      <c r="C47" s="37"/>
      <c r="D47" s="74">
        <f t="shared" si="0"/>
        <v>0</v>
      </c>
      <c r="E47" s="37">
        <f>IF(B47&lt;=$C$7,IFERROR(INDEX(Inputs!$D:$D,MATCH(Calculations!$B47,Inputs!$B:$B,0)),""),"")</f>
        <v>1188</v>
      </c>
      <c r="F47" s="73" t="str">
        <f>IF(AND(B47&gt;$C$7,B47&lt;=$C$8),IFERROR(INDEX(Inputs!$E:$E,MATCH(Calculations!$B47,Inputs!$B:$B,0)),""),"")</f>
        <v/>
      </c>
      <c r="G47" s="73" t="str">
        <f t="shared" si="1"/>
        <v/>
      </c>
      <c r="H47" s="73" t="str">
        <f t="shared" si="2"/>
        <v/>
      </c>
      <c r="I47" s="39">
        <f t="shared" si="3"/>
        <v>1188</v>
      </c>
      <c r="J47" s="47">
        <f t="shared" si="4"/>
        <v>1188</v>
      </c>
      <c r="K47" s="48">
        <f t="shared" si="6"/>
        <v>1.6253207869974418E-2</v>
      </c>
      <c r="L47" s="48">
        <f t="shared" si="7"/>
        <v>1.7226374414526235E-2</v>
      </c>
    </row>
    <row r="48" spans="2:12" s="1" customFormat="1" x14ac:dyDescent="0.25">
      <c r="B48" s="49">
        <f t="shared" si="5"/>
        <v>41699</v>
      </c>
      <c r="C48" s="37"/>
      <c r="D48" s="74">
        <f t="shared" si="0"/>
        <v>0</v>
      </c>
      <c r="E48" s="37">
        <f>IF(B48&lt;=$C$7,IFERROR(INDEX(Inputs!$D:$D,MATCH(Calculations!$B48,Inputs!$B:$B,0)),""),"")</f>
        <v>1192</v>
      </c>
      <c r="F48" s="73" t="str">
        <f>IF(AND(B48&gt;$C$7,B48&lt;=$C$8),IFERROR(INDEX(Inputs!$E:$E,MATCH(Calculations!$B48,Inputs!$B:$B,0)),""),"")</f>
        <v/>
      </c>
      <c r="G48" s="73" t="str">
        <f t="shared" ref="G48:G79" si="8">IF(AND($B48&gt;$C$8,$B48&lt;=$C$9),($C$11-INDEX($F:$F,MATCH($C$8,$B:$B,0)))/$C$10*(MONTH(B48)=MONTH($C$8)),"")</f>
        <v/>
      </c>
      <c r="H48" s="73" t="str">
        <f t="shared" ref="H48:H79" si="9">IFERROR(CHOOSE(D48,F48,H47+G48,$C$11),"")</f>
        <v/>
      </c>
      <c r="I48" s="39">
        <f t="shared" si="3"/>
        <v>1192</v>
      </c>
      <c r="J48" s="47">
        <f t="shared" si="4"/>
        <v>1192</v>
      </c>
      <c r="K48" s="48">
        <f t="shared" si="6"/>
        <v>1.5332197614991383E-2</v>
      </c>
      <c r="L48" s="48">
        <f t="shared" si="7"/>
        <v>1.2820512820512775E-2</v>
      </c>
    </row>
    <row r="49" spans="2:12" s="1" customFormat="1" x14ac:dyDescent="0.25">
      <c r="B49" s="49">
        <f t="shared" si="5"/>
        <v>41791</v>
      </c>
      <c r="C49" s="37"/>
      <c r="D49" s="74">
        <f>IF(B49&gt;$C$9,3,IF(B49&gt;$C$8,2,IF(B49&gt;$C$7,1,0)))</f>
        <v>0</v>
      </c>
      <c r="E49" s="37">
        <f>IF(B49&lt;=$C$7,IFERROR(INDEX(Inputs!$D:$D,MATCH(Calculations!$B49,Inputs!$B:$B,0)),""),"")</f>
        <v>1195</v>
      </c>
      <c r="F49" s="73" t="str">
        <f>IF(AND(B49&gt;$C$7,B49&lt;=$C$8),IFERROR(INDEX(Inputs!$E:$E,MATCH(Calculations!$B49,Inputs!$B:$B,0)),""),"")</f>
        <v/>
      </c>
      <c r="G49" s="73" t="str">
        <f t="shared" si="8"/>
        <v/>
      </c>
      <c r="H49" s="73" t="str">
        <f t="shared" si="9"/>
        <v/>
      </c>
      <c r="I49" s="39">
        <f t="shared" si="3"/>
        <v>1195</v>
      </c>
      <c r="J49" s="47">
        <f t="shared" si="4"/>
        <v>1195</v>
      </c>
      <c r="K49" s="48">
        <f t="shared" si="6"/>
        <v>1.6156462585034115E-2</v>
      </c>
      <c r="L49" s="48">
        <f t="shared" si="7"/>
        <v>1.0599178022928868E-2</v>
      </c>
    </row>
    <row r="50" spans="2:12" s="1" customFormat="1" x14ac:dyDescent="0.25">
      <c r="B50" s="49">
        <f t="shared" si="5"/>
        <v>41883</v>
      </c>
      <c r="C50" s="37"/>
      <c r="D50" s="74">
        <f t="shared" ref="D50:D111" si="10">IF(B50&gt;$C$9,3,IF(B50&gt;$C$8,2,IF(B50&gt;$C$7,1,0)))</f>
        <v>1</v>
      </c>
      <c r="E50" s="37" t="str">
        <f>IF(B50&lt;=$C$7,IFERROR(INDEX(Inputs!$D:$D,MATCH(Calculations!$B50,Inputs!$B:$B,0)),""),"")</f>
        <v/>
      </c>
      <c r="F50" s="73">
        <f>IF(AND(B50&gt;$C$7,B50&lt;=$C$8),IFERROR(INDEX(Inputs!$E:$E,MATCH(Calculations!$B50,Inputs!$B:$B,0)),""),"")</f>
        <v>1.347935973041281</v>
      </c>
      <c r="G50" s="73" t="str">
        <f t="shared" si="8"/>
        <v/>
      </c>
      <c r="H50" s="73">
        <f t="shared" si="9"/>
        <v>1.347935973041281</v>
      </c>
      <c r="I50" s="39">
        <f t="shared" si="3"/>
        <v>1203</v>
      </c>
      <c r="J50" s="47">
        <f t="shared" si="4"/>
        <v>1203</v>
      </c>
      <c r="K50" s="48">
        <f t="shared" si="6"/>
        <v>1.347935973041281E-2</v>
      </c>
      <c r="L50" s="48">
        <f t="shared" si="7"/>
        <v>8.8343029519499794E-3</v>
      </c>
    </row>
    <row r="51" spans="2:12" s="1" customFormat="1" x14ac:dyDescent="0.25">
      <c r="B51" s="49">
        <f t="shared" si="5"/>
        <v>41974</v>
      </c>
      <c r="C51" s="37"/>
      <c r="D51" s="74">
        <f t="shared" si="10"/>
        <v>1</v>
      </c>
      <c r="E51" s="37" t="str">
        <f>IF(B51&lt;=$C$7,IFERROR(INDEX(Inputs!$D:$D,MATCH(Calculations!$B51,Inputs!$B:$B,0)),""),"")</f>
        <v/>
      </c>
      <c r="F51" s="73">
        <f>IF(AND(B51&gt;$C$7,B51&lt;=$C$8),IFERROR(INDEX(Inputs!$E:$E,MATCH(Calculations!$B51,Inputs!$B:$B,0)),""),"")</f>
        <v>1.3468013468013407</v>
      </c>
      <c r="G51" s="73" t="str">
        <f t="shared" si="8"/>
        <v/>
      </c>
      <c r="H51" s="73">
        <f t="shared" si="9"/>
        <v>1.3468013468013407</v>
      </c>
      <c r="I51" s="39">
        <f t="shared" si="3"/>
        <v>1204</v>
      </c>
      <c r="J51" s="47">
        <f t="shared" si="4"/>
        <v>1204</v>
      </c>
      <c r="K51" s="48">
        <f t="shared" si="6"/>
        <v>1.3468013468013407E-2</v>
      </c>
      <c r="L51" s="48">
        <f t="shared" si="7"/>
        <v>8.1685296646603067E-3</v>
      </c>
    </row>
    <row r="52" spans="2:12" s="1" customFormat="1" x14ac:dyDescent="0.25">
      <c r="B52" s="49">
        <f t="shared" si="5"/>
        <v>42064</v>
      </c>
      <c r="C52" s="37"/>
      <c r="D52" s="74">
        <f t="shared" si="10"/>
        <v>1</v>
      </c>
      <c r="E52" s="37" t="str">
        <f>IF(B52&lt;=$C$7,IFERROR(INDEX(Inputs!$D:$D,MATCH(Calculations!$B52,Inputs!$B:$B,0)),""),"")</f>
        <v/>
      </c>
      <c r="F52" s="73">
        <f>IF(AND(B52&gt;$C$7,B52&lt;=$C$8),IFERROR(INDEX(Inputs!$E:$E,MATCH(Calculations!$B52,Inputs!$B:$B,0)),""),"")</f>
        <v>1.4261744966443057</v>
      </c>
      <c r="G52" s="73" t="str">
        <f t="shared" si="8"/>
        <v/>
      </c>
      <c r="H52" s="73">
        <f t="shared" si="9"/>
        <v>1.4261744966443057</v>
      </c>
      <c r="I52" s="39">
        <f t="shared" ref="I52:I83" si="11">IFERROR(IF($B52&lt;=$C$7,E52,(1+H52/100)*I48),"")</f>
        <v>1209.0000000000002</v>
      </c>
      <c r="J52" s="47">
        <f t="shared" ref="J52:J83" si="12">IF(B52&lt;$C$6,I52*$C$5,I52)</f>
        <v>1209.0000000000002</v>
      </c>
      <c r="K52" s="48">
        <f t="shared" si="6"/>
        <v>1.4261744966443057E-2</v>
      </c>
      <c r="L52" s="48">
        <f t="shared" si="7"/>
        <v>9.6545805621111036E-3</v>
      </c>
    </row>
    <row r="53" spans="2:12" x14ac:dyDescent="0.25">
      <c r="B53" s="49">
        <f t="shared" si="5"/>
        <v>42156</v>
      </c>
      <c r="C53" s="37"/>
      <c r="D53" s="74">
        <f t="shared" si="10"/>
        <v>1</v>
      </c>
      <c r="E53" s="37" t="str">
        <f>IF(B53&lt;=$C$7,IFERROR(INDEX(Inputs!$D:$D,MATCH(Calculations!$B53,Inputs!$B:$B,0)),""),"")</f>
        <v/>
      </c>
      <c r="F53" s="73">
        <f>IF(AND(B53&gt;$C$7,B53&lt;=$C$8),IFERROR(INDEX(Inputs!$E:$E,MATCH(Calculations!$B53,Inputs!$B:$B,0)),""),"")</f>
        <v>1.6736401673640211</v>
      </c>
      <c r="G53" s="73" t="str">
        <f t="shared" si="8"/>
        <v/>
      </c>
      <c r="H53" s="73">
        <f t="shared" si="9"/>
        <v>1.6736401673640211</v>
      </c>
      <c r="I53" s="39">
        <f t="shared" si="11"/>
        <v>1215</v>
      </c>
      <c r="J53" s="47">
        <f t="shared" si="12"/>
        <v>1215</v>
      </c>
      <c r="K53" s="48">
        <f t="shared" si="6"/>
        <v>1.6736401673640211E-2</v>
      </c>
      <c r="L53" s="48">
        <f t="shared" si="7"/>
        <v>1.134417808219168E-2</v>
      </c>
    </row>
    <row r="54" spans="2:12" s="1" customFormat="1" x14ac:dyDescent="0.25">
      <c r="B54" s="49">
        <f t="shared" si="5"/>
        <v>42248</v>
      </c>
      <c r="C54" s="37"/>
      <c r="D54" s="74">
        <f t="shared" si="10"/>
        <v>1</v>
      </c>
      <c r="E54" s="37" t="str">
        <f>IF(B54&lt;=$C$7,IFERROR(INDEX(Inputs!$D:$D,MATCH(Calculations!$B54,Inputs!$B:$B,0)),""),"")</f>
        <v/>
      </c>
      <c r="F54" s="73">
        <f>IF(AND(B54&gt;$C$7,B54&lt;=$C$8),IFERROR(INDEX(Inputs!$E:$E,MATCH(Calculations!$B54,Inputs!$B:$B,0)),""),"")</f>
        <v>1.5793848711554537</v>
      </c>
      <c r="G54" s="73" t="str">
        <f t="shared" si="8"/>
        <v/>
      </c>
      <c r="H54" s="73">
        <f t="shared" si="9"/>
        <v>1.5793848711554537</v>
      </c>
      <c r="I54" s="39">
        <f t="shared" si="11"/>
        <v>1222</v>
      </c>
      <c r="J54" s="47">
        <f t="shared" si="12"/>
        <v>1222</v>
      </c>
      <c r="K54" s="48">
        <f t="shared" si="6"/>
        <v>1.5793848711554537E-2</v>
      </c>
      <c r="L54" s="48">
        <f t="shared" si="7"/>
        <v>1.3028620247757416E-2</v>
      </c>
    </row>
    <row r="55" spans="2:12" s="1" customFormat="1" x14ac:dyDescent="0.25">
      <c r="B55" s="49">
        <f t="shared" si="5"/>
        <v>42339</v>
      </c>
      <c r="C55" s="37"/>
      <c r="D55" s="74">
        <f t="shared" si="10"/>
        <v>1</v>
      </c>
      <c r="E55" s="37" t="str">
        <f>IF(B55&lt;=$C$7,IFERROR(INDEX(Inputs!$D:$D,MATCH(Calculations!$B55,Inputs!$B:$B,0)),""),"")</f>
        <v/>
      </c>
      <c r="F55" s="73">
        <f>IF(AND(B55&gt;$C$7,B55&lt;=$C$8),IFERROR(INDEX(Inputs!$E:$E,MATCH(Calculations!$B55,Inputs!$B:$B,0)),""),"")</f>
        <v>1.5780730897009931</v>
      </c>
      <c r="G55" s="73" t="str">
        <f t="shared" si="8"/>
        <v/>
      </c>
      <c r="H55" s="73">
        <f t="shared" si="9"/>
        <v>1.5780730897009931</v>
      </c>
      <c r="I55" s="39">
        <f t="shared" si="11"/>
        <v>1223</v>
      </c>
      <c r="J55" s="47">
        <f t="shared" si="12"/>
        <v>1223</v>
      </c>
      <c r="K55" s="48">
        <f t="shared" si="6"/>
        <v>1.5780730897009931E-2</v>
      </c>
      <c r="L55" s="48">
        <f t="shared" si="7"/>
        <v>1.5351812366737771E-2</v>
      </c>
    </row>
    <row r="56" spans="2:12" s="1" customFormat="1" x14ac:dyDescent="0.25">
      <c r="B56" s="49">
        <f t="shared" si="5"/>
        <v>42430</v>
      </c>
      <c r="C56" s="37"/>
      <c r="D56" s="74">
        <f t="shared" si="10"/>
        <v>1</v>
      </c>
      <c r="E56" s="37" t="str">
        <f>IF(B56&lt;=$C$7,IFERROR(INDEX(Inputs!$D:$D,MATCH(Calculations!$B56,Inputs!$B:$B,0)),""),"")</f>
        <v/>
      </c>
      <c r="F56" s="73">
        <f>IF(AND(B56&gt;$C$7,B56&lt;=$C$8),IFERROR(INDEX(Inputs!$E:$E,MATCH(Calculations!$B56,Inputs!$B:$B,0)),""),"")</f>
        <v>1.7369727047146455</v>
      </c>
      <c r="G56" s="73" t="str">
        <f t="shared" si="8"/>
        <v/>
      </c>
      <c r="H56" s="73">
        <f t="shared" si="9"/>
        <v>1.7369727047146455</v>
      </c>
      <c r="I56" s="39">
        <f t="shared" si="11"/>
        <v>1230.0000000000002</v>
      </c>
      <c r="J56" s="47">
        <f t="shared" si="12"/>
        <v>1230.0000000000002</v>
      </c>
      <c r="K56" s="48">
        <f t="shared" si="6"/>
        <v>1.7369727047146455E-2</v>
      </c>
      <c r="L56" s="48">
        <f t="shared" si="7"/>
        <v>1.5299617509562324E-2</v>
      </c>
    </row>
    <row r="57" spans="2:12" s="1" customFormat="1" x14ac:dyDescent="0.25">
      <c r="B57" s="49">
        <f t="shared" si="5"/>
        <v>42522</v>
      </c>
      <c r="C57" s="37"/>
      <c r="D57" s="74">
        <f t="shared" si="10"/>
        <v>1</v>
      </c>
      <c r="E57" s="37" t="str">
        <f>IF(B57&lt;=$C$7,IFERROR(INDEX(Inputs!$D:$D,MATCH(Calculations!$B57,Inputs!$B:$B,0)),""),"")</f>
        <v/>
      </c>
      <c r="F57" s="73">
        <f>IF(AND(B57&gt;$C$7,B57&lt;=$C$8),IFERROR(INDEX(Inputs!$E:$E,MATCH(Calculations!$B57,Inputs!$B:$B,0)),""),"")</f>
        <v>1.8106995884773713</v>
      </c>
      <c r="G57" s="73" t="str">
        <f t="shared" si="8"/>
        <v/>
      </c>
      <c r="H57" s="73">
        <f t="shared" si="9"/>
        <v>1.8106995884773713</v>
      </c>
      <c r="I57" s="39">
        <f t="shared" si="11"/>
        <v>1237</v>
      </c>
      <c r="J57" s="47">
        <f t="shared" si="12"/>
        <v>1237</v>
      </c>
      <c r="K57" s="48">
        <f t="shared" si="6"/>
        <v>1.8106995884773713E-2</v>
      </c>
      <c r="L57" s="48">
        <f t="shared" si="7"/>
        <v>1.4603174603174507E-2</v>
      </c>
    </row>
    <row r="58" spans="2:12" s="1" customFormat="1" x14ac:dyDescent="0.25">
      <c r="B58" s="49">
        <f t="shared" si="5"/>
        <v>42614</v>
      </c>
      <c r="C58" s="37"/>
      <c r="D58" s="74">
        <f t="shared" si="10"/>
        <v>1</v>
      </c>
      <c r="E58" s="37" t="str">
        <f>IF(B58&lt;=$C$7,IFERROR(INDEX(Inputs!$D:$D,MATCH(Calculations!$B58,Inputs!$B:$B,0)),""),"")</f>
        <v/>
      </c>
      <c r="F58" s="73">
        <f>IF(AND(B58&gt;$C$7,B58&lt;=$C$8),IFERROR(INDEX(Inputs!$E:$E,MATCH(Calculations!$B58,Inputs!$B:$B,0)),""),"")</f>
        <v>1.9639934533551617</v>
      </c>
      <c r="G58" s="73" t="str">
        <f t="shared" si="8"/>
        <v/>
      </c>
      <c r="H58" s="73">
        <f t="shared" si="9"/>
        <v>1.9639934533551617</v>
      </c>
      <c r="I58" s="39">
        <f t="shared" si="11"/>
        <v>1246</v>
      </c>
      <c r="J58" s="47">
        <f t="shared" si="12"/>
        <v>1246</v>
      </c>
      <c r="K58" s="48">
        <f t="shared" si="6"/>
        <v>1.9639934533551617E-2</v>
      </c>
      <c r="L58" s="48">
        <f t="shared" si="7"/>
        <v>1.4336917562723928E-2</v>
      </c>
    </row>
    <row r="59" spans="2:12" s="1" customFormat="1" x14ac:dyDescent="0.25">
      <c r="B59" s="49">
        <f t="shared" si="5"/>
        <v>42705</v>
      </c>
      <c r="C59" s="37"/>
      <c r="D59" s="74">
        <f t="shared" si="10"/>
        <v>1</v>
      </c>
      <c r="E59" s="37" t="str">
        <f>IF(B59&lt;=$C$7,IFERROR(INDEX(Inputs!$D:$D,MATCH(Calculations!$B59,Inputs!$B:$B,0)),""),"")</f>
        <v/>
      </c>
      <c r="F59" s="73">
        <f>IF(AND(B59&gt;$C$7,B59&lt;=$C$8),IFERROR(INDEX(Inputs!$E:$E,MATCH(Calculations!$B59,Inputs!$B:$B,0)),""),"")</f>
        <v>2.0441537203597759</v>
      </c>
      <c r="G59" s="73" t="str">
        <f t="shared" si="8"/>
        <v/>
      </c>
      <c r="H59" s="73">
        <f t="shared" si="9"/>
        <v>2.0441537203597759</v>
      </c>
      <c r="I59" s="39">
        <f t="shared" si="11"/>
        <v>1248</v>
      </c>
      <c r="J59" s="47">
        <f t="shared" si="12"/>
        <v>1248</v>
      </c>
      <c r="K59" s="48">
        <f t="shared" si="6"/>
        <v>2.0441537203597759E-2</v>
      </c>
      <c r="L59" s="48">
        <f t="shared" si="7"/>
        <v>1.4489710205795925E-2</v>
      </c>
    </row>
    <row r="60" spans="2:12" s="1" customFormat="1" x14ac:dyDescent="0.25">
      <c r="B60" s="49">
        <f t="shared" si="5"/>
        <v>42795</v>
      </c>
      <c r="C60" s="37"/>
      <c r="D60" s="74">
        <f t="shared" si="10"/>
        <v>1</v>
      </c>
      <c r="E60" s="37" t="str">
        <f>IF(B60&lt;=$C$7,IFERROR(INDEX(Inputs!$D:$D,MATCH(Calculations!$B60,Inputs!$B:$B,0)),""),"")</f>
        <v/>
      </c>
      <c r="F60" s="73">
        <f>IF(AND(B60&gt;$C$7,B60&lt;=$C$8),IFERROR(INDEX(Inputs!$E:$E,MATCH(Calculations!$B60,Inputs!$B:$B,0)),""),"")</f>
        <v>2.1138211382113914</v>
      </c>
      <c r="G60" s="73" t="str">
        <f t="shared" si="8"/>
        <v/>
      </c>
      <c r="H60" s="73">
        <f t="shared" si="9"/>
        <v>2.1138211382113914</v>
      </c>
      <c r="I60" s="39">
        <f t="shared" si="11"/>
        <v>1256.0000000000005</v>
      </c>
      <c r="J60" s="47">
        <f t="shared" si="12"/>
        <v>1256.0000000000005</v>
      </c>
      <c r="K60" s="48">
        <f t="shared" si="6"/>
        <v>2.1138211382113914E-2</v>
      </c>
      <c r="L60" s="48">
        <f t="shared" si="7"/>
        <v>1.506906655504392E-2</v>
      </c>
    </row>
    <row r="61" spans="2:12" s="1" customFormat="1" x14ac:dyDescent="0.25">
      <c r="B61" s="49">
        <f t="shared" si="5"/>
        <v>42887</v>
      </c>
      <c r="C61" s="37"/>
      <c r="D61" s="74">
        <f t="shared" si="10"/>
        <v>1</v>
      </c>
      <c r="E61" s="37" t="str">
        <f>IF(B61&lt;=$C$7,IFERROR(INDEX(Inputs!$D:$D,MATCH(Calculations!$B61,Inputs!$B:$B,0)),""),"")</f>
        <v/>
      </c>
      <c r="F61" s="73">
        <f>IF(AND(B61&gt;$C$7,B61&lt;=$C$8),IFERROR(INDEX(Inputs!$E:$E,MATCH(Calculations!$B61,Inputs!$B:$B,0)),""),"")</f>
        <v>2.1018593371058936</v>
      </c>
      <c r="G61" s="73" t="str">
        <f t="shared" si="8"/>
        <v/>
      </c>
      <c r="H61" s="73">
        <f t="shared" si="9"/>
        <v>2.1018593371058936</v>
      </c>
      <c r="I61" s="39">
        <f t="shared" si="11"/>
        <v>1263</v>
      </c>
      <c r="J61" s="47">
        <f t="shared" si="12"/>
        <v>1263</v>
      </c>
      <c r="K61" s="48">
        <f t="shared" si="6"/>
        <v>2.1018593371058936E-2</v>
      </c>
      <c r="L61" s="48">
        <f t="shared" si="7"/>
        <v>1.5644555694618312E-2</v>
      </c>
    </row>
    <row r="62" spans="2:12" s="1" customFormat="1" x14ac:dyDescent="0.25">
      <c r="B62" s="49">
        <f t="shared" si="5"/>
        <v>42979</v>
      </c>
      <c r="C62" s="37"/>
      <c r="D62" s="74">
        <f t="shared" si="10"/>
        <v>1</v>
      </c>
      <c r="E62" s="37" t="str">
        <f>IF(B62&lt;=$C$7,IFERROR(INDEX(Inputs!$D:$D,MATCH(Calculations!$B62,Inputs!$B:$B,0)),""),"")</f>
        <v/>
      </c>
      <c r="F62" s="73">
        <f>IF(AND(B62&gt;$C$7,B62&lt;=$C$8),IFERROR(INDEX(Inputs!$E:$E,MATCH(Calculations!$B62,Inputs!$B:$B,0)),""),"")</f>
        <v>2.1669341894061001</v>
      </c>
      <c r="G62" s="73" t="str">
        <f t="shared" si="8"/>
        <v/>
      </c>
      <c r="H62" s="73">
        <f t="shared" si="9"/>
        <v>2.1669341894061001</v>
      </c>
      <c r="I62" s="39">
        <f t="shared" si="11"/>
        <v>1273</v>
      </c>
      <c r="J62" s="47">
        <f t="shared" si="12"/>
        <v>1273</v>
      </c>
      <c r="K62" s="48">
        <f t="shared" si="6"/>
        <v>2.1669341894061001E-2</v>
      </c>
      <c r="L62" s="48">
        <f t="shared" si="7"/>
        <v>1.6420702556640965E-2</v>
      </c>
    </row>
    <row r="63" spans="2:12" s="1" customFormat="1" x14ac:dyDescent="0.25">
      <c r="B63" s="49">
        <f t="shared" si="5"/>
        <v>43070</v>
      </c>
      <c r="C63" s="37"/>
      <c r="D63" s="74">
        <f t="shared" si="10"/>
        <v>2</v>
      </c>
      <c r="E63" s="37" t="str">
        <f>IF(B63&lt;=$C$7,IFERROR(INDEX(Inputs!$D:$D,MATCH(Calculations!$B63,Inputs!$B:$B,0)),""),"")</f>
        <v/>
      </c>
      <c r="F63" s="73" t="str">
        <f>IF(AND(B63&gt;$C$7,B63&lt;=$C$8),IFERROR(INDEX(Inputs!$E:$E,MATCH(Calculations!$B63,Inputs!$B:$B,0)),""),"")</f>
        <v/>
      </c>
      <c r="G63" s="73">
        <f t="shared" si="8"/>
        <v>0</v>
      </c>
      <c r="H63" s="73">
        <f t="shared" si="9"/>
        <v>2.1669341894061001</v>
      </c>
      <c r="I63" s="39">
        <f t="shared" si="11"/>
        <v>1275.0433386837881</v>
      </c>
      <c r="J63" s="47">
        <f t="shared" si="12"/>
        <v>1275.0433386837881</v>
      </c>
      <c r="K63" s="48">
        <f t="shared" si="6"/>
        <v>2.1669341894061001E-2</v>
      </c>
      <c r="L63" s="48">
        <f t="shared" si="7"/>
        <v>1.6766714965845475E-2</v>
      </c>
    </row>
    <row r="64" spans="2:12" s="1" customFormat="1" x14ac:dyDescent="0.25">
      <c r="B64" s="49">
        <f t="shared" si="5"/>
        <v>43160</v>
      </c>
      <c r="C64" s="37"/>
      <c r="D64" s="74">
        <f t="shared" si="10"/>
        <v>2</v>
      </c>
      <c r="E64" s="37" t="str">
        <f>IF(B64&lt;=$C$7,IFERROR(INDEX(Inputs!$D:$D,MATCH(Calculations!$B64,Inputs!$B:$B,0)),""),"")</f>
        <v/>
      </c>
      <c r="F64" s="73" t="str">
        <f>IF(AND(B64&gt;$C$7,B64&lt;=$C$8),IFERROR(INDEX(Inputs!$E:$E,MATCH(Calculations!$B64,Inputs!$B:$B,0)),""),"")</f>
        <v/>
      </c>
      <c r="G64" s="73">
        <f t="shared" si="8"/>
        <v>0</v>
      </c>
      <c r="H64" s="73">
        <f t="shared" si="9"/>
        <v>2.1669341894061001</v>
      </c>
      <c r="I64" s="39">
        <f t="shared" si="11"/>
        <v>1283.2166934189411</v>
      </c>
      <c r="J64" s="47">
        <f t="shared" si="12"/>
        <v>1283.2166934189411</v>
      </c>
      <c r="K64" s="48">
        <f t="shared" si="6"/>
        <v>2.1669341894061001E-2</v>
      </c>
      <c r="L64" s="48">
        <f t="shared" si="7"/>
        <v>1.7731958762886579E-2</v>
      </c>
    </row>
    <row r="65" spans="2:12" s="1" customFormat="1" x14ac:dyDescent="0.25">
      <c r="B65" s="49">
        <f t="shared" si="5"/>
        <v>43252</v>
      </c>
      <c r="C65" s="37"/>
      <c r="D65" s="74">
        <f t="shared" si="10"/>
        <v>2</v>
      </c>
      <c r="E65" s="37" t="str">
        <f>IF(B65&lt;=$C$7,IFERROR(INDEX(Inputs!$D:$D,MATCH(Calculations!$B65,Inputs!$B:$B,0)),""),"")</f>
        <v/>
      </c>
      <c r="F65" s="73" t="str">
        <f>IF(AND(B65&gt;$C$7,B65&lt;=$C$8),IFERROR(INDEX(Inputs!$E:$E,MATCH(Calculations!$B65,Inputs!$B:$B,0)),""),"")</f>
        <v/>
      </c>
      <c r="G65" s="73">
        <f t="shared" si="8"/>
        <v>0</v>
      </c>
      <c r="H65" s="73">
        <f t="shared" si="9"/>
        <v>2.1669341894061001</v>
      </c>
      <c r="I65" s="39">
        <f t="shared" si="11"/>
        <v>1290.3683788121991</v>
      </c>
      <c r="J65" s="47">
        <f t="shared" si="12"/>
        <v>1290.3683788121991</v>
      </c>
      <c r="K65" s="48">
        <f t="shared" si="6"/>
        <v>2.1669341894061001E-2</v>
      </c>
      <c r="L65" s="48">
        <f t="shared" si="7"/>
        <v>1.8895050318340489E-2</v>
      </c>
    </row>
    <row r="66" spans="2:12" s="1" customFormat="1" x14ac:dyDescent="0.25">
      <c r="B66" s="49">
        <f t="shared" si="5"/>
        <v>43344</v>
      </c>
      <c r="C66" s="37"/>
      <c r="D66" s="74">
        <f t="shared" si="10"/>
        <v>2</v>
      </c>
      <c r="E66" s="37" t="str">
        <f>IF(B66&lt;=$C$7,IFERROR(INDEX(Inputs!$D:$D,MATCH(Calculations!$B66,Inputs!$B:$B,0)),""),"")</f>
        <v/>
      </c>
      <c r="F66" s="73" t="str">
        <f>IF(AND(B66&gt;$C$7,B66&lt;=$C$8),IFERROR(INDEX(Inputs!$E:$E,MATCH(Calculations!$B66,Inputs!$B:$B,0)),""),"")</f>
        <v/>
      </c>
      <c r="G66" s="73">
        <f t="shared" si="8"/>
        <v>-5.5644729802033353E-2</v>
      </c>
      <c r="H66" s="73">
        <f t="shared" si="9"/>
        <v>2.1112894596040666</v>
      </c>
      <c r="I66" s="39">
        <f t="shared" si="11"/>
        <v>1299.8767148207596</v>
      </c>
      <c r="J66" s="47">
        <f t="shared" si="12"/>
        <v>1299.8767148207596</v>
      </c>
      <c r="K66" s="48">
        <f t="shared" si="6"/>
        <v>2.1112894596040599E-2</v>
      </c>
      <c r="L66" s="48">
        <f t="shared" si="7"/>
        <v>1.983640081799587E-2</v>
      </c>
    </row>
    <row r="67" spans="2:12" s="1" customFormat="1" x14ac:dyDescent="0.25">
      <c r="B67" s="49">
        <f t="shared" si="5"/>
        <v>43435</v>
      </c>
      <c r="C67" s="37"/>
      <c r="D67" s="74">
        <f t="shared" si="10"/>
        <v>2</v>
      </c>
      <c r="E67" s="37" t="str">
        <f>IF(B67&lt;=$C$7,IFERROR(INDEX(Inputs!$D:$D,MATCH(Calculations!$B67,Inputs!$B:$B,0)),""),"")</f>
        <v/>
      </c>
      <c r="F67" s="73" t="str">
        <f>IF(AND(B67&gt;$C$7,B67&lt;=$C$8),IFERROR(INDEX(Inputs!$E:$E,MATCH(Calculations!$B67,Inputs!$B:$B,0)),""),"")</f>
        <v/>
      </c>
      <c r="G67" s="73">
        <f t="shared" si="8"/>
        <v>0</v>
      </c>
      <c r="H67" s="73">
        <f t="shared" si="9"/>
        <v>2.1112894596040666</v>
      </c>
      <c r="I67" s="39">
        <f t="shared" si="11"/>
        <v>1301.9631942988026</v>
      </c>
      <c r="J67" s="47">
        <f t="shared" si="12"/>
        <v>1301.9631942988026</v>
      </c>
      <c r="K67" s="48">
        <f t="shared" si="6"/>
        <v>2.1112894596040599E-2</v>
      </c>
      <c r="L67" s="48">
        <f t="shared" si="7"/>
        <v>2.0561889250814369E-2</v>
      </c>
    </row>
    <row r="68" spans="2:12" s="1" customFormat="1" x14ac:dyDescent="0.25">
      <c r="B68" s="49">
        <f t="shared" si="5"/>
        <v>43525</v>
      </c>
      <c r="C68" s="37"/>
      <c r="D68" s="74">
        <f t="shared" si="10"/>
        <v>2</v>
      </c>
      <c r="E68" s="37" t="str">
        <f>IF(B68&lt;=$C$7,IFERROR(INDEX(Inputs!$D:$D,MATCH(Calculations!$B68,Inputs!$B:$B,0)),""),"")</f>
        <v/>
      </c>
      <c r="F68" s="73" t="str">
        <f>IF(AND(B68&gt;$C$7,B68&lt;=$C$8),IFERROR(INDEX(Inputs!$E:$E,MATCH(Calculations!$B68,Inputs!$B:$B,0)),""),"")</f>
        <v/>
      </c>
      <c r="G68" s="73">
        <f t="shared" si="8"/>
        <v>0</v>
      </c>
      <c r="H68" s="73">
        <f t="shared" si="9"/>
        <v>2.1112894596040666</v>
      </c>
      <c r="I68" s="39">
        <f t="shared" si="11"/>
        <v>1310.3091122109749</v>
      </c>
      <c r="J68" s="47">
        <f t="shared" si="12"/>
        <v>1310.3091122109749</v>
      </c>
      <c r="K68" s="48">
        <f t="shared" si="6"/>
        <v>2.1112894596040599E-2</v>
      </c>
      <c r="L68" s="48">
        <f t="shared" si="7"/>
        <v>2.1069692058346856E-2</v>
      </c>
    </row>
    <row r="69" spans="2:12" s="1" customFormat="1" x14ac:dyDescent="0.25">
      <c r="B69" s="49">
        <f t="shared" si="5"/>
        <v>43617</v>
      </c>
      <c r="C69" s="37"/>
      <c r="D69" s="74">
        <f t="shared" si="10"/>
        <v>2</v>
      </c>
      <c r="E69" s="37" t="str">
        <f>IF(B69&lt;=$C$7,IFERROR(INDEX(Inputs!$D:$D,MATCH(Calculations!$B69,Inputs!$B:$B,0)),""),"")</f>
        <v/>
      </c>
      <c r="F69" s="73" t="str">
        <f>IF(AND(B69&gt;$C$7,B69&lt;=$C$8),IFERROR(INDEX(Inputs!$E:$E,MATCH(Calculations!$B69,Inputs!$B:$B,0)),""),"")</f>
        <v/>
      </c>
      <c r="G69" s="73">
        <f t="shared" si="8"/>
        <v>0</v>
      </c>
      <c r="H69" s="73">
        <f t="shared" si="9"/>
        <v>2.1112894596040666</v>
      </c>
      <c r="I69" s="39">
        <f t="shared" si="11"/>
        <v>1317.6117903841248</v>
      </c>
      <c r="J69" s="47">
        <f t="shared" si="12"/>
        <v>1317.6117903841248</v>
      </c>
      <c r="K69" s="48">
        <f t="shared" si="6"/>
        <v>2.1112894596040599E-2</v>
      </c>
      <c r="L69" s="48">
        <f t="shared" si="7"/>
        <v>2.1375395824186461E-2</v>
      </c>
    </row>
    <row r="70" spans="2:12" s="1" customFormat="1" x14ac:dyDescent="0.25">
      <c r="B70" s="49">
        <f t="shared" si="5"/>
        <v>43709</v>
      </c>
      <c r="C70" s="37"/>
      <c r="D70" s="74">
        <f t="shared" si="10"/>
        <v>2</v>
      </c>
      <c r="E70" s="37" t="str">
        <f>IF(B70&lt;=$C$7,IFERROR(INDEX(Inputs!$D:$D,MATCH(Calculations!$B70,Inputs!$B:$B,0)),""),"")</f>
        <v/>
      </c>
      <c r="F70" s="73" t="str">
        <f>IF(AND(B70&gt;$C$7,B70&lt;=$C$8),IFERROR(INDEX(Inputs!$E:$E,MATCH(Calculations!$B70,Inputs!$B:$B,0)),""),"")</f>
        <v/>
      </c>
      <c r="G70" s="73">
        <f t="shared" si="8"/>
        <v>-5.5644729802033353E-2</v>
      </c>
      <c r="H70" s="73">
        <f t="shared" si="9"/>
        <v>2.0556447298020331</v>
      </c>
      <c r="I70" s="39">
        <f t="shared" si="11"/>
        <v>1326.5975620028964</v>
      </c>
      <c r="J70" s="47">
        <f t="shared" si="12"/>
        <v>1326.5975620028964</v>
      </c>
      <c r="K70" s="48">
        <f t="shared" si="6"/>
        <v>2.0556447298020419E-2</v>
      </c>
      <c r="L70" s="48">
        <f t="shared" si="7"/>
        <v>2.1507927030826046E-2</v>
      </c>
    </row>
    <row r="71" spans="2:12" s="1" customFormat="1" x14ac:dyDescent="0.25">
      <c r="B71" s="49">
        <f t="shared" si="5"/>
        <v>43800</v>
      </c>
      <c r="C71" s="37"/>
      <c r="D71" s="74">
        <f t="shared" si="10"/>
        <v>2</v>
      </c>
      <c r="E71" s="37" t="str">
        <f>IF(B71&lt;=$C$7,IFERROR(INDEX(Inputs!$D:$D,MATCH(Calculations!$B71,Inputs!$B:$B,0)),""),"")</f>
        <v/>
      </c>
      <c r="F71" s="73" t="str">
        <f>IF(AND(B71&gt;$C$7,B71&lt;=$C$8),IFERROR(INDEX(Inputs!$E:$E,MATCH(Calculations!$B71,Inputs!$B:$B,0)),""),"")</f>
        <v/>
      </c>
      <c r="G71" s="73">
        <f t="shared" si="8"/>
        <v>0</v>
      </c>
      <c r="H71" s="73">
        <f t="shared" si="9"/>
        <v>2.0556447298020331</v>
      </c>
      <c r="I71" s="39">
        <f t="shared" si="11"/>
        <v>1328.7269320863682</v>
      </c>
      <c r="J71" s="47">
        <f t="shared" si="12"/>
        <v>1328.7269320863682</v>
      </c>
      <c r="K71" s="48">
        <f t="shared" si="6"/>
        <v>2.0556447298020419E-2</v>
      </c>
      <c r="L71" s="48">
        <f t="shared" si="7"/>
        <v>2.1669341894061001E-2</v>
      </c>
    </row>
    <row r="72" spans="2:12" s="1" customFormat="1" x14ac:dyDescent="0.25">
      <c r="B72" s="49">
        <f t="shared" si="5"/>
        <v>43891</v>
      </c>
      <c r="C72" s="37"/>
      <c r="D72" s="74">
        <f t="shared" si="10"/>
        <v>2</v>
      </c>
      <c r="E72" s="37" t="str">
        <f>IF(B72&lt;=$C$7,IFERROR(INDEX(Inputs!$D:$D,MATCH(Calculations!$B72,Inputs!$B:$B,0)),""),"")</f>
        <v/>
      </c>
      <c r="F72" s="73" t="str">
        <f>IF(AND(B72&gt;$C$7,B72&lt;=$C$8),IFERROR(INDEX(Inputs!$E:$E,MATCH(Calculations!$B72,Inputs!$B:$B,0)),""),"")</f>
        <v/>
      </c>
      <c r="G72" s="73">
        <f t="shared" si="8"/>
        <v>0</v>
      </c>
      <c r="H72" s="73">
        <f t="shared" si="9"/>
        <v>2.0556447298020331</v>
      </c>
      <c r="I72" s="39">
        <f t="shared" si="11"/>
        <v>1337.2444124202557</v>
      </c>
      <c r="J72" s="47">
        <f t="shared" si="12"/>
        <v>1337.2444124202557</v>
      </c>
      <c r="K72" s="48">
        <f t="shared" si="6"/>
        <v>2.0556447298020419E-2</v>
      </c>
      <c r="L72" s="48">
        <f t="shared" si="7"/>
        <v>2.1528794788826966E-2</v>
      </c>
    </row>
    <row r="73" spans="2:12" s="1" customFormat="1" x14ac:dyDescent="0.25">
      <c r="B73" s="49">
        <f t="shared" si="5"/>
        <v>43983</v>
      </c>
      <c r="C73" s="37"/>
      <c r="D73" s="74">
        <f t="shared" si="10"/>
        <v>3</v>
      </c>
      <c r="E73" s="37" t="str">
        <f>IF(B73&lt;=$C$7,IFERROR(INDEX(Inputs!$D:$D,MATCH(Calculations!$B73,Inputs!$B:$B,0)),""),"")</f>
        <v/>
      </c>
      <c r="F73" s="73" t="str">
        <f>IF(AND(B73&gt;$C$7,B73&lt;=$C$8),IFERROR(INDEX(Inputs!$E:$E,MATCH(Calculations!$B73,Inputs!$B:$B,0)),""),"")</f>
        <v/>
      </c>
      <c r="G73" s="73" t="str">
        <f t="shared" si="8"/>
        <v/>
      </c>
      <c r="H73" s="73">
        <f t="shared" si="9"/>
        <v>2</v>
      </c>
      <c r="I73" s="39">
        <f t="shared" si="11"/>
        <v>1343.9640261918073</v>
      </c>
      <c r="J73" s="47">
        <f t="shared" si="12"/>
        <v>1343.9640261918073</v>
      </c>
      <c r="K73" s="48">
        <f t="shared" si="6"/>
        <v>2.0000000000000018E-2</v>
      </c>
      <c r="L73" s="48">
        <f t="shared" si="7"/>
        <v>2.1389523519462772E-2</v>
      </c>
    </row>
    <row r="74" spans="2:12" s="1" customFormat="1" x14ac:dyDescent="0.25">
      <c r="B74" s="49">
        <f t="shared" si="5"/>
        <v>44075</v>
      </c>
      <c r="C74" s="37"/>
      <c r="D74" s="74">
        <f t="shared" si="10"/>
        <v>3</v>
      </c>
      <c r="E74" s="37" t="str">
        <f>IF(B74&lt;=$C$7,IFERROR(INDEX(Inputs!$D:$D,MATCH(Calculations!$B74,Inputs!$B:$B,0)),""),"")</f>
        <v/>
      </c>
      <c r="F74" s="73" t="str">
        <f>IF(AND(B74&gt;$C$7,B74&lt;=$C$8),IFERROR(INDEX(Inputs!$E:$E,MATCH(Calculations!$B74,Inputs!$B:$B,0)),""),"")</f>
        <v/>
      </c>
      <c r="G74" s="73" t="str">
        <f t="shared" si="8"/>
        <v/>
      </c>
      <c r="H74" s="73">
        <f t="shared" si="9"/>
        <v>2</v>
      </c>
      <c r="I74" s="39">
        <f t="shared" si="11"/>
        <v>1353.1295132429543</v>
      </c>
      <c r="J74" s="47">
        <f t="shared" si="12"/>
        <v>1353.1295132429543</v>
      </c>
      <c r="K74" s="48">
        <f t="shared" si="6"/>
        <v>2.0000000000000018E-2</v>
      </c>
      <c r="L74" s="48">
        <f t="shared" si="7"/>
        <v>2.125085240207536E-2</v>
      </c>
    </row>
    <row r="75" spans="2:12" x14ac:dyDescent="0.25">
      <c r="B75" s="49">
        <f t="shared" si="5"/>
        <v>44166</v>
      </c>
      <c r="C75" s="37"/>
      <c r="D75" s="74">
        <f t="shared" si="10"/>
        <v>3</v>
      </c>
      <c r="E75" s="37" t="str">
        <f>IF(B75&lt;=$C$7,IFERROR(INDEX(Inputs!$D:$D,MATCH(Calculations!$B75,Inputs!$B:$B,0)),""),"")</f>
        <v/>
      </c>
      <c r="F75" s="73" t="str">
        <f>IF(AND(B75&gt;$C$7,B75&lt;=$C$8),IFERROR(INDEX(Inputs!$E:$E,MATCH(Calculations!$B75,Inputs!$B:$B,0)),""),"")</f>
        <v/>
      </c>
      <c r="G75" s="73" t="str">
        <f t="shared" si="8"/>
        <v/>
      </c>
      <c r="H75" s="73">
        <f t="shared" si="9"/>
        <v>2</v>
      </c>
      <c r="I75" s="39">
        <f t="shared" si="11"/>
        <v>1355.3014707280956</v>
      </c>
      <c r="J75" s="47">
        <f t="shared" si="12"/>
        <v>1355.3014707280956</v>
      </c>
      <c r="K75" s="48">
        <f t="shared" si="6"/>
        <v>2.0000000000000018E-2</v>
      </c>
      <c r="L75" s="48">
        <f t="shared" si="7"/>
        <v>2.1112894596040599E-2</v>
      </c>
    </row>
    <row r="76" spans="2:12" x14ac:dyDescent="0.25">
      <c r="B76" s="49">
        <f t="shared" si="5"/>
        <v>44256</v>
      </c>
      <c r="C76" s="37"/>
      <c r="D76" s="74">
        <f t="shared" si="10"/>
        <v>3</v>
      </c>
      <c r="E76" s="37" t="str">
        <f>IF(B76&lt;=$C$7,IFERROR(INDEX(Inputs!$D:$D,MATCH(Calculations!$B76,Inputs!$B:$B,0)),""),"")</f>
        <v/>
      </c>
      <c r="F76" s="73" t="str">
        <f>IF(AND(B76&gt;$C$7,B76&lt;=$C$8),IFERROR(INDEX(Inputs!$E:$E,MATCH(Calculations!$B76,Inputs!$B:$B,0)),""),"")</f>
        <v/>
      </c>
      <c r="G76" s="73" t="str">
        <f t="shared" si="8"/>
        <v/>
      </c>
      <c r="H76" s="73">
        <f t="shared" si="9"/>
        <v>2</v>
      </c>
      <c r="I76" s="39">
        <f t="shared" si="11"/>
        <v>1363.9893006686609</v>
      </c>
      <c r="J76" s="47">
        <f t="shared" si="12"/>
        <v>1363.9893006686609</v>
      </c>
      <c r="K76" s="48">
        <f t="shared" si="6"/>
        <v>2.0000000000000018E-2</v>
      </c>
      <c r="L76" s="48">
        <f t="shared" si="7"/>
        <v>2.0972404712461312E-2</v>
      </c>
    </row>
    <row r="77" spans="2:12" x14ac:dyDescent="0.25">
      <c r="B77" s="49">
        <f t="shared" si="5"/>
        <v>44348</v>
      </c>
      <c r="C77" s="37"/>
      <c r="D77" s="74">
        <f t="shared" si="10"/>
        <v>3</v>
      </c>
      <c r="E77" s="37" t="str">
        <f>IF(B77&lt;=$C$7,IFERROR(INDEX(Inputs!$D:$D,MATCH(Calculations!$B77,Inputs!$B:$B,0)),""),"")</f>
        <v/>
      </c>
      <c r="F77" s="73" t="str">
        <f>IF(AND(B77&gt;$C$7,B77&lt;=$C$8),IFERROR(INDEX(Inputs!$E:$E,MATCH(Calculations!$B77,Inputs!$B:$B,0)),""),"")</f>
        <v/>
      </c>
      <c r="G77" s="73" t="str">
        <f t="shared" si="8"/>
        <v/>
      </c>
      <c r="H77" s="73">
        <f t="shared" si="9"/>
        <v>2</v>
      </c>
      <c r="I77" s="39">
        <f t="shared" si="11"/>
        <v>1370.8433067156434</v>
      </c>
      <c r="J77" s="47">
        <f t="shared" si="12"/>
        <v>1370.8433067156434</v>
      </c>
      <c r="K77" s="48">
        <f t="shared" si="6"/>
        <v>2.0000000000000018E-2</v>
      </c>
      <c r="L77" s="48">
        <f t="shared" si="7"/>
        <v>2.0833152006296318E-2</v>
      </c>
    </row>
    <row r="78" spans="2:12" x14ac:dyDescent="0.25">
      <c r="B78" s="49">
        <f t="shared" si="5"/>
        <v>44440</v>
      </c>
      <c r="C78" s="37"/>
      <c r="D78" s="74">
        <f t="shared" si="10"/>
        <v>3</v>
      </c>
      <c r="E78" s="37" t="str">
        <f>IF(B78&lt;=$C$7,IFERROR(INDEX(Inputs!$D:$D,MATCH(Calculations!$B78,Inputs!$B:$B,0)),""),"")</f>
        <v/>
      </c>
      <c r="F78" s="73" t="str">
        <f>IF(AND(B78&gt;$C$7,B78&lt;=$C$8),IFERROR(INDEX(Inputs!$E:$E,MATCH(Calculations!$B78,Inputs!$B:$B,0)),""),"")</f>
        <v/>
      </c>
      <c r="G78" s="73" t="str">
        <f t="shared" si="8"/>
        <v/>
      </c>
      <c r="H78" s="73">
        <f t="shared" si="9"/>
        <v>2</v>
      </c>
      <c r="I78" s="39">
        <f t="shared" si="11"/>
        <v>1380.1921035078135</v>
      </c>
      <c r="J78" s="47">
        <f t="shared" si="12"/>
        <v>1380.1921035078135</v>
      </c>
      <c r="K78" s="48">
        <f t="shared" si="6"/>
        <v>2.0000000000000018E-2</v>
      </c>
      <c r="L78" s="48">
        <f t="shared" si="7"/>
        <v>2.0694461636582728E-2</v>
      </c>
    </row>
    <row r="79" spans="2:12" x14ac:dyDescent="0.25">
      <c r="B79" s="49">
        <f t="shared" si="5"/>
        <v>44531</v>
      </c>
      <c r="C79" s="37"/>
      <c r="D79" s="74">
        <f t="shared" si="10"/>
        <v>3</v>
      </c>
      <c r="E79" s="37" t="str">
        <f>IF(B79&lt;=$C$7,IFERROR(INDEX(Inputs!$D:$D,MATCH(Calculations!$B79,Inputs!$B:$B,0)),""),"")</f>
        <v/>
      </c>
      <c r="F79" s="73" t="str">
        <f>IF(AND(B79&gt;$C$7,B79&lt;=$C$8),IFERROR(INDEX(Inputs!$E:$E,MATCH(Calculations!$B79,Inputs!$B:$B,0)),""),"")</f>
        <v/>
      </c>
      <c r="G79" s="73" t="str">
        <f t="shared" si="8"/>
        <v/>
      </c>
      <c r="H79" s="73">
        <f t="shared" si="9"/>
        <v>2</v>
      </c>
      <c r="I79" s="39">
        <f t="shared" si="11"/>
        <v>1382.4075001426577</v>
      </c>
      <c r="J79" s="47">
        <f t="shared" si="12"/>
        <v>1382.4075001426577</v>
      </c>
      <c r="K79" s="48">
        <f t="shared" si="6"/>
        <v>2.0000000000000018E-2</v>
      </c>
      <c r="L79" s="48">
        <f t="shared" si="7"/>
        <v>2.0416253215155944E-2</v>
      </c>
    </row>
    <row r="80" spans="2:12" x14ac:dyDescent="0.25">
      <c r="B80" s="49">
        <f t="shared" si="5"/>
        <v>44621</v>
      </c>
      <c r="C80" s="37"/>
      <c r="D80" s="74">
        <f t="shared" si="10"/>
        <v>3</v>
      </c>
      <c r="E80" s="37" t="str">
        <f>IF(B80&lt;=$C$7,IFERROR(INDEX(Inputs!$D:$D,MATCH(Calculations!$B80,Inputs!$B:$B,0)),""),"")</f>
        <v/>
      </c>
      <c r="F80" s="73" t="str">
        <f>IF(AND(B80&gt;$C$7,B80&lt;=$C$8),IFERROR(INDEX(Inputs!$E:$E,MATCH(Calculations!$B80,Inputs!$B:$B,0)),""),"")</f>
        <v/>
      </c>
      <c r="G80" s="73" t="str">
        <f t="shared" ref="G80:G111" si="13">IF(AND($B80&gt;$C$8,$B80&lt;=$C$9),($C$11-INDEX($F:$F,MATCH($C$8,$B:$B,0)))/$C$10*(MONTH(B80)=MONTH($C$8)),"")</f>
        <v/>
      </c>
      <c r="H80" s="73">
        <f t="shared" ref="H80:H111" si="14">IFERROR(CHOOSE(D80,F80,H79+G80,$C$11),"")</f>
        <v>2</v>
      </c>
      <c r="I80" s="39">
        <f t="shared" si="11"/>
        <v>1391.2690866820342</v>
      </c>
      <c r="J80" s="47">
        <f t="shared" si="12"/>
        <v>1391.2690866820342</v>
      </c>
      <c r="K80" s="48">
        <f t="shared" si="6"/>
        <v>2.0000000000000018E-2</v>
      </c>
      <c r="L80" s="48">
        <f t="shared" si="7"/>
        <v>2.0276533232868932E-2</v>
      </c>
    </row>
    <row r="81" spans="2:12" x14ac:dyDescent="0.25">
      <c r="B81" s="49">
        <f t="shared" si="5"/>
        <v>44713</v>
      </c>
      <c r="C81" s="37"/>
      <c r="D81" s="74">
        <f t="shared" si="10"/>
        <v>3</v>
      </c>
      <c r="E81" s="37" t="str">
        <f>IF(B81&lt;=$C$7,IFERROR(INDEX(Inputs!$D:$D,MATCH(Calculations!$B81,Inputs!$B:$B,0)),""),"")</f>
        <v/>
      </c>
      <c r="F81" s="73" t="str">
        <f>IF(AND(B81&gt;$C$7,B81&lt;=$C$8),IFERROR(INDEX(Inputs!$E:$E,MATCH(Calculations!$B81,Inputs!$B:$B,0)),""),"")</f>
        <v/>
      </c>
      <c r="G81" s="73" t="str">
        <f t="shared" si="13"/>
        <v/>
      </c>
      <c r="H81" s="73">
        <f t="shared" si="14"/>
        <v>2</v>
      </c>
      <c r="I81" s="39">
        <f t="shared" si="11"/>
        <v>1398.2601728499562</v>
      </c>
      <c r="J81" s="47">
        <f t="shared" si="12"/>
        <v>1398.2601728499562</v>
      </c>
      <c r="K81" s="48">
        <f t="shared" si="6"/>
        <v>2.0000000000000018E-2</v>
      </c>
      <c r="L81" s="48">
        <f t="shared" si="7"/>
        <v>2.0138005697316164E-2</v>
      </c>
    </row>
    <row r="82" spans="2:12" x14ac:dyDescent="0.25">
      <c r="B82" s="49">
        <f t="shared" si="5"/>
        <v>44805</v>
      </c>
      <c r="C82" s="37"/>
      <c r="D82" s="74">
        <f t="shared" si="10"/>
        <v>3</v>
      </c>
      <c r="E82" s="37" t="str">
        <f>IF(B82&lt;=$C$7,IFERROR(INDEX(Inputs!$D:$D,MATCH(Calculations!$B82,Inputs!$B:$B,0)),""),"")</f>
        <v/>
      </c>
      <c r="F82" s="73" t="str">
        <f>IF(AND(B82&gt;$C$7,B82&lt;=$C$8),IFERROR(INDEX(Inputs!$E:$E,MATCH(Calculations!$B82,Inputs!$B:$B,0)),""),"")</f>
        <v/>
      </c>
      <c r="G82" s="73" t="str">
        <f t="shared" si="13"/>
        <v/>
      </c>
      <c r="H82" s="73">
        <f t="shared" si="14"/>
        <v>2</v>
      </c>
      <c r="I82" s="39">
        <f t="shared" si="11"/>
        <v>1407.7959455779699</v>
      </c>
      <c r="J82" s="47">
        <f t="shared" si="12"/>
        <v>1407.7959455779699</v>
      </c>
      <c r="K82" s="48">
        <f t="shared" si="6"/>
        <v>2.0000000000000018E-2</v>
      </c>
      <c r="L82" s="48">
        <f t="shared" si="7"/>
        <v>2.0000000000000018E-2</v>
      </c>
    </row>
    <row r="83" spans="2:12" x14ac:dyDescent="0.25">
      <c r="B83" s="49">
        <f t="shared" si="5"/>
        <v>44896</v>
      </c>
      <c r="C83" s="37"/>
      <c r="D83" s="74">
        <f t="shared" si="10"/>
        <v>3</v>
      </c>
      <c r="E83" s="37" t="str">
        <f>IF(B83&lt;=$C$7,IFERROR(INDEX(Inputs!$D:$D,MATCH(Calculations!$B83,Inputs!$B:$B,0)),""),"")</f>
        <v/>
      </c>
      <c r="F83" s="73" t="str">
        <f>IF(AND(B83&gt;$C$7,B83&lt;=$C$8),IFERROR(INDEX(Inputs!$E:$E,MATCH(Calculations!$B83,Inputs!$B:$B,0)),""),"")</f>
        <v/>
      </c>
      <c r="G83" s="73" t="str">
        <f t="shared" si="13"/>
        <v/>
      </c>
      <c r="H83" s="73">
        <f t="shared" si="14"/>
        <v>2</v>
      </c>
      <c r="I83" s="39">
        <f t="shared" si="11"/>
        <v>1410.0556501455108</v>
      </c>
      <c r="J83" s="47">
        <f t="shared" si="12"/>
        <v>1410.0556501455108</v>
      </c>
      <c r="K83" s="48">
        <f t="shared" si="6"/>
        <v>2.0000000000000018E-2</v>
      </c>
      <c r="L83" s="48">
        <f t="shared" si="7"/>
        <v>2.0000000000000018E-2</v>
      </c>
    </row>
    <row r="84" spans="2:12" x14ac:dyDescent="0.25">
      <c r="B84" s="49">
        <f t="shared" si="5"/>
        <v>44986</v>
      </c>
      <c r="C84" s="37"/>
      <c r="D84" s="74">
        <f t="shared" si="10"/>
        <v>3</v>
      </c>
      <c r="E84" s="37" t="str">
        <f>IF(B84&lt;=$C$7,IFERROR(INDEX(Inputs!$D:$D,MATCH(Calculations!$B84,Inputs!$B:$B,0)),""),"")</f>
        <v/>
      </c>
      <c r="F84" s="73" t="str">
        <f>IF(AND(B84&gt;$C$7,B84&lt;=$C$8),IFERROR(INDEX(Inputs!$E:$E,MATCH(Calculations!$B84,Inputs!$B:$B,0)),""),"")</f>
        <v/>
      </c>
      <c r="G84" s="73" t="str">
        <f t="shared" si="13"/>
        <v/>
      </c>
      <c r="H84" s="73">
        <f t="shared" si="14"/>
        <v>2</v>
      </c>
      <c r="I84" s="39">
        <f t="shared" ref="I84:I111" si="15">IFERROR(IF($B84&lt;=$C$7,E84,(1+H84/100)*I80),"")</f>
        <v>1419.0944684156748</v>
      </c>
      <c r="J84" s="47">
        <f t="shared" ref="J84:J111" si="16">IF(B84&lt;$C$6,I84*$C$5,I84)</f>
        <v>1419.0944684156748</v>
      </c>
      <c r="K84" s="48">
        <f t="shared" si="6"/>
        <v>2.0000000000000018E-2</v>
      </c>
      <c r="L84" s="48">
        <f t="shared" si="7"/>
        <v>2.000000000000024E-2</v>
      </c>
    </row>
    <row r="85" spans="2:12" x14ac:dyDescent="0.25">
      <c r="B85" s="49">
        <f t="shared" si="5"/>
        <v>45078</v>
      </c>
      <c r="C85" s="37"/>
      <c r="D85" s="74">
        <f t="shared" si="10"/>
        <v>3</v>
      </c>
      <c r="E85" s="37" t="str">
        <f>IF(B85&lt;=$C$7,IFERROR(INDEX(Inputs!$D:$D,MATCH(Calculations!$B85,Inputs!$B:$B,0)),""),"")</f>
        <v/>
      </c>
      <c r="F85" s="73" t="str">
        <f>IF(AND(B85&gt;$C$7,B85&lt;=$C$8),IFERROR(INDEX(Inputs!$E:$E,MATCH(Calculations!$B85,Inputs!$B:$B,0)),""),"")</f>
        <v/>
      </c>
      <c r="G85" s="73" t="str">
        <f t="shared" si="13"/>
        <v/>
      </c>
      <c r="H85" s="73">
        <f t="shared" si="14"/>
        <v>2</v>
      </c>
      <c r="I85" s="39">
        <f t="shared" si="15"/>
        <v>1426.2253763069555</v>
      </c>
      <c r="J85" s="47">
        <f t="shared" si="16"/>
        <v>1426.2253763069555</v>
      </c>
      <c r="K85" s="48">
        <f t="shared" si="6"/>
        <v>2.0000000000000018E-2</v>
      </c>
      <c r="L85" s="48">
        <f t="shared" si="7"/>
        <v>2.0000000000000018E-2</v>
      </c>
    </row>
    <row r="86" spans="2:12" x14ac:dyDescent="0.25">
      <c r="B86" s="49">
        <f t="shared" ref="B86:B111" si="17">EDATE(B85,3)</f>
        <v>45170</v>
      </c>
      <c r="C86" s="37"/>
      <c r="D86" s="74">
        <f t="shared" si="10"/>
        <v>3</v>
      </c>
      <c r="E86" s="37" t="str">
        <f>IF(B86&lt;=$C$7,IFERROR(INDEX(Inputs!$D:$D,MATCH(Calculations!$B86,Inputs!$B:$B,0)),""),"")</f>
        <v/>
      </c>
      <c r="F86" s="73" t="str">
        <f>IF(AND(B86&gt;$C$7,B86&lt;=$C$8),IFERROR(INDEX(Inputs!$E:$E,MATCH(Calculations!$B86,Inputs!$B:$B,0)),""),"")</f>
        <v/>
      </c>
      <c r="G86" s="73" t="str">
        <f t="shared" si="13"/>
        <v/>
      </c>
      <c r="H86" s="73">
        <f t="shared" si="14"/>
        <v>2</v>
      </c>
      <c r="I86" s="39">
        <f t="shared" si="15"/>
        <v>1435.9518644895293</v>
      </c>
      <c r="J86" s="47">
        <f t="shared" si="16"/>
        <v>1435.9518644895293</v>
      </c>
      <c r="K86" s="48">
        <f t="shared" si="6"/>
        <v>2.0000000000000018E-2</v>
      </c>
      <c r="L86" s="48">
        <f t="shared" si="7"/>
        <v>2.000000000000024E-2</v>
      </c>
    </row>
    <row r="87" spans="2:12" x14ac:dyDescent="0.25">
      <c r="B87" s="49">
        <f t="shared" si="17"/>
        <v>45261</v>
      </c>
      <c r="C87" s="37"/>
      <c r="D87" s="74">
        <f t="shared" si="10"/>
        <v>3</v>
      </c>
      <c r="E87" s="37" t="str">
        <f>IF(B87&lt;=$C$7,IFERROR(INDEX(Inputs!$D:$D,MATCH(Calculations!$B87,Inputs!$B:$B,0)),""),"")</f>
        <v/>
      </c>
      <c r="F87" s="73" t="str">
        <f>IF(AND(B87&gt;$C$7,B87&lt;=$C$8),IFERROR(INDEX(Inputs!$E:$E,MATCH(Calculations!$B87,Inputs!$B:$B,0)),""),"")</f>
        <v/>
      </c>
      <c r="G87" s="73" t="str">
        <f t="shared" si="13"/>
        <v/>
      </c>
      <c r="H87" s="73">
        <f t="shared" si="14"/>
        <v>2</v>
      </c>
      <c r="I87" s="39">
        <f t="shared" si="15"/>
        <v>1438.256763148421</v>
      </c>
      <c r="J87" s="47">
        <f t="shared" si="16"/>
        <v>1438.256763148421</v>
      </c>
      <c r="K87" s="48">
        <f t="shared" si="6"/>
        <v>2.0000000000000018E-2</v>
      </c>
      <c r="L87" s="48">
        <f t="shared" si="7"/>
        <v>1.9999999999999796E-2</v>
      </c>
    </row>
    <row r="88" spans="2:12" x14ac:dyDescent="0.25">
      <c r="B88" s="49">
        <f t="shared" si="17"/>
        <v>45352</v>
      </c>
      <c r="C88" s="37"/>
      <c r="D88" s="74">
        <f t="shared" si="10"/>
        <v>3</v>
      </c>
      <c r="E88" s="37" t="str">
        <f>IF(B88&lt;=$C$7,IFERROR(INDEX(Inputs!$D:$D,MATCH(Calculations!$B88,Inputs!$B:$B,0)),""),"")</f>
        <v/>
      </c>
      <c r="F88" s="73" t="str">
        <f>IF(AND(B88&gt;$C$7,B88&lt;=$C$8),IFERROR(INDEX(Inputs!$E:$E,MATCH(Calculations!$B88,Inputs!$B:$B,0)),""),"")</f>
        <v/>
      </c>
      <c r="G88" s="73" t="str">
        <f t="shared" si="13"/>
        <v/>
      </c>
      <c r="H88" s="73">
        <f t="shared" si="14"/>
        <v>2</v>
      </c>
      <c r="I88" s="39">
        <f t="shared" si="15"/>
        <v>1447.4763577839883</v>
      </c>
      <c r="J88" s="47">
        <f t="shared" si="16"/>
        <v>1447.4763577839883</v>
      </c>
      <c r="K88" s="48">
        <f t="shared" si="6"/>
        <v>2.0000000000000018E-2</v>
      </c>
      <c r="L88" s="48">
        <f t="shared" si="7"/>
        <v>2.0000000000000018E-2</v>
      </c>
    </row>
    <row r="89" spans="2:12" x14ac:dyDescent="0.25">
      <c r="B89" s="49">
        <f t="shared" si="17"/>
        <v>45444</v>
      </c>
      <c r="C89" s="37"/>
      <c r="D89" s="74">
        <f t="shared" si="10"/>
        <v>3</v>
      </c>
      <c r="E89" s="37" t="str">
        <f>IF(B89&lt;=$C$7,IFERROR(INDEX(Inputs!$D:$D,MATCH(Calculations!$B89,Inputs!$B:$B,0)),""),"")</f>
        <v/>
      </c>
      <c r="F89" s="73" t="str">
        <f>IF(AND(B89&gt;$C$7,B89&lt;=$C$8),IFERROR(INDEX(Inputs!$E:$E,MATCH(Calculations!$B89,Inputs!$B:$B,0)),""),"")</f>
        <v/>
      </c>
      <c r="G89" s="73" t="str">
        <f t="shared" si="13"/>
        <v/>
      </c>
      <c r="H89" s="73">
        <f t="shared" si="14"/>
        <v>2</v>
      </c>
      <c r="I89" s="39">
        <f t="shared" si="15"/>
        <v>1454.7498838330946</v>
      </c>
      <c r="J89" s="47">
        <f t="shared" si="16"/>
        <v>1454.7498838330946</v>
      </c>
      <c r="K89" s="48">
        <f t="shared" ref="K89:K111" si="18">IFERROR(J89/J85-1,"")</f>
        <v>2.0000000000000018E-2</v>
      </c>
      <c r="L89" s="48">
        <f t="shared" si="7"/>
        <v>2.000000000000024E-2</v>
      </c>
    </row>
    <row r="90" spans="2:12" x14ac:dyDescent="0.25">
      <c r="B90" s="49">
        <f t="shared" si="17"/>
        <v>45536</v>
      </c>
      <c r="C90" s="37"/>
      <c r="D90" s="74">
        <f t="shared" si="10"/>
        <v>3</v>
      </c>
      <c r="E90" s="37" t="str">
        <f>IF(B90&lt;=$C$7,IFERROR(INDEX(Inputs!$D:$D,MATCH(Calculations!$B90,Inputs!$B:$B,0)),""),"")</f>
        <v/>
      </c>
      <c r="F90" s="73" t="str">
        <f>IF(AND(B90&gt;$C$7,B90&lt;=$C$8),IFERROR(INDEX(Inputs!$E:$E,MATCH(Calculations!$B90,Inputs!$B:$B,0)),""),"")</f>
        <v/>
      </c>
      <c r="G90" s="73" t="str">
        <f t="shared" si="13"/>
        <v/>
      </c>
      <c r="H90" s="73">
        <f t="shared" si="14"/>
        <v>2</v>
      </c>
      <c r="I90" s="39">
        <f t="shared" si="15"/>
        <v>1464.6709017793198</v>
      </c>
      <c r="J90" s="47">
        <f t="shared" si="16"/>
        <v>1464.6709017793198</v>
      </c>
      <c r="K90" s="48">
        <f t="shared" si="18"/>
        <v>2.0000000000000018E-2</v>
      </c>
      <c r="L90" s="48">
        <f t="shared" si="7"/>
        <v>2.0000000000000018E-2</v>
      </c>
    </row>
    <row r="91" spans="2:12" x14ac:dyDescent="0.25">
      <c r="B91" s="49">
        <f t="shared" si="17"/>
        <v>45627</v>
      </c>
      <c r="C91" s="37"/>
      <c r="D91" s="74">
        <f t="shared" si="10"/>
        <v>3</v>
      </c>
      <c r="E91" s="37" t="str">
        <f>IF(B91&lt;=$C$7,IFERROR(INDEX(Inputs!$D:$D,MATCH(Calculations!$B91,Inputs!$B:$B,0)),""),"")</f>
        <v/>
      </c>
      <c r="F91" s="73" t="str">
        <f>IF(AND(B91&gt;$C$7,B91&lt;=$C$8),IFERROR(INDEX(Inputs!$E:$E,MATCH(Calculations!$B91,Inputs!$B:$B,0)),""),"")</f>
        <v/>
      </c>
      <c r="G91" s="73" t="str">
        <f t="shared" si="13"/>
        <v/>
      </c>
      <c r="H91" s="73">
        <f t="shared" si="14"/>
        <v>2</v>
      </c>
      <c r="I91" s="39">
        <f t="shared" si="15"/>
        <v>1467.0218984113894</v>
      </c>
      <c r="J91" s="47">
        <f t="shared" si="16"/>
        <v>1467.0218984113894</v>
      </c>
      <c r="K91" s="48">
        <f t="shared" si="18"/>
        <v>2.0000000000000018E-2</v>
      </c>
      <c r="L91" s="48">
        <f t="shared" si="7"/>
        <v>2.000000000000024E-2</v>
      </c>
    </row>
    <row r="92" spans="2:12" x14ac:dyDescent="0.25">
      <c r="B92" s="49">
        <f t="shared" si="17"/>
        <v>45717</v>
      </c>
      <c r="C92" s="37"/>
      <c r="D92" s="74">
        <f t="shared" si="10"/>
        <v>3</v>
      </c>
      <c r="E92" s="37" t="str">
        <f>IF(B92&lt;=$C$7,IFERROR(INDEX(Inputs!$D:$D,MATCH(Calculations!$B92,Inputs!$B:$B,0)),""),"")</f>
        <v/>
      </c>
      <c r="F92" s="73" t="str">
        <f>IF(AND(B92&gt;$C$7,B92&lt;=$C$8),IFERROR(INDEX(Inputs!$E:$E,MATCH(Calculations!$B92,Inputs!$B:$B,0)),""),"")</f>
        <v/>
      </c>
      <c r="G92" s="73" t="str">
        <f t="shared" si="13"/>
        <v/>
      </c>
      <c r="H92" s="73">
        <f t="shared" si="14"/>
        <v>2</v>
      </c>
      <c r="I92" s="39">
        <f t="shared" si="15"/>
        <v>1476.4258849396681</v>
      </c>
      <c r="J92" s="47">
        <f t="shared" si="16"/>
        <v>1476.4258849396681</v>
      </c>
      <c r="K92" s="48">
        <f t="shared" si="18"/>
        <v>2.0000000000000018E-2</v>
      </c>
      <c r="L92" s="48">
        <f t="shared" si="7"/>
        <v>1.9999999999999796E-2</v>
      </c>
    </row>
    <row r="93" spans="2:12" x14ac:dyDescent="0.25">
      <c r="B93" s="49">
        <f t="shared" si="17"/>
        <v>45809</v>
      </c>
      <c r="C93" s="37"/>
      <c r="D93" s="74">
        <f t="shared" si="10"/>
        <v>3</v>
      </c>
      <c r="E93" s="37" t="str">
        <f>IF(B93&lt;=$C$7,IFERROR(INDEX(Inputs!$D:$D,MATCH(Calculations!$B93,Inputs!$B:$B,0)),""),"")</f>
        <v/>
      </c>
      <c r="F93" s="73" t="str">
        <f>IF(AND(B93&gt;$C$7,B93&lt;=$C$8),IFERROR(INDEX(Inputs!$E:$E,MATCH(Calculations!$B93,Inputs!$B:$B,0)),""),"")</f>
        <v/>
      </c>
      <c r="G93" s="73" t="str">
        <f t="shared" si="13"/>
        <v/>
      </c>
      <c r="H93" s="73">
        <f t="shared" si="14"/>
        <v>2</v>
      </c>
      <c r="I93" s="39">
        <f t="shared" si="15"/>
        <v>1483.8448815097565</v>
      </c>
      <c r="J93" s="47">
        <f t="shared" si="16"/>
        <v>1483.8448815097565</v>
      </c>
      <c r="K93" s="48">
        <f t="shared" si="18"/>
        <v>2.0000000000000018E-2</v>
      </c>
      <c r="L93" s="48">
        <f t="shared" si="7"/>
        <v>2.0000000000000018E-2</v>
      </c>
    </row>
    <row r="94" spans="2:12" x14ac:dyDescent="0.25">
      <c r="B94" s="49">
        <f t="shared" si="17"/>
        <v>45901</v>
      </c>
      <c r="C94" s="37"/>
      <c r="D94" s="74">
        <f t="shared" si="10"/>
        <v>3</v>
      </c>
      <c r="E94" s="37" t="str">
        <f>IF(B94&lt;=$C$7,IFERROR(INDEX(Inputs!$D:$D,MATCH(Calculations!$B94,Inputs!$B:$B,0)),""),"")</f>
        <v/>
      </c>
      <c r="F94" s="73" t="str">
        <f>IF(AND(B94&gt;$C$7,B94&lt;=$C$8),IFERROR(INDEX(Inputs!$E:$E,MATCH(Calculations!$B94,Inputs!$B:$B,0)),""),"")</f>
        <v/>
      </c>
      <c r="G94" s="73" t="str">
        <f t="shared" si="13"/>
        <v/>
      </c>
      <c r="H94" s="73">
        <f t="shared" si="14"/>
        <v>2</v>
      </c>
      <c r="I94" s="39">
        <f t="shared" si="15"/>
        <v>1493.9643198149063</v>
      </c>
      <c r="J94" s="47">
        <f t="shared" si="16"/>
        <v>1493.9643198149063</v>
      </c>
      <c r="K94" s="48">
        <f t="shared" si="18"/>
        <v>2.0000000000000018E-2</v>
      </c>
      <c r="L94" s="48">
        <f t="shared" si="7"/>
        <v>2.0000000000000018E-2</v>
      </c>
    </row>
    <row r="95" spans="2:12" x14ac:dyDescent="0.25">
      <c r="B95" s="49">
        <f t="shared" si="17"/>
        <v>45992</v>
      </c>
      <c r="C95" s="37"/>
      <c r="D95" s="74">
        <f t="shared" si="10"/>
        <v>3</v>
      </c>
      <c r="E95" s="37" t="str">
        <f>IF(B95&lt;=$C$7,IFERROR(INDEX(Inputs!$D:$D,MATCH(Calculations!$B95,Inputs!$B:$B,0)),""),"")</f>
        <v/>
      </c>
      <c r="F95" s="73" t="str">
        <f>IF(AND(B95&gt;$C$7,B95&lt;=$C$8),IFERROR(INDEX(Inputs!$E:$E,MATCH(Calculations!$B95,Inputs!$B:$B,0)),""),"")</f>
        <v/>
      </c>
      <c r="G95" s="73" t="str">
        <f t="shared" si="13"/>
        <v/>
      </c>
      <c r="H95" s="73">
        <f t="shared" si="14"/>
        <v>2</v>
      </c>
      <c r="I95" s="39">
        <f t="shared" si="15"/>
        <v>1496.3623363796173</v>
      </c>
      <c r="J95" s="47">
        <f t="shared" si="16"/>
        <v>1496.3623363796173</v>
      </c>
      <c r="K95" s="48">
        <f t="shared" si="18"/>
        <v>2.0000000000000018E-2</v>
      </c>
      <c r="L95" s="48">
        <f t="shared" si="7"/>
        <v>2.000000000000024E-2</v>
      </c>
    </row>
    <row r="96" spans="2:12" x14ac:dyDescent="0.25">
      <c r="B96" s="49">
        <f t="shared" si="17"/>
        <v>46082</v>
      </c>
      <c r="C96" s="37"/>
      <c r="D96" s="74">
        <f t="shared" si="10"/>
        <v>3</v>
      </c>
      <c r="E96" s="37" t="str">
        <f>IF(B96&lt;=$C$7,IFERROR(INDEX(Inputs!$D:$D,MATCH(Calculations!$B96,Inputs!$B:$B,0)),""),"")</f>
        <v/>
      </c>
      <c r="F96" s="73" t="str">
        <f>IF(AND(B96&gt;$C$7,B96&lt;=$C$8),IFERROR(INDEX(Inputs!$E:$E,MATCH(Calculations!$B96,Inputs!$B:$B,0)),""),"")</f>
        <v/>
      </c>
      <c r="G96" s="73" t="str">
        <f t="shared" si="13"/>
        <v/>
      </c>
      <c r="H96" s="73">
        <f t="shared" si="14"/>
        <v>2</v>
      </c>
      <c r="I96" s="39">
        <f t="shared" si="15"/>
        <v>1505.9544026384615</v>
      </c>
      <c r="J96" s="47">
        <f t="shared" si="16"/>
        <v>1505.9544026384615</v>
      </c>
      <c r="K96" s="48">
        <f t="shared" si="18"/>
        <v>2.0000000000000018E-2</v>
      </c>
      <c r="L96" s="48">
        <f t="shared" si="7"/>
        <v>2.0000000000000018E-2</v>
      </c>
    </row>
    <row r="97" spans="2:12" x14ac:dyDescent="0.25">
      <c r="B97" s="49">
        <f t="shared" si="17"/>
        <v>46174</v>
      </c>
      <c r="C97" s="37"/>
      <c r="D97" s="74">
        <f t="shared" si="10"/>
        <v>3</v>
      </c>
      <c r="E97" s="37" t="str">
        <f>IF(B97&lt;=$C$7,IFERROR(INDEX(Inputs!$D:$D,MATCH(Calculations!$B97,Inputs!$B:$B,0)),""),"")</f>
        <v/>
      </c>
      <c r="F97" s="73" t="str">
        <f>IF(AND(B97&gt;$C$7,B97&lt;=$C$8),IFERROR(INDEX(Inputs!$E:$E,MATCH(Calculations!$B97,Inputs!$B:$B,0)),""),"")</f>
        <v/>
      </c>
      <c r="G97" s="73" t="str">
        <f t="shared" si="13"/>
        <v/>
      </c>
      <c r="H97" s="73">
        <f t="shared" si="14"/>
        <v>2</v>
      </c>
      <c r="I97" s="39">
        <f t="shared" si="15"/>
        <v>1513.5217791399516</v>
      </c>
      <c r="J97" s="47">
        <f t="shared" si="16"/>
        <v>1513.5217791399516</v>
      </c>
      <c r="K97" s="48">
        <f t="shared" si="18"/>
        <v>2.0000000000000018E-2</v>
      </c>
      <c r="L97" s="48">
        <f t="shared" si="7"/>
        <v>2.0000000000000018E-2</v>
      </c>
    </row>
    <row r="98" spans="2:12" x14ac:dyDescent="0.25">
      <c r="B98" s="49">
        <f t="shared" si="17"/>
        <v>46266</v>
      </c>
      <c r="C98" s="37"/>
      <c r="D98" s="74">
        <f t="shared" si="10"/>
        <v>3</v>
      </c>
      <c r="E98" s="37" t="str">
        <f>IF(B98&lt;=$C$7,IFERROR(INDEX(Inputs!$D:$D,MATCH(Calculations!$B98,Inputs!$B:$B,0)),""),"")</f>
        <v/>
      </c>
      <c r="F98" s="73" t="str">
        <f>IF(AND(B98&gt;$C$7,B98&lt;=$C$8),IFERROR(INDEX(Inputs!$E:$E,MATCH(Calculations!$B98,Inputs!$B:$B,0)),""),"")</f>
        <v/>
      </c>
      <c r="G98" s="73" t="str">
        <f t="shared" si="13"/>
        <v/>
      </c>
      <c r="H98" s="73">
        <f t="shared" si="14"/>
        <v>2</v>
      </c>
      <c r="I98" s="39">
        <f t="shared" si="15"/>
        <v>1523.8436062112044</v>
      </c>
      <c r="J98" s="47">
        <f t="shared" si="16"/>
        <v>1523.8436062112044</v>
      </c>
      <c r="K98" s="48">
        <f t="shared" si="18"/>
        <v>2.0000000000000018E-2</v>
      </c>
      <c r="L98" s="48">
        <f t="shared" ref="L98:L111" si="19">IFERROR(SUM(J89:J92)/SUM(J85:J88)-1,"")</f>
        <v>2.0000000000000018E-2</v>
      </c>
    </row>
    <row r="99" spans="2:12" x14ac:dyDescent="0.25">
      <c r="B99" s="49">
        <f t="shared" si="17"/>
        <v>46357</v>
      </c>
      <c r="C99" s="37"/>
      <c r="D99" s="74">
        <f t="shared" si="10"/>
        <v>3</v>
      </c>
      <c r="E99" s="37" t="str">
        <f>IF(B99&lt;=$C$7,IFERROR(INDEX(Inputs!$D:$D,MATCH(Calculations!$B99,Inputs!$B:$B,0)),""),"")</f>
        <v/>
      </c>
      <c r="F99" s="73" t="str">
        <f>IF(AND(B99&gt;$C$7,B99&lt;=$C$8),IFERROR(INDEX(Inputs!$E:$E,MATCH(Calculations!$B99,Inputs!$B:$B,0)),""),"")</f>
        <v/>
      </c>
      <c r="G99" s="73" t="str">
        <f t="shared" si="13"/>
        <v/>
      </c>
      <c r="H99" s="73">
        <f t="shared" si="14"/>
        <v>2</v>
      </c>
      <c r="I99" s="39">
        <f t="shared" si="15"/>
        <v>1526.2895831072096</v>
      </c>
      <c r="J99" s="47">
        <f t="shared" si="16"/>
        <v>1526.2895831072096</v>
      </c>
      <c r="K99" s="48">
        <f t="shared" si="18"/>
        <v>2.0000000000000018E-2</v>
      </c>
      <c r="L99" s="48">
        <f t="shared" si="19"/>
        <v>1.9999999999999796E-2</v>
      </c>
    </row>
    <row r="100" spans="2:12" x14ac:dyDescent="0.25">
      <c r="B100" s="49">
        <f t="shared" si="17"/>
        <v>46447</v>
      </c>
      <c r="C100" s="37"/>
      <c r="D100" s="74">
        <f t="shared" si="10"/>
        <v>3</v>
      </c>
      <c r="E100" s="37" t="str">
        <f>IF(B100&lt;=$C$7,IFERROR(INDEX(Inputs!$D:$D,MATCH(Calculations!$B100,Inputs!$B:$B,0)),""),"")</f>
        <v/>
      </c>
      <c r="F100" s="73" t="str">
        <f>IF(AND(B100&gt;$C$7,B100&lt;=$C$8),IFERROR(INDEX(Inputs!$E:$E,MATCH(Calculations!$B100,Inputs!$B:$B,0)),""),"")</f>
        <v/>
      </c>
      <c r="G100" s="73" t="str">
        <f t="shared" si="13"/>
        <v/>
      </c>
      <c r="H100" s="73">
        <f t="shared" si="14"/>
        <v>2</v>
      </c>
      <c r="I100" s="39">
        <f t="shared" si="15"/>
        <v>1536.0734906912307</v>
      </c>
      <c r="J100" s="47">
        <f t="shared" si="16"/>
        <v>1536.0734906912307</v>
      </c>
      <c r="K100" s="48">
        <f t="shared" si="18"/>
        <v>2.0000000000000018E-2</v>
      </c>
      <c r="L100" s="48">
        <f t="shared" si="19"/>
        <v>1.9999999999999796E-2</v>
      </c>
    </row>
    <row r="101" spans="2:12" x14ac:dyDescent="0.25">
      <c r="B101" s="49">
        <f t="shared" si="17"/>
        <v>46539</v>
      </c>
      <c r="C101" s="37"/>
      <c r="D101" s="74">
        <f t="shared" si="10"/>
        <v>3</v>
      </c>
      <c r="E101" s="37" t="str">
        <f>IF(B101&lt;=$C$7,IFERROR(INDEX(Inputs!$D:$D,MATCH(Calculations!$B101,Inputs!$B:$B,0)),""),"")</f>
        <v/>
      </c>
      <c r="F101" s="73" t="str">
        <f>IF(AND(B101&gt;$C$7,B101&lt;=$C$8),IFERROR(INDEX(Inputs!$E:$E,MATCH(Calculations!$B101,Inputs!$B:$B,0)),""),"")</f>
        <v/>
      </c>
      <c r="G101" s="73" t="str">
        <f t="shared" si="13"/>
        <v/>
      </c>
      <c r="H101" s="73">
        <f t="shared" si="14"/>
        <v>2</v>
      </c>
      <c r="I101" s="39">
        <f t="shared" si="15"/>
        <v>1543.7922147227507</v>
      </c>
      <c r="J101" s="47">
        <f t="shared" si="16"/>
        <v>1543.7922147227507</v>
      </c>
      <c r="K101" s="48">
        <f t="shared" si="18"/>
        <v>2.0000000000000018E-2</v>
      </c>
      <c r="L101" s="48">
        <f t="shared" si="19"/>
        <v>2.0000000000000018E-2</v>
      </c>
    </row>
    <row r="102" spans="2:12" x14ac:dyDescent="0.25">
      <c r="B102" s="49">
        <f t="shared" si="17"/>
        <v>46631</v>
      </c>
      <c r="C102" s="37"/>
      <c r="D102" s="74">
        <f t="shared" si="10"/>
        <v>3</v>
      </c>
      <c r="E102" s="37" t="str">
        <f>IF(B102&lt;=$C$7,IFERROR(INDEX(Inputs!$D:$D,MATCH(Calculations!$B102,Inputs!$B:$B,0)),""),"")</f>
        <v/>
      </c>
      <c r="F102" s="73" t="str">
        <f>IF(AND(B102&gt;$C$7,B102&lt;=$C$8),IFERROR(INDEX(Inputs!$E:$E,MATCH(Calculations!$B102,Inputs!$B:$B,0)),""),"")</f>
        <v/>
      </c>
      <c r="G102" s="73" t="str">
        <f t="shared" si="13"/>
        <v/>
      </c>
      <c r="H102" s="73">
        <f t="shared" si="14"/>
        <v>2</v>
      </c>
      <c r="I102" s="39">
        <f t="shared" si="15"/>
        <v>1554.3204783354286</v>
      </c>
      <c r="J102" s="47">
        <f t="shared" si="16"/>
        <v>1554.3204783354286</v>
      </c>
      <c r="K102" s="48">
        <f t="shared" si="18"/>
        <v>2.0000000000000018E-2</v>
      </c>
      <c r="L102" s="48">
        <f t="shared" si="19"/>
        <v>2.0000000000000018E-2</v>
      </c>
    </row>
    <row r="103" spans="2:12" x14ac:dyDescent="0.25">
      <c r="B103" s="49">
        <f t="shared" si="17"/>
        <v>46722</v>
      </c>
      <c r="C103" s="37"/>
      <c r="D103" s="74">
        <f t="shared" si="10"/>
        <v>3</v>
      </c>
      <c r="E103" s="37" t="str">
        <f>IF(B103&lt;=$C$7,IFERROR(INDEX(Inputs!$D:$D,MATCH(Calculations!$B103,Inputs!$B:$B,0)),""),"")</f>
        <v/>
      </c>
      <c r="F103" s="73" t="str">
        <f>IF(AND(B103&gt;$C$7,B103&lt;=$C$8),IFERROR(INDEX(Inputs!$E:$E,MATCH(Calculations!$B103,Inputs!$B:$B,0)),""),"")</f>
        <v/>
      </c>
      <c r="G103" s="73" t="str">
        <f t="shared" si="13"/>
        <v/>
      </c>
      <c r="H103" s="73">
        <f t="shared" si="14"/>
        <v>2</v>
      </c>
      <c r="I103" s="39">
        <f t="shared" si="15"/>
        <v>1556.8153747693539</v>
      </c>
      <c r="J103" s="47">
        <f t="shared" si="16"/>
        <v>1556.8153747693539</v>
      </c>
      <c r="K103" s="48">
        <f t="shared" si="18"/>
        <v>2.0000000000000018E-2</v>
      </c>
      <c r="L103" s="48">
        <f t="shared" si="19"/>
        <v>2.0000000000000018E-2</v>
      </c>
    </row>
    <row r="104" spans="2:12" x14ac:dyDescent="0.25">
      <c r="B104" s="49">
        <f t="shared" si="17"/>
        <v>46813</v>
      </c>
      <c r="C104" s="37"/>
      <c r="D104" s="74">
        <f t="shared" si="10"/>
        <v>3</v>
      </c>
      <c r="E104" s="37" t="str">
        <f>IF(B104&lt;=$C$7,IFERROR(INDEX(Inputs!$D:$D,MATCH(Calculations!$B104,Inputs!$B:$B,0)),""),"")</f>
        <v/>
      </c>
      <c r="F104" s="73" t="str">
        <f>IF(AND(B104&gt;$C$7,B104&lt;=$C$8),IFERROR(INDEX(Inputs!$E:$E,MATCH(Calculations!$B104,Inputs!$B:$B,0)),""),"")</f>
        <v/>
      </c>
      <c r="G104" s="73" t="str">
        <f t="shared" si="13"/>
        <v/>
      </c>
      <c r="H104" s="73">
        <f t="shared" si="14"/>
        <v>2</v>
      </c>
      <c r="I104" s="39">
        <f t="shared" si="15"/>
        <v>1566.7949605050553</v>
      </c>
      <c r="J104" s="47">
        <f t="shared" si="16"/>
        <v>1566.7949605050553</v>
      </c>
      <c r="K104" s="48">
        <f t="shared" si="18"/>
        <v>2.0000000000000018E-2</v>
      </c>
      <c r="L104" s="48">
        <f t="shared" si="19"/>
        <v>2.0000000000000018E-2</v>
      </c>
    </row>
    <row r="105" spans="2:12" x14ac:dyDescent="0.25">
      <c r="B105" s="49">
        <f t="shared" si="17"/>
        <v>46905</v>
      </c>
      <c r="C105" s="37"/>
      <c r="D105" s="74">
        <f t="shared" si="10"/>
        <v>3</v>
      </c>
      <c r="E105" s="37" t="str">
        <f>IF(B105&lt;=$C$7,IFERROR(INDEX(Inputs!$D:$D,MATCH(Calculations!$B105,Inputs!$B:$B,0)),""),"")</f>
        <v/>
      </c>
      <c r="F105" s="73" t="str">
        <f>IF(AND(B105&gt;$C$7,B105&lt;=$C$8),IFERROR(INDEX(Inputs!$E:$E,MATCH(Calculations!$B105,Inputs!$B:$B,0)),""),"")</f>
        <v/>
      </c>
      <c r="G105" s="73" t="str">
        <f t="shared" si="13"/>
        <v/>
      </c>
      <c r="H105" s="73">
        <f t="shared" si="14"/>
        <v>2</v>
      </c>
      <c r="I105" s="39">
        <f t="shared" si="15"/>
        <v>1574.6680590172057</v>
      </c>
      <c r="J105" s="47">
        <f t="shared" si="16"/>
        <v>1574.6680590172057</v>
      </c>
      <c r="K105" s="48">
        <f t="shared" si="18"/>
        <v>2.0000000000000018E-2</v>
      </c>
      <c r="L105" s="48">
        <f t="shared" si="19"/>
        <v>2.0000000000000018E-2</v>
      </c>
    </row>
    <row r="106" spans="2:12" x14ac:dyDescent="0.25">
      <c r="B106" s="49">
        <f t="shared" si="17"/>
        <v>46997</v>
      </c>
      <c r="C106" s="37"/>
      <c r="D106" s="74">
        <f t="shared" si="10"/>
        <v>3</v>
      </c>
      <c r="E106" s="37" t="str">
        <f>IF(B106&lt;=$C$7,IFERROR(INDEX(Inputs!$D:$D,MATCH(Calculations!$B106,Inputs!$B:$B,0)),""),"")</f>
        <v/>
      </c>
      <c r="F106" s="73" t="str">
        <f>IF(AND(B106&gt;$C$7,B106&lt;=$C$8),IFERROR(INDEX(Inputs!$E:$E,MATCH(Calculations!$B106,Inputs!$B:$B,0)),""),"")</f>
        <v/>
      </c>
      <c r="G106" s="73" t="str">
        <f t="shared" si="13"/>
        <v/>
      </c>
      <c r="H106" s="73">
        <f t="shared" si="14"/>
        <v>2</v>
      </c>
      <c r="I106" s="39">
        <f t="shared" si="15"/>
        <v>1585.4068879021372</v>
      </c>
      <c r="J106" s="47">
        <f t="shared" si="16"/>
        <v>1585.4068879021372</v>
      </c>
      <c r="K106" s="48">
        <f t="shared" si="18"/>
        <v>2.0000000000000018E-2</v>
      </c>
      <c r="L106" s="48">
        <f t="shared" si="19"/>
        <v>2.000000000000024E-2</v>
      </c>
    </row>
    <row r="107" spans="2:12" x14ac:dyDescent="0.25">
      <c r="B107" s="49">
        <f t="shared" si="17"/>
        <v>47088</v>
      </c>
      <c r="C107" s="37"/>
      <c r="D107" s="74">
        <f t="shared" si="10"/>
        <v>3</v>
      </c>
      <c r="E107" s="37" t="str">
        <f>IF(B107&lt;=$C$7,IFERROR(INDEX(Inputs!$D:$D,MATCH(Calculations!$B107,Inputs!$B:$B,0)),""),"")</f>
        <v/>
      </c>
      <c r="F107" s="73" t="str">
        <f>IF(AND(B107&gt;$C$7,B107&lt;=$C$8),IFERROR(INDEX(Inputs!$E:$E,MATCH(Calculations!$B107,Inputs!$B:$B,0)),""),"")</f>
        <v/>
      </c>
      <c r="G107" s="73" t="str">
        <f t="shared" si="13"/>
        <v/>
      </c>
      <c r="H107" s="73">
        <f t="shared" si="14"/>
        <v>2</v>
      </c>
      <c r="I107" s="39">
        <f t="shared" si="15"/>
        <v>1587.9516822647411</v>
      </c>
      <c r="J107" s="47">
        <f t="shared" si="16"/>
        <v>1587.9516822647411</v>
      </c>
      <c r="K107" s="48">
        <f t="shared" si="18"/>
        <v>2.0000000000000018E-2</v>
      </c>
      <c r="L107" s="48">
        <f t="shared" si="19"/>
        <v>2.000000000000024E-2</v>
      </c>
    </row>
    <row r="108" spans="2:12" x14ac:dyDescent="0.25">
      <c r="B108" s="49">
        <f t="shared" si="17"/>
        <v>47178</v>
      </c>
      <c r="C108" s="37"/>
      <c r="D108" s="74">
        <f t="shared" si="10"/>
        <v>3</v>
      </c>
      <c r="E108" s="37" t="str">
        <f>IF(B108&lt;=$C$7,IFERROR(INDEX(Inputs!$D:$D,MATCH(Calculations!$B108,Inputs!$B:$B,0)),""),"")</f>
        <v/>
      </c>
      <c r="F108" s="73" t="str">
        <f>IF(AND(B108&gt;$C$7,B108&lt;=$C$8),IFERROR(INDEX(Inputs!$E:$E,MATCH(Calculations!$B108,Inputs!$B:$B,0)),""),"")</f>
        <v/>
      </c>
      <c r="G108" s="73" t="str">
        <f t="shared" si="13"/>
        <v/>
      </c>
      <c r="H108" s="73">
        <f t="shared" si="14"/>
        <v>2</v>
      </c>
      <c r="I108" s="39">
        <f t="shared" si="15"/>
        <v>1598.1308597151565</v>
      </c>
      <c r="J108" s="47">
        <f t="shared" si="16"/>
        <v>1598.1308597151565</v>
      </c>
      <c r="K108" s="48">
        <f t="shared" si="18"/>
        <v>2.0000000000000018E-2</v>
      </c>
      <c r="L108" s="48">
        <f t="shared" si="19"/>
        <v>2.0000000000000018E-2</v>
      </c>
    </row>
    <row r="109" spans="2:12" x14ac:dyDescent="0.25">
      <c r="B109" s="49">
        <f t="shared" si="17"/>
        <v>47270</v>
      </c>
      <c r="C109" s="37"/>
      <c r="D109" s="74">
        <f t="shared" si="10"/>
        <v>3</v>
      </c>
      <c r="E109" s="37" t="str">
        <f>IF(B109&lt;=$C$7,IFERROR(INDEX(Inputs!$D:$D,MATCH(Calculations!$B109,Inputs!$B:$B,0)),""),"")</f>
        <v/>
      </c>
      <c r="F109" s="73" t="str">
        <f>IF(AND(B109&gt;$C$7,B109&lt;=$C$8),IFERROR(INDEX(Inputs!$E:$E,MATCH(Calculations!$B109,Inputs!$B:$B,0)),""),"")</f>
        <v/>
      </c>
      <c r="G109" s="73" t="str">
        <f t="shared" si="13"/>
        <v/>
      </c>
      <c r="H109" s="73">
        <f t="shared" si="14"/>
        <v>2</v>
      </c>
      <c r="I109" s="39">
        <f t="shared" si="15"/>
        <v>1606.1614201975499</v>
      </c>
      <c r="J109" s="47">
        <f t="shared" si="16"/>
        <v>1606.1614201975499</v>
      </c>
      <c r="K109" s="48">
        <f t="shared" si="18"/>
        <v>2.0000000000000018E-2</v>
      </c>
      <c r="L109" s="48">
        <f t="shared" si="19"/>
        <v>2.0000000000000018E-2</v>
      </c>
    </row>
    <row r="110" spans="2:12" x14ac:dyDescent="0.25">
      <c r="B110" s="49">
        <f t="shared" si="17"/>
        <v>47362</v>
      </c>
      <c r="C110" s="37"/>
      <c r="D110" s="74">
        <f t="shared" si="10"/>
        <v>3</v>
      </c>
      <c r="E110" s="37" t="str">
        <f>IF(B110&lt;=$C$7,IFERROR(INDEX(Inputs!$D:$D,MATCH(Calculations!$B110,Inputs!$B:$B,0)),""),"")</f>
        <v/>
      </c>
      <c r="F110" s="73" t="str">
        <f>IF(AND(B110&gt;$C$7,B110&lt;=$C$8),IFERROR(INDEX(Inputs!$E:$E,MATCH(Calculations!$B110,Inputs!$B:$B,0)),""),"")</f>
        <v/>
      </c>
      <c r="G110" s="73" t="str">
        <f t="shared" si="13"/>
        <v/>
      </c>
      <c r="H110" s="73">
        <f t="shared" si="14"/>
        <v>2</v>
      </c>
      <c r="I110" s="39">
        <f t="shared" si="15"/>
        <v>1617.11502566018</v>
      </c>
      <c r="J110" s="47">
        <f t="shared" si="16"/>
        <v>1617.11502566018</v>
      </c>
      <c r="K110" s="48">
        <f t="shared" si="18"/>
        <v>2.0000000000000018E-2</v>
      </c>
      <c r="L110" s="48">
        <f t="shared" si="19"/>
        <v>2.0000000000000018E-2</v>
      </c>
    </row>
    <row r="111" spans="2:12" x14ac:dyDescent="0.25">
      <c r="B111" s="49">
        <f t="shared" si="17"/>
        <v>47453</v>
      </c>
      <c r="C111" s="37"/>
      <c r="D111" s="74">
        <f t="shared" si="10"/>
        <v>3</v>
      </c>
      <c r="E111" s="37" t="str">
        <f>IF(B111&lt;=$C$7,IFERROR(INDEX(Inputs!$D:$D,MATCH(Calculations!$B111,Inputs!$B:$B,0)),""),"")</f>
        <v/>
      </c>
      <c r="F111" s="73" t="str">
        <f>IF(AND(B111&gt;$C$7,B111&lt;=$C$8),IFERROR(INDEX(Inputs!$E:$E,MATCH(Calculations!$B111,Inputs!$B:$B,0)),""),"")</f>
        <v/>
      </c>
      <c r="G111" s="73" t="str">
        <f t="shared" si="13"/>
        <v/>
      </c>
      <c r="H111" s="73">
        <f t="shared" si="14"/>
        <v>2</v>
      </c>
      <c r="I111" s="39">
        <f t="shared" si="15"/>
        <v>1619.710715910036</v>
      </c>
      <c r="J111" s="47">
        <f t="shared" si="16"/>
        <v>1619.710715910036</v>
      </c>
      <c r="K111" s="48">
        <f t="shared" si="18"/>
        <v>2.0000000000000018E-2</v>
      </c>
      <c r="L111" s="48">
        <f t="shared" si="19"/>
        <v>1.9999999999999796E-2</v>
      </c>
    </row>
  </sheetData>
  <sheetProtection formatColumns="0" formatRows="0"/>
  <pageMargins left="0.25" right="0.25" top="0.75" bottom="0.75" header="0.3" footer="0.3"/>
  <pageSetup paperSize="9" scale="69" fitToHeight="0" orientation="landscape" r:id="rId1"/>
  <headerFooter>
    <oddFooter>&amp;L&amp;F&amp;C&amp;A&amp;R&amp;P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
  <sheetViews>
    <sheetView showGridLines="0" view="pageBreakPreview" zoomScaleNormal="100" zoomScaleSheetLayoutView="100" workbookViewId="0"/>
  </sheetViews>
  <sheetFormatPr defaultRowHeight="15" x14ac:dyDescent="0.25"/>
  <cols>
    <col min="1" max="1" width="3.28515625" customWidth="1"/>
    <col min="2" max="2" width="46.85546875" customWidth="1"/>
    <col min="8" max="9" width="9.140625" style="1"/>
    <col min="14" max="14" width="2.7109375" customWidth="1"/>
  </cols>
  <sheetData>
    <row r="1" spans="1:13" s="1" customFormat="1" ht="26.25" x14ac:dyDescent="0.4">
      <c r="A1" s="17" t="s">
        <v>7</v>
      </c>
    </row>
    <row r="2" spans="1:13" s="1" customFormat="1" x14ac:dyDescent="0.25">
      <c r="A2"/>
    </row>
    <row r="3" spans="1:13" s="1" customFormat="1" x14ac:dyDescent="0.25">
      <c r="A3"/>
      <c r="B3" s="37"/>
      <c r="C3" s="67">
        <f>Inputs!C10</f>
        <v>40238</v>
      </c>
      <c r="D3" s="46">
        <f>EDATE(C3,12)</f>
        <v>40603</v>
      </c>
      <c r="E3" s="46">
        <f t="shared" ref="E3:F3" si="0">EDATE(D3,12)</f>
        <v>40969</v>
      </c>
      <c r="F3" s="46">
        <f t="shared" si="0"/>
        <v>41334</v>
      </c>
      <c r="G3" s="46">
        <f t="shared" ref="G3" si="1">EDATE(F3,12)</f>
        <v>41699</v>
      </c>
      <c r="H3" s="46">
        <f t="shared" ref="H3" si="2">EDATE(G3,12)</f>
        <v>42064</v>
      </c>
      <c r="I3" s="46">
        <f t="shared" ref="I3" si="3">EDATE(H3,12)</f>
        <v>42430</v>
      </c>
      <c r="J3" s="46">
        <f t="shared" ref="J3" si="4">EDATE(I3,12)</f>
        <v>42795</v>
      </c>
      <c r="K3" s="46">
        <f t="shared" ref="K3" si="5">EDATE(J3,12)</f>
        <v>43160</v>
      </c>
      <c r="L3" s="46">
        <f t="shared" ref="L3:M3" si="6">EDATE(K3,12)</f>
        <v>43525</v>
      </c>
      <c r="M3" s="46">
        <f t="shared" si="6"/>
        <v>43891</v>
      </c>
    </row>
    <row r="4" spans="1:13" s="1" customFormat="1" x14ac:dyDescent="0.25">
      <c r="B4" s="37" t="s">
        <v>29</v>
      </c>
      <c r="C4" s="48">
        <f>INDEX(Calculations!$K:$K,MATCH(Output!C$3,Calculations!$B:$B,0))</f>
        <v>2.0465116279069884E-2</v>
      </c>
      <c r="D4" s="48">
        <f>INDEX(Calculations!$K:$K,MATCH(Output!D$3,Calculations!$B:$B,0))</f>
        <v>2.4183602337926935E-2</v>
      </c>
      <c r="E4" s="48">
        <f>INDEX(Calculations!$K:$K,MATCH(Output!E$3,Calculations!$B:$B,0))</f>
        <v>1.5706806282722585E-2</v>
      </c>
      <c r="F4" s="48">
        <f>INDEX(Calculations!$K:$K,MATCH(Output!F$3,Calculations!$B:$B,0))</f>
        <v>8.5910652920961894E-3</v>
      </c>
      <c r="G4" s="48">
        <f>INDEX(Calculations!$K:$K,MATCH(Output!G$3,Calculations!$B:$B,0))</f>
        <v>1.5332197614991383E-2</v>
      </c>
      <c r="H4" s="48">
        <f>INDEX(Calculations!$K:$K,MATCH(Output!H$3,Calculations!$B:$B,0))</f>
        <v>1.4261744966443057E-2</v>
      </c>
      <c r="I4" s="48">
        <f>INDEX(Calculations!$K:$K,MATCH(Output!I$3,Calculations!$B:$B,0))</f>
        <v>1.7369727047146455E-2</v>
      </c>
      <c r="J4" s="48">
        <f>INDEX(Calculations!$K:$K,MATCH(Output!J$3,Calculations!$B:$B,0))</f>
        <v>2.1138211382113914E-2</v>
      </c>
      <c r="K4" s="48">
        <f>INDEX(Calculations!$K:$K,MATCH(Output!K$3,Calculations!$B:$B,0))</f>
        <v>2.1669341894061001E-2</v>
      </c>
      <c r="L4" s="48">
        <f>INDEX(Calculations!$K:$K,MATCH(Output!L$3,Calculations!$B:$B,0))</f>
        <v>2.1112894596040599E-2</v>
      </c>
      <c r="M4" s="48">
        <f>INDEX(Calculations!$K:$K,MATCH(Output!M$3,Calculations!$B:$B,0))</f>
        <v>2.0556447298020419E-2</v>
      </c>
    </row>
    <row r="5" spans="1:13" s="1" customFormat="1" x14ac:dyDescent="0.25">
      <c r="B5" s="37" t="s">
        <v>30</v>
      </c>
      <c r="C5" s="48">
        <f>INDEX(Calculations!$L:$L,MATCH(Output!C$3,Calculations!$B:$B,0))</f>
        <v>0</v>
      </c>
      <c r="D5" s="48">
        <f>INDEX(Calculations!$L:$L,MATCH(Output!D$3,Calculations!$B:$B,0))</f>
        <v>2.4650391087935652E-2</v>
      </c>
      <c r="E5" s="48">
        <f>INDEX(Calculations!$L:$L,MATCH(Output!E$3,Calculations!$B:$B,0))</f>
        <v>1.7811704834605369E-2</v>
      </c>
      <c r="F5" s="48">
        <f>INDEX(Calculations!$L:$L,MATCH(Output!F$3,Calculations!$B:$B,0))</f>
        <v>2.5401069518716568E-2</v>
      </c>
      <c r="G5" s="48">
        <f>INDEX(Calculations!$L:$L,MATCH(Output!G$3,Calculations!$B:$B,0))</f>
        <v>1.2820512820512775E-2</v>
      </c>
      <c r="H5" s="48">
        <f>INDEX(Calculations!$L:$L,MATCH(Output!H$3,Calculations!$B:$B,0))</f>
        <v>9.6545805621111036E-3</v>
      </c>
      <c r="I5" s="48">
        <f>INDEX(Calculations!$L:$L,MATCH(Output!I$3,Calculations!$B:$B,0))</f>
        <v>1.5299617509562324E-2</v>
      </c>
      <c r="J5" s="48">
        <f>INDEX(Calculations!$L:$L,MATCH(Output!J$3,Calculations!$B:$B,0))</f>
        <v>1.506906655504392E-2</v>
      </c>
      <c r="K5" s="48">
        <f>INDEX(Calculations!$L:$L,MATCH(Output!K$3,Calculations!$B:$B,0))</f>
        <v>1.7731958762886579E-2</v>
      </c>
      <c r="L5" s="48">
        <f>INDEX(Calculations!$L:$L,MATCH(Output!L$3,Calculations!$B:$B,0))</f>
        <v>2.1069692058346856E-2</v>
      </c>
      <c r="M5" s="48">
        <f>INDEX(Calculations!$L:$L,MATCH(Output!M$3,Calculations!$B:$B,0))</f>
        <v>2.1528794788826966E-2</v>
      </c>
    </row>
    <row r="7" spans="1:13" s="1" customFormat="1" x14ac:dyDescent="0.25">
      <c r="A7"/>
    </row>
  </sheetData>
  <sheetProtection formatColumns="0" formatRows="0"/>
  <pageMargins left="0.25" right="0.25" top="0.75" bottom="0.75" header="0.3" footer="0.3"/>
  <pageSetup paperSize="9" scale="92" orientation="landscape" r:id="rId1"/>
  <headerFooter>
    <oddFooter>&amp;L&amp;F&amp;C&amp;A&amp;R&amp;P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CoverSheet</vt:lpstr>
      <vt:lpstr>Description</vt:lpstr>
      <vt:lpstr>Table of Contents</vt:lpstr>
      <vt:lpstr>Inputs</vt:lpstr>
      <vt:lpstr>Calculations</vt:lpstr>
      <vt:lpstr>Output</vt:lpstr>
      <vt:lpstr>Calculations!Print_Area</vt:lpstr>
      <vt:lpstr>CoverSheet!Print_Area</vt:lpstr>
      <vt:lpstr>Description!Print_Area</vt:lpstr>
      <vt:lpstr>Inputs!Print_Area</vt:lpstr>
      <vt:lpstr>Output!Print_Area</vt:lpstr>
      <vt:lpstr>'Table of Contents'!Print_Area</vt:lpstr>
      <vt:lpstr>Calculations!Print_Titles</vt:lpstr>
      <vt:lpstr>Inputs!Print_Titles</vt:lpstr>
      <vt:lpstr>rCheck1</vt:lpstr>
      <vt:lpstr>rCheck2</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Commerce Commission</dc:creator>
  <cp:lastModifiedBy>robertg</cp:lastModifiedBy>
  <cp:lastPrinted>2014-11-26T09:11:11Z</cp:lastPrinted>
  <dcterms:created xsi:type="dcterms:W3CDTF">2012-07-04T01:49:43Z</dcterms:created>
  <dcterms:modified xsi:type="dcterms:W3CDTF">2014-11-26T11:09:52Z</dcterms:modified>
</cp:coreProperties>
</file>