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fileSharing readOnlyRecommended="1"/>
  <workbookPr filterPrivacy="1" codeName="ThisWorkbook"/>
  <xr:revisionPtr revIDLastSave="0" documentId="13_ncr:1_{B4F0370E-4C3C-45E0-973F-D71EF83C27B4}" xr6:coauthVersionLast="47" xr6:coauthVersionMax="47" xr10:uidLastSave="{00000000-0000-0000-0000-000000000000}"/>
  <bookViews>
    <workbookView xWindow="-28920" yWindow="-120" windowWidth="29040" windowHeight="15840" xr2:uid="{00000000-000D-0000-FFFF-FFFF00000000}"/>
  </bookViews>
  <sheets>
    <sheet name="CoverSheet" sheetId="21" r:id="rId1"/>
    <sheet name="Table of Contents" sheetId="22" r:id="rId2"/>
    <sheet name="Description" sheetId="9" r:id="rId3"/>
    <sheet name="Inputs" sheetId="19" r:id="rId4"/>
    <sheet name="Calculations" sheetId="1" r:id="rId5"/>
    <sheet name="Output" sheetId="17" r:id="rId6"/>
  </sheets>
  <definedNames>
    <definedName name="_xlnm.Print_Area" localSheetId="4">Calculations!$A$1:$U$85</definedName>
    <definedName name="_xlnm.Print_Area" localSheetId="0">CoverSheet!$A$1:$D$18</definedName>
    <definedName name="_xlnm.Print_Area" localSheetId="2">Description!$A$1:$C$15</definedName>
    <definedName name="_xlnm.Print_Area" localSheetId="3">Inputs!$A$1:$U$76</definedName>
    <definedName name="_xlnm.Print_Area" localSheetId="5">Output!$A$1:$BE$12</definedName>
    <definedName name="_xlnm.Print_Area" localSheetId="1">'Table of Contents'!$A$1:$C$8</definedName>
  </definedNames>
  <calcPr calcId="191029"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 l="1"/>
  <c r="B17" i="1"/>
  <c r="B18" i="1"/>
  <c r="B19" i="1"/>
  <c r="B20" i="1"/>
  <c r="B21" i="1"/>
  <c r="B22" i="1"/>
  <c r="B23" i="1"/>
  <c r="B24" i="1"/>
  <c r="B25" i="1"/>
  <c r="B26" i="1"/>
  <c r="B27" i="1"/>
  <c r="B28" i="1"/>
  <c r="B29" i="1"/>
  <c r="B30" i="1"/>
  <c r="B31" i="1"/>
  <c r="B32" i="1"/>
  <c r="B33" i="1"/>
  <c r="B34" i="1"/>
  <c r="B35" i="1"/>
  <c r="B36" i="1"/>
  <c r="B37" i="1"/>
  <c r="B38" i="1"/>
  <c r="B39" i="1"/>
  <c r="B40" i="1"/>
  <c r="B41" i="1"/>
  <c r="B42" i="1"/>
  <c r="E45" i="1" l="1"/>
  <c r="E46" i="1"/>
  <c r="E47" i="1"/>
  <c r="E48" i="1"/>
  <c r="E49" i="1"/>
  <c r="E50" i="1"/>
  <c r="E51" i="1"/>
  <c r="E52" i="1"/>
  <c r="E53" i="1"/>
  <c r="E54" i="1"/>
  <c r="E55" i="1"/>
  <c r="E44" i="1"/>
  <c r="V48" i="19" l="1"/>
  <c r="Q50" i="19"/>
  <c r="V21" i="19"/>
  <c r="V22" i="19"/>
  <c r="V23" i="19"/>
  <c r="V24" i="19"/>
  <c r="V25" i="19"/>
  <c r="V26" i="19"/>
  <c r="V27" i="19"/>
  <c r="V28" i="19"/>
  <c r="V29" i="19"/>
  <c r="V30" i="19"/>
  <c r="V31" i="19"/>
  <c r="V32" i="19"/>
  <c r="V33" i="19"/>
  <c r="V34" i="19"/>
  <c r="V35" i="19"/>
  <c r="V36" i="19"/>
  <c r="V37" i="19"/>
  <c r="V38" i="19"/>
  <c r="V39" i="19"/>
  <c r="V40" i="19"/>
  <c r="V41" i="19"/>
  <c r="V42" i="19"/>
  <c r="V43" i="19"/>
  <c r="V44" i="19"/>
  <c r="V45" i="19"/>
  <c r="V46" i="19"/>
  <c r="V47" i="19"/>
  <c r="V18" i="19"/>
  <c r="V19" i="19"/>
  <c r="V20" i="19"/>
  <c r="V49" i="19"/>
  <c r="F37" i="1" l="1"/>
  <c r="A10" i="17" l="1"/>
  <c r="A9" i="17" l="1"/>
  <c r="A11" i="17"/>
  <c r="A8" i="17"/>
  <c r="M7" i="17"/>
  <c r="N7" i="17"/>
  <c r="O7" i="17" s="1"/>
  <c r="P7" i="17" s="1"/>
  <c r="Q7" i="17" s="1"/>
  <c r="R7" i="17" s="1"/>
  <c r="S7" i="17" s="1"/>
  <c r="T7" i="17" s="1"/>
  <c r="U7" i="17" s="1"/>
  <c r="V7" i="17" s="1"/>
  <c r="W7" i="17" s="1"/>
  <c r="X7" i="17" s="1"/>
  <c r="Y7" i="17" s="1"/>
  <c r="Z7" i="17" s="1"/>
  <c r="AA7" i="17" s="1"/>
  <c r="AB7" i="17" s="1"/>
  <c r="AC7" i="17" s="1"/>
  <c r="AD7" i="17" s="1"/>
  <c r="AE7" i="17" s="1"/>
  <c r="AF7" i="17" s="1"/>
  <c r="AG7" i="17" s="1"/>
  <c r="AH7" i="17" s="1"/>
  <c r="AI7" i="17" s="1"/>
  <c r="AJ7" i="17" s="1"/>
  <c r="AK7" i="17" s="1"/>
  <c r="AL7" i="17" s="1"/>
  <c r="AM7" i="17" s="1"/>
  <c r="AN7" i="17" s="1"/>
  <c r="AO7" i="17" s="1"/>
  <c r="AP7" i="17" s="1"/>
  <c r="AQ7" i="17" s="1"/>
  <c r="AR7" i="17" s="1"/>
  <c r="AS7" i="17" s="1"/>
  <c r="AT7" i="17" s="1"/>
  <c r="AU7" i="17" s="1"/>
  <c r="AV7" i="17" s="1"/>
  <c r="AW7" i="17" s="1"/>
  <c r="AX7" i="17" s="1"/>
  <c r="AY7" i="17" s="1"/>
  <c r="AZ7" i="17" s="1"/>
  <c r="BA7" i="17" s="1"/>
  <c r="BB7" i="17" s="1"/>
  <c r="BC7" i="17" s="1"/>
  <c r="BD7" i="17" s="1"/>
  <c r="L7" i="17"/>
  <c r="H6" i="1" l="1"/>
  <c r="H7" i="1"/>
  <c r="F17" i="1" l="1"/>
  <c r="F18" i="1"/>
  <c r="F19" i="1" l="1"/>
  <c r="F20" i="1"/>
  <c r="A6" i="1" l="1"/>
  <c r="A7" i="1"/>
  <c r="A5" i="1"/>
  <c r="H5" i="1"/>
  <c r="H11" i="1" s="1"/>
  <c r="E56" i="1" s="1"/>
  <c r="E57" i="1" s="1"/>
  <c r="L6" i="19"/>
  <c r="L5" i="19"/>
  <c r="F21" i="1" l="1"/>
  <c r="F22" i="1"/>
  <c r="F23" i="1"/>
  <c r="H23" i="1" s="1"/>
  <c r="F24" i="1"/>
  <c r="I30" i="1" l="1"/>
  <c r="H22" i="1"/>
  <c r="H24" i="1"/>
  <c r="F25" i="1"/>
  <c r="F26" i="1"/>
  <c r="F27" i="1"/>
  <c r="F28" i="1"/>
  <c r="F29" i="1"/>
  <c r="F30" i="1"/>
  <c r="F31" i="1"/>
  <c r="F32" i="1"/>
  <c r="F33" i="1"/>
  <c r="F34" i="1"/>
  <c r="F35" i="1"/>
  <c r="F36" i="1"/>
  <c r="F38" i="1"/>
  <c r="F39" i="1"/>
  <c r="F40" i="1"/>
  <c r="F41" i="1"/>
  <c r="F42" i="1"/>
  <c r="I38" i="1" l="1"/>
  <c r="I46" i="1"/>
  <c r="I42" i="1"/>
  <c r="I34" i="1"/>
  <c r="J39" i="1"/>
  <c r="J31" i="1"/>
  <c r="J35" i="1"/>
  <c r="H35" i="1"/>
  <c r="J38" i="1"/>
  <c r="H31" i="1"/>
  <c r="J34" i="1"/>
  <c r="J42" i="1"/>
  <c r="H39" i="1"/>
  <c r="J37" i="1"/>
  <c r="H34" i="1"/>
  <c r="J33" i="1"/>
  <c r="H30" i="1"/>
  <c r="J29" i="1"/>
  <c r="H26" i="1"/>
  <c r="F45" i="1"/>
  <c r="F44" i="1"/>
  <c r="F48" i="1" s="1"/>
  <c r="H27" i="1"/>
  <c r="J30" i="1"/>
  <c r="F46" i="1"/>
  <c r="F50" i="1" s="1"/>
  <c r="H42" i="1"/>
  <c r="J41" i="1"/>
  <c r="H38" i="1"/>
  <c r="J40" i="1"/>
  <c r="J36" i="1"/>
  <c r="J32" i="1"/>
  <c r="J28" i="1"/>
  <c r="J27" i="1"/>
  <c r="F43" i="1"/>
  <c r="J43" i="1" s="1"/>
  <c r="H25" i="1"/>
  <c r="H28" i="1"/>
  <c r="I50" i="1" l="1"/>
  <c r="F49" i="1"/>
  <c r="F53" i="1" s="1"/>
  <c r="J45" i="1"/>
  <c r="H50" i="1"/>
  <c r="H46" i="1"/>
  <c r="H43" i="1"/>
  <c r="J46" i="1"/>
  <c r="J44" i="1"/>
  <c r="F52" i="1"/>
  <c r="F54" i="1"/>
  <c r="F47" i="1"/>
  <c r="I54" i="1" s="1"/>
  <c r="B7" i="17"/>
  <c r="C7" i="17"/>
  <c r="J49" i="1" l="1"/>
  <c r="H47" i="1"/>
  <c r="J50" i="1"/>
  <c r="J47" i="1"/>
  <c r="H54" i="1"/>
  <c r="J48" i="1"/>
  <c r="F51" i="1"/>
  <c r="J51" i="1" s="1"/>
  <c r="D5" i="17"/>
  <c r="D4" i="17"/>
  <c r="I58" i="1" l="1"/>
  <c r="H51" i="1"/>
  <c r="J54" i="1"/>
  <c r="J53" i="1"/>
  <c r="J52" i="1"/>
  <c r="F55" i="1"/>
  <c r="E7" i="17"/>
  <c r="F7" i="17"/>
  <c r="G7" i="17"/>
  <c r="H7" i="17"/>
  <c r="I7" i="17"/>
  <c r="J7" i="17"/>
  <c r="K7" i="17"/>
  <c r="D7" i="17"/>
  <c r="H55" i="1" l="1"/>
  <c r="J55" i="1"/>
  <c r="L6" i="1"/>
  <c r="L7" i="1"/>
  <c r="D55" i="1" l="1"/>
  <c r="A55" i="1" l="1"/>
  <c r="D54" i="1"/>
  <c r="D56" i="1"/>
  <c r="D57" i="1" l="1"/>
  <c r="A54" i="1"/>
  <c r="D53" i="1"/>
  <c r="F57" i="1" l="1"/>
  <c r="F56" i="1"/>
  <c r="I62" i="1" s="1"/>
  <c r="A53" i="1"/>
  <c r="D58" i="1"/>
  <c r="D52" i="1"/>
  <c r="J56" i="1" l="1"/>
  <c r="J57" i="1"/>
  <c r="D59" i="1"/>
  <c r="H56" i="1"/>
  <c r="D51" i="1"/>
  <c r="A52" i="1"/>
  <c r="A51" i="1" l="1"/>
  <c r="D60" i="1"/>
  <c r="D50" i="1"/>
  <c r="D61" i="1" l="1"/>
  <c r="A50" i="1"/>
  <c r="D49" i="1"/>
  <c r="E58" i="1"/>
  <c r="F58" i="1" s="1"/>
  <c r="E59" i="1"/>
  <c r="F59" i="1" s="1"/>
  <c r="H58" i="1" l="1"/>
  <c r="J59" i="1"/>
  <c r="J58" i="1"/>
  <c r="H59" i="1"/>
  <c r="D62" i="1"/>
  <c r="A49" i="1"/>
  <c r="D48" i="1"/>
  <c r="H57" i="1"/>
  <c r="E60" i="1"/>
  <c r="F60" i="1" s="1"/>
  <c r="I66" i="1" s="1"/>
  <c r="J60" i="1" l="1"/>
  <c r="D63" i="1"/>
  <c r="R82" i="1" s="1"/>
  <c r="D47" i="1"/>
  <c r="A48" i="1"/>
  <c r="H60" i="1"/>
  <c r="E63" i="1"/>
  <c r="F63" i="1" s="1"/>
  <c r="E62" i="1"/>
  <c r="F62" i="1" s="1"/>
  <c r="E61" i="1"/>
  <c r="F61" i="1" s="1"/>
  <c r="Q85" i="1" l="1"/>
  <c r="J11" i="17" s="1"/>
  <c r="S84" i="1"/>
  <c r="R85" i="1"/>
  <c r="K11" i="17" s="1"/>
  <c r="Q84" i="1"/>
  <c r="P85" i="1"/>
  <c r="R84" i="1"/>
  <c r="P84" i="1"/>
  <c r="I10" i="17" s="1"/>
  <c r="R83" i="1"/>
  <c r="Q83" i="1"/>
  <c r="P83" i="1"/>
  <c r="J61" i="1"/>
  <c r="H63" i="1"/>
  <c r="J62" i="1"/>
  <c r="S85" i="1" s="1"/>
  <c r="H62" i="1"/>
  <c r="S83" i="1" s="1"/>
  <c r="J63" i="1"/>
  <c r="K10" i="17"/>
  <c r="K9" i="17"/>
  <c r="J10" i="17"/>
  <c r="K8" i="17"/>
  <c r="J9" i="17"/>
  <c r="D64" i="1"/>
  <c r="A47" i="1"/>
  <c r="D46" i="1"/>
  <c r="H61" i="1"/>
  <c r="S82" i="1" s="1"/>
  <c r="E64" i="1"/>
  <c r="F64" i="1" s="1"/>
  <c r="J64" i="1" s="1"/>
  <c r="I70" i="1" l="1"/>
  <c r="D65" i="1"/>
  <c r="A46" i="1"/>
  <c r="D45" i="1"/>
  <c r="H64" i="1"/>
  <c r="E65" i="1"/>
  <c r="F65" i="1" s="1"/>
  <c r="E67" i="1"/>
  <c r="F67" i="1" s="1"/>
  <c r="E66" i="1"/>
  <c r="F66" i="1" s="1"/>
  <c r="J66" i="1" l="1"/>
  <c r="J65" i="1"/>
  <c r="H66" i="1"/>
  <c r="H67" i="1"/>
  <c r="J67" i="1"/>
  <c r="D66" i="1"/>
  <c r="A45" i="1"/>
  <c r="D44" i="1"/>
  <c r="I11" i="17" s="1"/>
  <c r="H65" i="1"/>
  <c r="E68" i="1"/>
  <c r="F68" i="1" s="1"/>
  <c r="H68" i="1" l="1"/>
  <c r="J68" i="1"/>
  <c r="D67" i="1"/>
  <c r="A44" i="1"/>
  <c r="D43" i="1"/>
  <c r="E69" i="1"/>
  <c r="F69" i="1" s="1"/>
  <c r="I75" i="1" s="1"/>
  <c r="J69" i="1" l="1"/>
  <c r="H69" i="1"/>
  <c r="D68" i="1"/>
  <c r="A43" i="1"/>
  <c r="D42" i="1"/>
  <c r="H45" i="1"/>
  <c r="E70" i="1"/>
  <c r="F70" i="1" s="1"/>
  <c r="J70" i="1" s="1"/>
  <c r="H70" i="1" l="1"/>
  <c r="D69" i="1"/>
  <c r="A42" i="1"/>
  <c r="D41" i="1"/>
  <c r="H49" i="1"/>
  <c r="P82" i="1" s="1"/>
  <c r="H44" i="1"/>
  <c r="E71" i="1"/>
  <c r="F71" i="1" s="1"/>
  <c r="J71" i="1" s="1"/>
  <c r="H71" i="1" l="1"/>
  <c r="D70" i="1"/>
  <c r="A41" i="1"/>
  <c r="D40" i="1"/>
  <c r="H48" i="1"/>
  <c r="H53" i="1"/>
  <c r="E72" i="1"/>
  <c r="F72" i="1" s="1"/>
  <c r="Q82" i="1" l="1"/>
  <c r="J8" i="17" s="1"/>
  <c r="T85" i="1"/>
  <c r="M11" i="17" s="1"/>
  <c r="T83" i="1"/>
  <c r="M9" i="17" s="1"/>
  <c r="T82" i="1"/>
  <c r="M8" i="17" s="1"/>
  <c r="T84" i="1"/>
  <c r="U82" i="1"/>
  <c r="H72" i="1"/>
  <c r="J72" i="1"/>
  <c r="I8" i="17"/>
  <c r="L10" i="17"/>
  <c r="M10" i="17"/>
  <c r="L11" i="17"/>
  <c r="L8" i="17"/>
  <c r="L9" i="17"/>
  <c r="D71" i="1"/>
  <c r="A40" i="1"/>
  <c r="D39" i="1"/>
  <c r="H41" i="1"/>
  <c r="H52" i="1"/>
  <c r="E73" i="1"/>
  <c r="F73" i="1" s="1"/>
  <c r="J73" i="1" l="1"/>
  <c r="I9" i="17"/>
  <c r="D72" i="1"/>
  <c r="A39" i="1"/>
  <c r="D38" i="1"/>
  <c r="H73" i="1"/>
  <c r="H40" i="1"/>
  <c r="E74" i="1"/>
  <c r="F74" i="1" s="1"/>
  <c r="J74" i="1" l="1"/>
  <c r="D73" i="1"/>
  <c r="A38" i="1"/>
  <c r="D37" i="1"/>
  <c r="H74" i="1"/>
  <c r="E75" i="1"/>
  <c r="F75" i="1" s="1"/>
  <c r="J75" i="1" s="1"/>
  <c r="H75" i="1" l="1"/>
  <c r="D74" i="1"/>
  <c r="A37" i="1"/>
  <c r="D36" i="1"/>
  <c r="E76" i="1"/>
  <c r="F76" i="1" s="1"/>
  <c r="J76" i="1" s="1"/>
  <c r="U85" i="1" l="1"/>
  <c r="N11" i="17" s="1"/>
  <c r="U83" i="1"/>
  <c r="N9" i="17" s="1"/>
  <c r="U84" i="1"/>
  <c r="N10" i="17"/>
  <c r="N8" i="17"/>
  <c r="D75" i="1"/>
  <c r="D76" i="1" s="1"/>
  <c r="D77" i="1" s="1"/>
  <c r="H76" i="1"/>
  <c r="A36" i="1"/>
  <c r="D35" i="1"/>
  <c r="H37" i="1"/>
  <c r="E77" i="1"/>
  <c r="O11" i="17" l="1"/>
  <c r="O8" i="17"/>
  <c r="O9" i="17"/>
  <c r="O10" i="17"/>
  <c r="F77" i="1"/>
  <c r="J77" i="1" s="1"/>
  <c r="A35" i="1"/>
  <c r="D34" i="1"/>
  <c r="H36" i="1"/>
  <c r="P10" i="17" l="1"/>
  <c r="P8" i="17"/>
  <c r="P9" i="17"/>
  <c r="P11" i="17"/>
  <c r="H77" i="1"/>
  <c r="A34" i="1"/>
  <c r="D33" i="1"/>
  <c r="N82" i="1" l="1"/>
  <c r="G8" i="17" s="1"/>
  <c r="L83" i="1"/>
  <c r="O83" i="1"/>
  <c r="H9" i="17" s="1"/>
  <c r="N84" i="1"/>
  <c r="G10" i="17" s="1"/>
  <c r="O84" i="1"/>
  <c r="N83" i="1"/>
  <c r="M84" i="1"/>
  <c r="L85" i="1"/>
  <c r="M85" i="1"/>
  <c r="N85" i="1"/>
  <c r="G11" i="17" s="1"/>
  <c r="L84" i="1"/>
  <c r="E10" i="17" s="1"/>
  <c r="M83" i="1"/>
  <c r="O82" i="1"/>
  <c r="O85" i="1"/>
  <c r="H11" i="17" s="1"/>
  <c r="M82" i="1"/>
  <c r="Q8" i="17"/>
  <c r="Q9" i="17"/>
  <c r="Q11" i="17"/>
  <c r="Q10" i="17"/>
  <c r="H10" i="17"/>
  <c r="F10" i="17"/>
  <c r="E9" i="17"/>
  <c r="F8" i="17"/>
  <c r="F9" i="17"/>
  <c r="H8" i="17"/>
  <c r="G9" i="17"/>
  <c r="A33" i="1"/>
  <c r="D32" i="1"/>
  <c r="R9" i="17" l="1"/>
  <c r="R11" i="17"/>
  <c r="R10" i="17"/>
  <c r="R8" i="17"/>
  <c r="F11" i="17"/>
  <c r="A32" i="1"/>
  <c r="D31" i="1"/>
  <c r="H33" i="1"/>
  <c r="L82" i="1" l="1"/>
  <c r="E8" i="17" s="1"/>
  <c r="S9" i="17"/>
  <c r="S10" i="17"/>
  <c r="S11" i="17"/>
  <c r="S8" i="17"/>
  <c r="A31" i="1"/>
  <c r="D30" i="1"/>
  <c r="H32" i="1"/>
  <c r="T11" i="17" l="1"/>
  <c r="T8" i="17"/>
  <c r="T10" i="17"/>
  <c r="T9" i="17"/>
  <c r="A30" i="1"/>
  <c r="D29" i="1"/>
  <c r="U9" i="17" l="1"/>
  <c r="U10" i="17"/>
  <c r="U8" i="17"/>
  <c r="U11" i="17"/>
  <c r="A29" i="1"/>
  <c r="D28" i="1"/>
  <c r="V8" i="17" l="1"/>
  <c r="V10" i="17"/>
  <c r="V11" i="17"/>
  <c r="V9" i="17"/>
  <c r="E11" i="17"/>
  <c r="A28" i="1"/>
  <c r="D27" i="1"/>
  <c r="W9" i="17" l="1"/>
  <c r="W11" i="17"/>
  <c r="W10" i="17"/>
  <c r="W8" i="17"/>
  <c r="A27" i="1"/>
  <c r="D26" i="1"/>
  <c r="H29" i="1"/>
  <c r="K85" i="1" l="1"/>
  <c r="K83" i="1"/>
  <c r="D9" i="17" s="1"/>
  <c r="K82" i="1"/>
  <c r="J83" i="1"/>
  <c r="X8" i="17"/>
  <c r="X10" i="17"/>
  <c r="X11" i="17"/>
  <c r="X9" i="17"/>
  <c r="K84" i="1"/>
  <c r="D10" i="17" s="1"/>
  <c r="C9" i="17"/>
  <c r="D8" i="17"/>
  <c r="A26" i="1"/>
  <c r="D25" i="1"/>
  <c r="Y11" i="17" l="1"/>
  <c r="Y10" i="17"/>
  <c r="Y9" i="17"/>
  <c r="Y8" i="17"/>
  <c r="D24" i="1"/>
  <c r="A25" i="1"/>
  <c r="Z10" i="17" l="1"/>
  <c r="Z11" i="17"/>
  <c r="Z8" i="17"/>
  <c r="Z9" i="17"/>
  <c r="D11" i="17"/>
  <c r="D23" i="1"/>
  <c r="A24" i="1"/>
  <c r="AA9" i="17" l="1"/>
  <c r="AA8" i="17"/>
  <c r="AA11" i="17"/>
  <c r="AA10" i="17"/>
  <c r="D22" i="1"/>
  <c r="A23" i="1"/>
  <c r="J82" i="1" l="1"/>
  <c r="C8" i="17" s="1"/>
  <c r="I83" i="1"/>
  <c r="B9" i="17" s="1"/>
  <c r="AB11" i="17"/>
  <c r="AB8" i="17"/>
  <c r="AB10" i="17"/>
  <c r="AB9" i="17"/>
  <c r="D21" i="1"/>
  <c r="A22" i="1"/>
  <c r="AC10" i="17" l="1"/>
  <c r="AC8" i="17"/>
  <c r="AC9" i="17"/>
  <c r="AC11" i="17"/>
  <c r="D20" i="1"/>
  <c r="A21" i="1"/>
  <c r="I82" i="1" l="1"/>
  <c r="B8" i="17" s="1"/>
  <c r="AD9" i="17"/>
  <c r="AD8" i="17"/>
  <c r="AD11" i="17"/>
  <c r="AD10" i="17"/>
  <c r="A20" i="1"/>
  <c r="D19" i="1"/>
  <c r="AE11" i="17" l="1"/>
  <c r="AE8" i="17"/>
  <c r="AE10" i="17"/>
  <c r="AE9" i="17"/>
  <c r="A19" i="1"/>
  <c r="D18" i="1"/>
  <c r="AF9" i="17" l="1"/>
  <c r="AF10" i="17"/>
  <c r="AF8" i="17"/>
  <c r="AF11" i="17"/>
  <c r="D17" i="1"/>
  <c r="A17" i="1" s="1"/>
  <c r="A18" i="1"/>
  <c r="AG10" i="17" l="1"/>
  <c r="AG8" i="17"/>
  <c r="AG11" i="17"/>
  <c r="AG9" i="17"/>
  <c r="AH9" i="17" l="1"/>
  <c r="AH8" i="17"/>
  <c r="AH11" i="17"/>
  <c r="AH10" i="17"/>
  <c r="AI11" i="17" l="1"/>
  <c r="AI8" i="17"/>
  <c r="AI10" i="17"/>
  <c r="AI9" i="17"/>
  <c r="AJ8" i="17" l="1"/>
  <c r="AJ9" i="17"/>
  <c r="AJ10" i="17"/>
  <c r="AJ11" i="17"/>
  <c r="AK10" i="17" l="1"/>
  <c r="AK9" i="17"/>
  <c r="AK11" i="17"/>
  <c r="AK8" i="17"/>
  <c r="AL11" i="17" l="1"/>
  <c r="AL8" i="17"/>
  <c r="AL9" i="17"/>
  <c r="AL10" i="17"/>
  <c r="AM9" i="17" l="1"/>
  <c r="AM8" i="17"/>
  <c r="AM10" i="17"/>
  <c r="AM11" i="17"/>
  <c r="AN10" i="17" l="1"/>
  <c r="AN8" i="17"/>
  <c r="AN11" i="17"/>
  <c r="AN9" i="17"/>
  <c r="AO9" i="17" l="1"/>
  <c r="AO8" i="17"/>
  <c r="AO11" i="17"/>
  <c r="AO10" i="17"/>
  <c r="AP11" i="17" l="1"/>
  <c r="AP8" i="17"/>
  <c r="AP10" i="17"/>
  <c r="AP9" i="17"/>
  <c r="AQ10" i="17" l="1"/>
  <c r="AQ9" i="17"/>
  <c r="AQ8" i="17"/>
  <c r="AQ11" i="17"/>
  <c r="AR8" i="17" l="1"/>
  <c r="AR9" i="17"/>
  <c r="AR11" i="17"/>
  <c r="AR10" i="17"/>
  <c r="AS9" i="17" l="1"/>
  <c r="AS11" i="17"/>
  <c r="AS10" i="17"/>
  <c r="AS8" i="17"/>
  <c r="AT8" i="17" l="1"/>
  <c r="AT11" i="17"/>
  <c r="AT10" i="17"/>
  <c r="AT9" i="17"/>
  <c r="AU10" i="17" l="1"/>
  <c r="AU9" i="17"/>
  <c r="AU11" i="17"/>
  <c r="AU8" i="17"/>
  <c r="AV11" i="17" l="1"/>
  <c r="AV9" i="17"/>
  <c r="AV8" i="17"/>
  <c r="AV10" i="17"/>
  <c r="AW9" i="17" l="1"/>
  <c r="AW8" i="17"/>
  <c r="AW10" i="17"/>
  <c r="AW11" i="17"/>
  <c r="AX10" i="17" l="1"/>
  <c r="AX8" i="17"/>
  <c r="AX11" i="17"/>
  <c r="AX9" i="17"/>
  <c r="AY9" i="17" l="1"/>
  <c r="AY8" i="17"/>
  <c r="AY11" i="17"/>
  <c r="AY10" i="17"/>
  <c r="AZ8" i="17" l="1"/>
  <c r="AZ11" i="17"/>
  <c r="AZ10" i="17"/>
  <c r="AZ9" i="17"/>
  <c r="BA9" i="17" l="1"/>
  <c r="BA11" i="17"/>
  <c r="BA10" i="17"/>
  <c r="BA8" i="17"/>
  <c r="BB8" i="17" l="1"/>
  <c r="BB10" i="17"/>
  <c r="BB11" i="17"/>
  <c r="BB9" i="17"/>
  <c r="BC11" i="17" l="1"/>
  <c r="BC10" i="17"/>
  <c r="BC9" i="17"/>
  <c r="BC8" i="17"/>
  <c r="BD9" i="17" l="1"/>
  <c r="BD10" i="17"/>
  <c r="BD8" i="17"/>
  <c r="BD11" i="17"/>
</calcChain>
</file>

<file path=xl/sharedStrings.xml><?xml version="1.0" encoding="utf-8"?>
<sst xmlns="http://schemas.openxmlformats.org/spreadsheetml/2006/main" count="114" uniqueCount="68">
  <si>
    <t>CPI inflation outcome annual decrement</t>
  </si>
  <si>
    <t>Mar</t>
  </si>
  <si>
    <t>Jun</t>
  </si>
  <si>
    <t>Sep</t>
  </si>
  <si>
    <t>Dec</t>
  </si>
  <si>
    <t>Quarter</t>
  </si>
  <si>
    <t>SE9A</t>
  </si>
  <si>
    <t>SE9NS6500</t>
  </si>
  <si>
    <t>SE9NS6000</t>
  </si>
  <si>
    <t>Series ref: CPIQ</t>
  </si>
  <si>
    <t>From same
quarter of
previous year</t>
  </si>
  <si>
    <t>From
previous
quarter</t>
  </si>
  <si>
    <t>Percentage change</t>
  </si>
  <si>
    <t>Index</t>
  </si>
  <si>
    <t>Consumers price index</t>
  </si>
  <si>
    <t>%</t>
  </si>
  <si>
    <t>Outputs: Changes in CPI</t>
  </si>
  <si>
    <t xml:space="preserve">Quarter of latest published CPI </t>
  </si>
  <si>
    <t>Quarter of latest published Reserve Bank forecast</t>
  </si>
  <si>
    <t>Actual CPI, SE9A series</t>
  </si>
  <si>
    <t>Quarter referred to - this 
box only</t>
  </si>
  <si>
    <t>CPI, actual and forecast</t>
  </si>
  <si>
    <t>Inputs</t>
  </si>
  <si>
    <t>Calculations</t>
  </si>
  <si>
    <t>All groups</t>
  </si>
  <si>
    <t>This worksheet uses input data to find revaluation rates for various year-ends.</t>
  </si>
  <si>
    <t>Description</t>
  </si>
  <si>
    <t>Base: June 2017 quarter (=1000)</t>
  </si>
  <si>
    <r>
      <t>Tradables, non-tradables, and all groups – index numbers and percentage changes</t>
    </r>
    <r>
      <rPr>
        <vertAlign val="superscript"/>
        <sz val="11"/>
        <rFont val="Arial Mäori"/>
        <family val="2"/>
      </rPr>
      <t>(1)</t>
    </r>
  </si>
  <si>
    <r>
      <t>Tradables</t>
    </r>
    <r>
      <rPr>
        <vertAlign val="superscript"/>
        <sz val="8"/>
        <rFont val="Arial Mäori"/>
        <family val="2"/>
      </rPr>
      <t>(2)</t>
    </r>
  </si>
  <si>
    <r>
      <t>Non-tradables</t>
    </r>
    <r>
      <rPr>
        <vertAlign val="superscript"/>
        <sz val="8"/>
        <rFont val="Arial Mäori"/>
        <family val="2"/>
      </rPr>
      <t>(3)</t>
    </r>
  </si>
  <si>
    <t>Headline inflation</t>
  </si>
  <si>
    <t>Policy Targets Agreement CPI target midpoint</t>
  </si>
  <si>
    <t xml:space="preserve">Pricing year ending in calendar year: </t>
  </si>
  <si>
    <t>Pricing year ending in calendar year:</t>
  </si>
  <si>
    <t>Quarter of published CPI used</t>
  </si>
  <si>
    <t>Quarter of published Reserve Bank forecast used</t>
  </si>
  <si>
    <t>General description</t>
  </si>
  <si>
    <t>CPI inputs</t>
  </si>
  <si>
    <t>Table of Contents</t>
  </si>
  <si>
    <t>Sheet Name</t>
  </si>
  <si>
    <t>Link</t>
  </si>
  <si>
    <t>Outputs</t>
  </si>
  <si>
    <t>Output</t>
  </si>
  <si>
    <t/>
  </si>
  <si>
    <t>This Excel workbook is one of a suite of models that accompanies the final determination of the default price-quality path for electricity distribution 2020-2025.</t>
  </si>
  <si>
    <t>This model calculates the Forecast CPI values. We use these values to calculate the 'revaluation rate' and also the 'Forecast changes in the CPI element of the price path'.</t>
  </si>
  <si>
    <t>Figure 2.16 CPI inflation</t>
  </si>
  <si>
    <t>(annual)</t>
  </si>
  <si>
    <t>Revaluation rate, 2 index, September year-end</t>
  </si>
  <si>
    <t>Revaluation rate, 2 index, June year-end</t>
  </si>
  <si>
    <t>Inflation rate, lagged, 8 index, September year-end</t>
  </si>
  <si>
    <t>Inflation rate, not lagged, 8 index, September year-end</t>
  </si>
  <si>
    <t>Change in CPI, lagged, 8 index, September year-ends</t>
  </si>
  <si>
    <t>Change in CPI, not lagged, 8 index, September year-ends</t>
  </si>
  <si>
    <t>Change in CPI, 2 index, June &amp; September year-ends</t>
  </si>
  <si>
    <t>Reserve Bank forecast, ex August 2021 monetary policy statement of INDEX of CPI, "Projetions" sheet of RBNZ data workbook</t>
  </si>
  <si>
    <t>Price-Quality Regulation 1 October 2022 DPP Reset</t>
  </si>
  <si>
    <t>Source: Stats NZ, RBNZ estimates, November 2021 monetary policy statement</t>
  </si>
  <si>
    <r>
      <t xml:space="preserve">Source: </t>
    </r>
    <r>
      <rPr>
        <sz val="8"/>
        <rFont val="Arial Mäori"/>
        <family val="2"/>
      </rPr>
      <t>Stats NZ</t>
    </r>
    <r>
      <rPr>
        <b/>
        <sz val="8"/>
        <rFont val="Arial Mäori"/>
        <family val="2"/>
      </rPr>
      <t>, website, December 2021 CPI released 27-1-22</t>
    </r>
  </si>
  <si>
    <t>Gas Pipeline Businesses</t>
  </si>
  <si>
    <t>Default Price Path Draft CPI model</t>
  </si>
  <si>
    <t>Published 10 February 2022 v1</t>
  </si>
  <si>
    <t>The definitions of "forecast CPI" in the GPB input methodologies set out which releases of actual CPI values from Statistics New Zealand we should use and which Monetary Policy Statements from the Reserve Bank we should use for forecast changes in CPI.</t>
  </si>
  <si>
    <t>The quarter ending 31 December 2021 is the quarter that precedes the quarter for which the WACC is determined. Accordingly, the final decision uses the latest available Statistics New Zealand CPI figures for all quarters up to and including the quarter ending 31 December 2021.</t>
  </si>
  <si>
    <t>The quarter for which the WACC is determined for the final decision is the quarter ending 31 March 2022—specifically, the WACC is determined as of the 1st business day of March 2022, 7 months prior to the start of the DPP regulatory period. Refer GPB IM clauses 4.4.1 and 4.4.5.</t>
  </si>
  <si>
    <t>The MPS of 23 February 2022 will be the last Monetary Policy Statement issued by the Reserve Bank of New Zealand before the 1st business day of March 2022. Accordingly, the final GPB DPP3 decision will use the inflation forecast in the 23 February 2022 MPS for deriving the CPI figures subsequent to and including the quarter ending 31 March 2022.</t>
  </si>
  <si>
    <t>The GPB input methodologies define 'forecast CPI for DPP revaluation' at IM 4.2.3(4)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</si>
</sst>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0%_);_(* \(#,##0.00%\);_(* &quot;–&quot;???_);_(* @_)"/>
    <numFmt numFmtId="176" formatCode="_(@_)"/>
    <numFmt numFmtId="177" formatCode="d\.mm\.yy;@"/>
    <numFmt numFmtId="178" formatCode="0.0000"/>
    <numFmt numFmtId="179" formatCode="_(* #,##0.000%_);_(* \(#,##0.000%\);_(* &quot;–&quot;???_);_(* @_)"/>
    <numFmt numFmtId="180" formatCode="_(* #,##0_);_(* \(#,##0\);_(* &quot;–&quot;???_);_(* @_)"/>
    <numFmt numFmtId="181" formatCode="_(* #,##0%_);_(* \(#,##0%\);_(* &quot;–&quot;??_);_(* @_)"/>
    <numFmt numFmtId="182" formatCode="_(* #,##0.0%_);_(* \(#,##0.0%\);_(* &quot;–&quot;??_);_(* @_)"/>
    <numFmt numFmtId="183" formatCode="_(* 0_);_(* \(0\);_(* &quot;–&quot;??_);_(@_)"/>
  </numFmts>
  <fonts count="47">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sz val="11"/>
      <color theme="1"/>
      <name val="Calibri"/>
      <family val="2"/>
    </font>
    <font>
      <i/>
      <sz val="11"/>
      <name val="Calibri"/>
      <family val="2"/>
      <scheme val="minor"/>
    </font>
    <font>
      <b/>
      <sz val="12"/>
      <color theme="1"/>
      <name val="Calibri"/>
      <family val="2"/>
      <scheme val="minor"/>
    </font>
    <font>
      <b/>
      <sz val="11"/>
      <name val="Calibri"/>
      <family val="2"/>
      <scheme val="minor"/>
    </font>
    <font>
      <sz val="11"/>
      <name val="Calibri"/>
      <family val="2"/>
    </font>
    <font>
      <b/>
      <sz val="18"/>
      <name val="Calibri"/>
      <family val="2"/>
      <scheme val="minor"/>
    </font>
    <font>
      <b/>
      <sz val="16"/>
      <name val="Calibri"/>
      <family val="2"/>
      <scheme val="minor"/>
    </font>
    <font>
      <b/>
      <sz val="10"/>
      <name val="Calibri"/>
      <family val="4"/>
      <scheme val="minor"/>
    </font>
    <font>
      <sz val="11"/>
      <color theme="2"/>
      <name val="Calibri"/>
      <family val="2"/>
      <scheme val="minor"/>
    </font>
    <font>
      <sz val="11"/>
      <color theme="9"/>
      <name val="Calibri"/>
      <family val="2"/>
      <scheme val="minor"/>
    </font>
    <font>
      <i/>
      <sz val="10"/>
      <name val="Calibri"/>
      <family val="4"/>
      <scheme val="minor"/>
    </font>
    <font>
      <b/>
      <sz val="14"/>
      <name val="Calibri"/>
      <family val="2"/>
      <scheme val="minor"/>
    </font>
    <font>
      <b/>
      <sz val="20"/>
      <color theme="2"/>
      <name val="Calibri"/>
      <family val="2"/>
      <scheme val="minor"/>
    </font>
    <font>
      <b/>
      <sz val="14"/>
      <color theme="1"/>
      <name val="Calibri"/>
      <family val="2"/>
      <scheme val="minor"/>
    </font>
    <font>
      <sz val="8"/>
      <name val="Arial Mäori"/>
      <family val="2"/>
    </font>
    <font>
      <sz val="8"/>
      <name val="Calibri"/>
      <family val="2"/>
      <scheme val="minor"/>
    </font>
    <font>
      <sz val="8"/>
      <color indexed="10"/>
      <name val="Calibri"/>
      <family val="2"/>
      <scheme val="minor"/>
    </font>
    <font>
      <b/>
      <sz val="8"/>
      <color indexed="12"/>
      <name val="Calibri"/>
      <family val="2"/>
      <scheme val="minor"/>
    </font>
    <font>
      <b/>
      <sz val="11"/>
      <name val="Arial Mäori"/>
      <family val="2"/>
    </font>
    <font>
      <sz val="11"/>
      <name val="Arial Mäori"/>
      <family val="2"/>
    </font>
    <font>
      <vertAlign val="superscript"/>
      <sz val="11"/>
      <name val="Arial Mäori"/>
      <family val="2"/>
    </font>
    <font>
      <sz val="10"/>
      <name val="Arial Mäori"/>
      <family val="2"/>
    </font>
    <font>
      <vertAlign val="superscript"/>
      <sz val="8"/>
      <name val="Arial Mäori"/>
      <family val="2"/>
    </font>
    <font>
      <b/>
      <sz val="8"/>
      <name val="Arial Mäori"/>
      <family val="2"/>
    </font>
    <font>
      <u/>
      <sz val="10"/>
      <color theme="10"/>
      <name val="Arial"/>
      <family val="2"/>
    </font>
    <font>
      <b/>
      <sz val="11"/>
      <color rgb="FF0000FF"/>
      <name val="Calibri"/>
      <family val="2"/>
      <scheme val="minor"/>
    </font>
    <font>
      <b/>
      <sz val="10"/>
      <color theme="1"/>
      <name val="Calibri"/>
      <family val="2"/>
      <scheme val="minor"/>
    </font>
    <font>
      <u/>
      <sz val="10"/>
      <color theme="10"/>
      <name val="Calibri"/>
      <family val="2"/>
      <scheme val="minor"/>
    </font>
    <font>
      <sz val="11"/>
      <color theme="0" tint="-0.14999847407452621"/>
      <name val="Calibri"/>
      <family val="2"/>
      <scheme val="minor"/>
    </font>
    <font>
      <sz val="11"/>
      <color theme="1"/>
      <name val="Arial"/>
      <family val="2"/>
    </font>
    <font>
      <u/>
      <sz val="11"/>
      <color theme="10"/>
      <name val="Calibri"/>
      <family val="2"/>
      <scheme val="minor"/>
    </font>
    <font>
      <sz val="11"/>
      <color theme="0" tint="-0.249977111117893"/>
      <name val="Calibri"/>
      <family val="2"/>
      <scheme val="minor"/>
    </font>
    <font>
      <sz val="11"/>
      <color theme="2" tint="0.3999755851924192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theme="5" tint="0.59999389629810485"/>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8"/>
        <bgColor indexed="64"/>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
      <patternFill patternType="solid">
        <fgColor theme="2" tint="0.79998168889431442"/>
        <bgColor indexed="64"/>
      </patternFill>
    </fill>
  </fills>
  <borders count="41">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thin">
        <color theme="7"/>
      </top>
      <bottom style="thin">
        <color theme="7"/>
      </bottom>
      <diagonal/>
    </border>
    <border>
      <left/>
      <right style="thin">
        <color theme="7"/>
      </right>
      <top style="thin">
        <color theme="7"/>
      </top>
      <bottom style="thin">
        <color theme="7"/>
      </bottom>
      <diagonal/>
    </border>
    <border>
      <left/>
      <right/>
      <top style="thin">
        <color theme="7"/>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8"/>
      </left>
      <right/>
      <top style="thin">
        <color indexed="64"/>
      </top>
      <bottom style="thin">
        <color indexed="64"/>
      </bottom>
      <diagonal/>
    </border>
    <border>
      <left/>
      <right style="medium">
        <color indexed="8"/>
      </right>
      <top style="thin">
        <color indexed="64"/>
      </top>
      <bottom style="thin">
        <color indexed="64"/>
      </bottom>
      <diagonal/>
    </border>
  </borders>
  <cellStyleXfs count="73">
    <xf numFmtId="0" fontId="0" fillId="0" borderId="0"/>
    <xf numFmtId="183" fontId="18" fillId="0" borderId="0" applyFont="0" applyFill="0" applyBorder="0" applyAlignment="0" applyProtection="0">
      <alignment horizontal="left"/>
      <protection locked="0"/>
    </xf>
    <xf numFmtId="176" fontId="14" fillId="0" borderId="0" applyFont="0" applyFill="0" applyBorder="0" applyAlignment="0" applyProtection="0">
      <alignment horizontal="left"/>
      <protection locked="0"/>
    </xf>
    <xf numFmtId="165" fontId="1" fillId="34" borderId="26" applyNumberFormat="0" applyFont="0" applyFill="0" applyAlignment="0" applyProtection="0"/>
    <xf numFmtId="179" fontId="12" fillId="32" borderId="0" applyFont="0" applyBorder="0"/>
    <xf numFmtId="175" fontId="18" fillId="0" borderId="0" applyFont="0" applyFill="0" applyBorder="0" applyAlignment="0" applyProtection="0">
      <protection locked="0"/>
    </xf>
    <xf numFmtId="182" fontId="12" fillId="0" borderId="0" applyFont="0" applyFill="0" applyBorder="0" applyAlignment="0" applyProtection="0">
      <alignment horizontal="center" vertical="top" wrapText="1"/>
    </xf>
    <xf numFmtId="181" fontId="1" fillId="0" borderId="0" applyFont="0" applyFill="0" applyBorder="0" applyAlignment="0" applyProtection="0"/>
    <xf numFmtId="174" fontId="23" fillId="36" borderId="25" applyNumberFormat="0" applyFill="0" applyAlignment="0"/>
    <xf numFmtId="0" fontId="21" fillId="37" borderId="25" applyNumberFormat="0" applyFill="0">
      <alignment horizontal="centerContinuous" wrapText="1"/>
    </xf>
    <xf numFmtId="173" fontId="18" fillId="0" borderId="0" applyFont="0" applyFill="0" applyBorder="0" applyAlignment="0" applyProtection="0">
      <alignment wrapText="1"/>
    </xf>
    <xf numFmtId="172" fontId="18" fillId="0" borderId="0" applyFont="0" applyFill="0" applyBorder="0" applyAlignment="0" applyProtection="0"/>
    <xf numFmtId="171" fontId="18" fillId="0" borderId="0" applyFont="0" applyFill="0" applyBorder="0" applyAlignment="0" applyProtection="0">
      <protection locked="0"/>
    </xf>
    <xf numFmtId="170" fontId="18" fillId="0" borderId="0" applyFont="0" applyFill="0" applyBorder="0" applyAlignment="0" applyProtection="0">
      <protection locked="0"/>
    </xf>
    <xf numFmtId="0" fontId="11"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1" fillId="8" borderId="0" applyNumberFormat="0" applyBorder="0" applyAlignment="0" applyProtection="0"/>
    <xf numFmtId="0" fontId="10" fillId="0" borderId="5" applyNumberFormat="0" applyFill="0" applyAlignment="0" applyProtection="0"/>
    <xf numFmtId="49" fontId="24" fillId="0" borderId="0" applyFill="0" applyProtection="0">
      <alignment horizontal="left" indent="1"/>
    </xf>
    <xf numFmtId="0" fontId="1" fillId="7" borderId="4" applyNumberFormat="0" applyFont="0" applyAlignment="0" applyProtection="0"/>
    <xf numFmtId="0" fontId="9" fillId="0" borderId="0" applyNumberFormat="0" applyFill="0" applyBorder="0" applyAlignment="0" applyProtection="0"/>
    <xf numFmtId="0" fontId="8" fillId="6" borderId="3" applyNumberFormat="0" applyAlignment="0" applyProtection="0"/>
    <xf numFmtId="0" fontId="7" fillId="0" borderId="2" applyNumberFormat="0" applyFill="0" applyAlignment="0" applyProtection="0"/>
    <xf numFmtId="0" fontId="6" fillId="5" borderId="1" applyNumberFormat="0" applyAlignment="0" applyProtection="0"/>
    <xf numFmtId="0" fontId="1" fillId="34" borderId="25" applyNumberFormat="0" applyFill="0" applyAlignment="0"/>
    <xf numFmtId="0" fontId="22" fillId="36" borderId="25" applyNumberFormat="0" applyFill="0" applyAlignment="0">
      <protection locked="0"/>
    </xf>
    <xf numFmtId="0" fontId="5" fillId="4" borderId="0" applyNumberFormat="0" applyBorder="0" applyAlignment="0" applyProtection="0"/>
    <xf numFmtId="0" fontId="4" fillId="3" borderId="0" applyNumberFormat="0" applyBorder="0" applyAlignment="0" applyProtection="0"/>
    <xf numFmtId="0" fontId="3" fillId="2" borderId="0" applyNumberFormat="0" applyBorder="0" applyAlignment="0" applyProtection="0"/>
    <xf numFmtId="0" fontId="2" fillId="0" borderId="0" applyNumberFormat="0" applyFill="0" applyBorder="0" applyAlignment="0" applyProtection="0"/>
    <xf numFmtId="49" fontId="25" fillId="33" borderId="0" applyFill="0" applyBorder="0">
      <alignment horizontal="left"/>
    </xf>
    <xf numFmtId="49" fontId="20" fillId="0" borderId="0" applyFill="0" applyAlignment="0"/>
    <xf numFmtId="49" fontId="19" fillId="0" borderId="0" applyFill="0" applyAlignment="0"/>
    <xf numFmtId="49" fontId="26" fillId="0" borderId="0" applyFill="0" applyAlignment="0"/>
    <xf numFmtId="9"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38" fillId="0" borderId="0" applyNumberFormat="0" applyFill="0" applyBorder="0" applyAlignment="0" applyProtection="0">
      <alignment vertical="top"/>
      <protection locked="0"/>
    </xf>
    <xf numFmtId="0" fontId="1" fillId="0" borderId="0"/>
    <xf numFmtId="0" fontId="1" fillId="0" borderId="0"/>
    <xf numFmtId="49" fontId="24" fillId="0" borderId="0" applyFill="0" applyProtection="0">
      <alignment horizontal="left" indent="1"/>
    </xf>
    <xf numFmtId="0" fontId="41" fillId="0" borderId="0" applyNumberFormat="0" applyFill="0" applyBorder="0" applyAlignment="0" applyProtection="0">
      <alignment vertical="top"/>
      <protection locked="0"/>
    </xf>
    <xf numFmtId="0" fontId="1" fillId="0" borderId="0"/>
    <xf numFmtId="14" fontId="1" fillId="0" borderId="0"/>
    <xf numFmtId="0" fontId="43" fillId="0" borderId="0"/>
    <xf numFmtId="0" fontId="9" fillId="0" borderId="0"/>
    <xf numFmtId="0" fontId="39" fillId="0" borderId="0">
      <alignment horizontal="right"/>
    </xf>
    <xf numFmtId="0" fontId="44" fillId="0" borderId="0" applyNumberFormat="0" applyFill="0" applyBorder="0" applyAlignment="0" applyProtection="0"/>
  </cellStyleXfs>
  <cellXfs count="181">
    <xf numFmtId="0" fontId="0" fillId="0" borderId="0" xfId="0"/>
    <xf numFmtId="49" fontId="26" fillId="0" borderId="0" xfId="54" applyFill="1" applyAlignment="1">
      <alignment vertical="center"/>
    </xf>
    <xf numFmtId="49" fontId="26" fillId="0" borderId="0" xfId="54"/>
    <xf numFmtId="0" fontId="0" fillId="0" borderId="0" xfId="0" applyFill="1"/>
    <xf numFmtId="0" fontId="0" fillId="0" borderId="0" xfId="0" applyFont="1"/>
    <xf numFmtId="0" fontId="10" fillId="0" borderId="0" xfId="0" applyFont="1"/>
    <xf numFmtId="0" fontId="13" fillId="0" borderId="0" xfId="0" applyFont="1"/>
    <xf numFmtId="17" fontId="16" fillId="0" borderId="19" xfId="0" applyNumberFormat="1" applyFont="1" applyFill="1" applyBorder="1"/>
    <xf numFmtId="0" fontId="13" fillId="0" borderId="0" xfId="0" applyFont="1" applyFill="1"/>
    <xf numFmtId="0" fontId="17" fillId="0" borderId="0" xfId="0" applyFont="1" applyFill="1"/>
    <xf numFmtId="0" fontId="15" fillId="0" borderId="0" xfId="0" applyFont="1" applyAlignment="1">
      <alignment horizontal="right"/>
    </xf>
    <xf numFmtId="0" fontId="12" fillId="0" borderId="0" xfId="0" applyFont="1"/>
    <xf numFmtId="49" fontId="24" fillId="0" borderId="0" xfId="0" quotePrefix="1" applyNumberFormat="1" applyFont="1" applyFill="1" applyAlignment="1" applyProtection="1">
      <alignment horizontal="left" vertical="top"/>
    </xf>
    <xf numFmtId="0" fontId="0" fillId="0" borderId="0" xfId="0" applyFill="1" applyBorder="1"/>
    <xf numFmtId="0" fontId="0" fillId="0" borderId="0" xfId="0" applyFill="1" applyBorder="1" applyAlignment="1">
      <alignment horizontal="centerContinuous"/>
    </xf>
    <xf numFmtId="0" fontId="27" fillId="0" borderId="0" xfId="0" applyFont="1"/>
    <xf numFmtId="0" fontId="27" fillId="0" borderId="0" xfId="0" applyFont="1" applyFill="1"/>
    <xf numFmtId="10" fontId="12" fillId="0" borderId="7" xfId="0" applyNumberFormat="1" applyFont="1" applyFill="1" applyBorder="1"/>
    <xf numFmtId="0" fontId="1" fillId="0" borderId="0" xfId="0" applyFont="1"/>
    <xf numFmtId="49" fontId="26" fillId="0" borderId="0" xfId="54" quotePrefix="1" applyFont="1"/>
    <xf numFmtId="0" fontId="29" fillId="0" borderId="0" xfId="0" applyFont="1"/>
    <xf numFmtId="49" fontId="26" fillId="0" borderId="0" xfId="54" applyFont="1"/>
    <xf numFmtId="0" fontId="1" fillId="0" borderId="0" xfId="0" applyFont="1" applyFill="1"/>
    <xf numFmtId="0" fontId="30" fillId="0" borderId="0" xfId="0" applyFont="1" applyFill="1"/>
    <xf numFmtId="168" fontId="1" fillId="0" borderId="0" xfId="0" applyNumberFormat="1" applyFont="1" applyFill="1"/>
    <xf numFmtId="0" fontId="1" fillId="0" borderId="0" xfId="0" applyFont="1" applyFill="1" applyAlignment="1">
      <alignment horizontal="right"/>
    </xf>
    <xf numFmtId="0" fontId="31" fillId="0" borderId="0" xfId="0" applyFont="1" applyFill="1" applyAlignment="1">
      <alignment horizontal="right"/>
    </xf>
    <xf numFmtId="0" fontId="1" fillId="0" borderId="17" xfId="0" applyFont="1" applyFill="1" applyBorder="1" applyAlignment="1">
      <alignment horizontal="center" vertical="center" textRotation="90" wrapText="1"/>
    </xf>
    <xf numFmtId="0" fontId="1" fillId="0" borderId="18" xfId="0" applyFont="1" applyFill="1" applyBorder="1" applyAlignment="1">
      <alignment horizontal="center" vertical="center" textRotation="90" wrapText="1"/>
    </xf>
    <xf numFmtId="0" fontId="1" fillId="0" borderId="0" xfId="0" applyFont="1" applyBorder="1"/>
    <xf numFmtId="0" fontId="1" fillId="0" borderId="20" xfId="0" applyFont="1" applyBorder="1"/>
    <xf numFmtId="17" fontId="1" fillId="0" borderId="19" xfId="0" applyNumberFormat="1" applyFont="1" applyFill="1" applyBorder="1"/>
    <xf numFmtId="1" fontId="1" fillId="0" borderId="20" xfId="0" applyNumberFormat="1" applyFont="1" applyFill="1" applyBorder="1"/>
    <xf numFmtId="1" fontId="1" fillId="0" borderId="0" xfId="0" applyNumberFormat="1" applyFont="1"/>
    <xf numFmtId="0" fontId="1" fillId="0" borderId="20" xfId="0" applyFont="1" applyFill="1" applyBorder="1"/>
    <xf numFmtId="178" fontId="1" fillId="0" borderId="0" xfId="0" applyNumberFormat="1" applyFont="1"/>
    <xf numFmtId="168" fontId="1" fillId="35" borderId="0" xfId="0" applyNumberFormat="1" applyFont="1" applyFill="1" applyBorder="1"/>
    <xf numFmtId="168" fontId="1" fillId="35" borderId="6" xfId="0" applyNumberFormat="1" applyFont="1" applyFill="1" applyBorder="1"/>
    <xf numFmtId="168" fontId="1" fillId="0" borderId="0" xfId="0" applyNumberFormat="1" applyFont="1" applyFill="1" applyBorder="1"/>
    <xf numFmtId="17" fontId="1" fillId="0" borderId="21" xfId="0" applyNumberFormat="1" applyFont="1" applyFill="1" applyBorder="1"/>
    <xf numFmtId="0" fontId="1" fillId="0" borderId="22" xfId="0" applyFont="1" applyBorder="1"/>
    <xf numFmtId="168" fontId="1" fillId="0" borderId="24" xfId="0" applyNumberFormat="1" applyFont="1" applyFill="1" applyBorder="1"/>
    <xf numFmtId="1" fontId="1" fillId="0" borderId="22" xfId="0" applyNumberFormat="1" applyFont="1" applyFill="1" applyBorder="1"/>
    <xf numFmtId="17" fontId="1" fillId="0" borderId="0" xfId="0" applyNumberFormat="1" applyFont="1" applyFill="1" applyBorder="1"/>
    <xf numFmtId="0" fontId="1" fillId="0" borderId="7" xfId="0" applyFont="1" applyFill="1" applyBorder="1" applyAlignment="1">
      <alignment horizontal="right"/>
    </xf>
    <xf numFmtId="0" fontId="1" fillId="0" borderId="7" xfId="0" applyFont="1" applyBorder="1"/>
    <xf numFmtId="168" fontId="1" fillId="38" borderId="0" xfId="0" applyNumberFormat="1" applyFont="1" applyFill="1" applyBorder="1"/>
    <xf numFmtId="168" fontId="1" fillId="38" borderId="6" xfId="0" applyNumberFormat="1" applyFont="1" applyFill="1" applyBorder="1"/>
    <xf numFmtId="168" fontId="1" fillId="39" borderId="0" xfId="0" applyNumberFormat="1" applyFont="1" applyFill="1" applyBorder="1"/>
    <xf numFmtId="168" fontId="1" fillId="39" borderId="6" xfId="0" applyNumberFormat="1" applyFont="1" applyFill="1" applyBorder="1"/>
    <xf numFmtId="49" fontId="19" fillId="0" borderId="0" xfId="53"/>
    <xf numFmtId="0" fontId="32" fillId="0" borderId="0" xfId="60" applyFont="1" applyAlignment="1">
      <alignment horizontal="left" vertical="center"/>
    </xf>
    <xf numFmtId="0" fontId="28" fillId="0" borderId="0" xfId="60" applyFont="1" applyAlignment="1">
      <alignment horizontal="centerContinuous" vertical="center" wrapText="1"/>
    </xf>
    <xf numFmtId="0" fontId="33" fillId="0" borderId="0" xfId="60" applyFont="1" applyAlignment="1">
      <alignment horizontal="left" vertical="center"/>
    </xf>
    <xf numFmtId="0" fontId="35" fillId="0" borderId="0" xfId="60" applyFont="1" applyAlignment="1">
      <alignment horizontal="left" vertical="center"/>
    </xf>
    <xf numFmtId="0" fontId="28" fillId="0" borderId="0" xfId="60" applyFont="1"/>
    <xf numFmtId="0" fontId="37" fillId="0" borderId="0" xfId="60" applyFont="1"/>
    <xf numFmtId="169" fontId="28" fillId="0" borderId="0" xfId="60" applyNumberFormat="1" applyFont="1"/>
    <xf numFmtId="169" fontId="28" fillId="0" borderId="0" xfId="60" applyNumberFormat="1" applyFont="1" applyAlignment="1">
      <alignment horizontal="right"/>
    </xf>
    <xf numFmtId="169" fontId="28" fillId="0" borderId="6" xfId="60" applyNumberFormat="1" applyFont="1" applyBorder="1"/>
    <xf numFmtId="0" fontId="37" fillId="0" borderId="0" xfId="60" quotePrefix="1" applyFont="1"/>
    <xf numFmtId="0" fontId="38" fillId="0" borderId="0" xfId="62" applyAlignment="1" applyProtection="1"/>
    <xf numFmtId="0" fontId="1" fillId="0" borderId="0" xfId="63" applyFont="1"/>
    <xf numFmtId="0" fontId="13" fillId="0" borderId="0" xfId="63" applyFont="1"/>
    <xf numFmtId="0" fontId="39" fillId="0" borderId="0" xfId="63" applyFont="1" applyAlignment="1">
      <alignment horizontal="right"/>
    </xf>
    <xf numFmtId="0" fontId="39" fillId="0" borderId="0" xfId="63" applyFont="1" applyAlignment="1">
      <alignment horizontal="left"/>
    </xf>
    <xf numFmtId="0" fontId="0" fillId="0" borderId="7" xfId="0" applyFont="1" applyFill="1" applyBorder="1" applyAlignment="1">
      <alignment horizontal="right"/>
    </xf>
    <xf numFmtId="0" fontId="17" fillId="0" borderId="0" xfId="0" applyFont="1"/>
    <xf numFmtId="0" fontId="1" fillId="0" borderId="0" xfId="0" applyFont="1" applyFill="1" applyBorder="1" applyAlignment="1">
      <alignment horizontal="center" vertical="center" textRotation="90" wrapText="1"/>
    </xf>
    <xf numFmtId="0" fontId="35" fillId="0" borderId="0" xfId="60" applyFont="1"/>
    <xf numFmtId="0" fontId="28" fillId="0" borderId="0" xfId="60" quotePrefix="1" applyFont="1" applyAlignment="1">
      <alignment horizontal="left"/>
    </xf>
    <xf numFmtId="0" fontId="28" fillId="0" borderId="6" xfId="60" quotePrefix="1" applyFont="1" applyBorder="1" applyAlignment="1">
      <alignment horizontal="left"/>
    </xf>
    <xf numFmtId="0" fontId="0" fillId="0" borderId="23" xfId="0" applyFont="1" applyFill="1" applyBorder="1" applyAlignment="1">
      <alignment horizontal="center" vertical="center" textRotation="90" wrapText="1"/>
    </xf>
    <xf numFmtId="0" fontId="0" fillId="0" borderId="0" xfId="0" applyFont="1" applyFill="1" applyBorder="1" applyAlignment="1">
      <alignment horizontal="center" vertical="center" textRotation="90" wrapText="1"/>
    </xf>
    <xf numFmtId="9" fontId="22" fillId="0" borderId="25" xfId="46" applyNumberFormat="1" applyFill="1">
      <protection locked="0"/>
    </xf>
    <xf numFmtId="177" fontId="22" fillId="0" borderId="25" xfId="46" applyNumberFormat="1" applyFill="1">
      <protection locked="0"/>
    </xf>
    <xf numFmtId="9" fontId="22" fillId="0" borderId="25" xfId="46" applyNumberFormat="1" applyFill="1" applyAlignment="1">
      <alignment horizontal="right"/>
      <protection locked="0"/>
    </xf>
    <xf numFmtId="177" fontId="22" fillId="0" borderId="25" xfId="46" applyNumberFormat="1" applyFill="1" applyAlignment="1">
      <alignment horizontal="right"/>
      <protection locked="0"/>
    </xf>
    <xf numFmtId="9" fontId="22" fillId="0" borderId="25" xfId="46" applyNumberFormat="1" applyFill="1" applyAlignment="1">
      <protection locked="0"/>
    </xf>
    <xf numFmtId="177" fontId="22" fillId="0" borderId="25" xfId="46" applyNumberFormat="1" applyFill="1" applyAlignment="1">
      <protection locked="0"/>
    </xf>
    <xf numFmtId="9" fontId="23" fillId="0" borderId="25" xfId="8" applyNumberFormat="1" applyFill="1"/>
    <xf numFmtId="177" fontId="23" fillId="0" borderId="25" xfId="8" applyNumberFormat="1" applyFill="1"/>
    <xf numFmtId="0" fontId="23" fillId="0" borderId="25" xfId="8" applyNumberFormat="1" applyFill="1"/>
    <xf numFmtId="9" fontId="23" fillId="0" borderId="25" xfId="8" applyNumberFormat="1" applyFill="1" applyAlignment="1"/>
    <xf numFmtId="0" fontId="1" fillId="0" borderId="25" xfId="45" applyFill="1" applyAlignment="1">
      <alignment horizontal="right"/>
    </xf>
    <xf numFmtId="177" fontId="1" fillId="0" borderId="25" xfId="45" applyNumberFormat="1" applyFill="1"/>
    <xf numFmtId="0" fontId="0" fillId="0" borderId="27" xfId="0" applyBorder="1" applyAlignment="1">
      <alignment vertical="top" wrapText="1"/>
    </xf>
    <xf numFmtId="0" fontId="0" fillId="0" borderId="13" xfId="0" applyFill="1" applyBorder="1"/>
    <xf numFmtId="0" fontId="0" fillId="0" borderId="12" xfId="0" applyFill="1" applyBorder="1"/>
    <xf numFmtId="0" fontId="0" fillId="0" borderId="14" xfId="0" applyFill="1" applyBorder="1"/>
    <xf numFmtId="0" fontId="0" fillId="0" borderId="8" xfId="0" applyFill="1" applyBorder="1"/>
    <xf numFmtId="0" fontId="0" fillId="0" borderId="15" xfId="0" applyFill="1" applyBorder="1"/>
    <xf numFmtId="49" fontId="26" fillId="0" borderId="8" xfId="54" applyFill="1" applyBorder="1" applyAlignment="1">
      <alignment horizontal="centerContinuous"/>
    </xf>
    <xf numFmtId="0" fontId="0" fillId="0" borderId="15" xfId="0" applyFill="1" applyBorder="1" applyAlignment="1">
      <alignment horizontal="centerContinuous"/>
    </xf>
    <xf numFmtId="15" fontId="40" fillId="0" borderId="8" xfId="0" applyNumberFormat="1" applyFont="1" applyFill="1" applyBorder="1" applyAlignment="1">
      <alignment horizontal="centerContinuous"/>
    </xf>
    <xf numFmtId="49" fontId="26" fillId="0" borderId="13" xfId="54" applyBorder="1"/>
    <xf numFmtId="0" fontId="0" fillId="0" borderId="12" xfId="0" applyBorder="1"/>
    <xf numFmtId="0" fontId="0" fillId="0" borderId="8" xfId="0" applyBorder="1"/>
    <xf numFmtId="0" fontId="0" fillId="0" borderId="0" xfId="0" applyBorder="1"/>
    <xf numFmtId="0" fontId="21" fillId="0" borderId="25" xfId="9" applyFill="1">
      <alignment horizontal="centerContinuous" wrapText="1"/>
    </xf>
    <xf numFmtId="0" fontId="1" fillId="0" borderId="25" xfId="45" applyFill="1"/>
    <xf numFmtId="175" fontId="1" fillId="0" borderId="25" xfId="45" applyNumberFormat="1" applyFill="1"/>
    <xf numFmtId="0" fontId="28" fillId="0" borderId="6" xfId="60" applyFont="1" applyBorder="1"/>
    <xf numFmtId="14" fontId="0" fillId="0" borderId="0" xfId="0" applyNumberFormat="1"/>
    <xf numFmtId="49" fontId="24" fillId="0" borderId="0" xfId="39" applyFill="1">
      <alignment horizontal="left" indent="1"/>
    </xf>
    <xf numFmtId="0" fontId="38" fillId="0" borderId="0" xfId="62" applyFill="1" applyAlignment="1" applyProtection="1"/>
    <xf numFmtId="0" fontId="0" fillId="0" borderId="0" xfId="0" applyAlignment="1">
      <alignment wrapText="1"/>
    </xf>
    <xf numFmtId="0" fontId="0" fillId="0" borderId="10" xfId="0" applyBorder="1"/>
    <xf numFmtId="0" fontId="0" fillId="0" borderId="6" xfId="0" applyBorder="1"/>
    <xf numFmtId="0" fontId="0" fillId="0" borderId="9" xfId="0" applyBorder="1"/>
    <xf numFmtId="49" fontId="24" fillId="0" borderId="0" xfId="39">
      <alignment horizontal="left" indent="1"/>
    </xf>
    <xf numFmtId="0" fontId="16" fillId="40" borderId="28" xfId="0" applyFont="1" applyFill="1" applyBorder="1"/>
    <xf numFmtId="0" fontId="16" fillId="40" borderId="29" xfId="0" applyFont="1" applyFill="1" applyBorder="1"/>
    <xf numFmtId="49" fontId="0" fillId="41" borderId="30" xfId="0" applyNumberFormat="1" applyFill="1" applyBorder="1"/>
    <xf numFmtId="0" fontId="38" fillId="41" borderId="31" xfId="62" applyFill="1" applyBorder="1" applyAlignment="1" applyProtection="1"/>
    <xf numFmtId="169" fontId="12" fillId="0" borderId="0" xfId="0" applyNumberFormat="1" applyFont="1"/>
    <xf numFmtId="0" fontId="28" fillId="0" borderId="12" xfId="60" applyFont="1" applyBorder="1"/>
    <xf numFmtId="0" fontId="28" fillId="0" borderId="14" xfId="60" applyFont="1" applyBorder="1"/>
    <xf numFmtId="0" fontId="28" fillId="0" borderId="7" xfId="60" applyFont="1" applyBorder="1" applyAlignment="1">
      <alignment horizontal="centerContinuous" wrapText="1"/>
    </xf>
    <xf numFmtId="0" fontId="28" fillId="0" borderId="16" xfId="60" applyFont="1" applyBorder="1" applyAlignment="1">
      <alignment horizontal="centerContinuous" wrapText="1"/>
    </xf>
    <xf numFmtId="0" fontId="28" fillId="0" borderId="15" xfId="60" applyFont="1" applyBorder="1"/>
    <xf numFmtId="0" fontId="28" fillId="0" borderId="9" xfId="60" applyFont="1" applyBorder="1"/>
    <xf numFmtId="0" fontId="28" fillId="0" borderId="7" xfId="60" applyFont="1" applyBorder="1"/>
    <xf numFmtId="0" fontId="28" fillId="0" borderId="11" xfId="60" applyFont="1" applyBorder="1" applyAlignment="1">
      <alignment horizontal="centerContinuous" vertical="center" wrapText="1"/>
    </xf>
    <xf numFmtId="0" fontId="28" fillId="0" borderId="7" xfId="60" applyFont="1" applyBorder="1" applyAlignment="1">
      <alignment horizontal="centerContinuous" vertical="center" wrapText="1"/>
    </xf>
    <xf numFmtId="0" fontId="28" fillId="32" borderId="10" xfId="60" applyFont="1" applyFill="1" applyBorder="1" applyAlignment="1">
      <alignment vertical="center" wrapText="1"/>
    </xf>
    <xf numFmtId="0" fontId="28" fillId="32" borderId="6" xfId="60" applyFont="1" applyFill="1" applyBorder="1" applyAlignment="1">
      <alignment vertical="center" wrapText="1"/>
    </xf>
    <xf numFmtId="0" fontId="28" fillId="32" borderId="9" xfId="60" applyFont="1" applyFill="1" applyBorder="1" applyAlignment="1">
      <alignment vertical="center" wrapText="1"/>
    </xf>
    <xf numFmtId="0" fontId="37" fillId="0" borderId="0" xfId="60" applyFont="1" applyAlignment="1">
      <alignment horizontal="left"/>
    </xf>
    <xf numFmtId="0" fontId="0" fillId="0" borderId="0" xfId="0" applyAlignment="1">
      <alignment horizontal="left" vertical="center"/>
    </xf>
    <xf numFmtId="0" fontId="28" fillId="0" borderId="0" xfId="60" applyFont="1" applyAlignment="1">
      <alignment horizontal="right"/>
    </xf>
    <xf numFmtId="0" fontId="28" fillId="0" borderId="6" xfId="60" applyFont="1" applyBorder="1" applyAlignment="1">
      <alignment horizontal="right"/>
    </xf>
    <xf numFmtId="169" fontId="28" fillId="0" borderId="6" xfId="60" applyNumberFormat="1" applyFont="1" applyBorder="1" applyAlignment="1">
      <alignment horizontal="right"/>
    </xf>
    <xf numFmtId="0" fontId="0" fillId="0" borderId="17" xfId="0" applyFont="1" applyFill="1" applyBorder="1" applyAlignment="1">
      <alignment textRotation="90" wrapText="1"/>
    </xf>
    <xf numFmtId="0" fontId="0" fillId="0" borderId="32" xfId="0" applyFont="1" applyFill="1" applyBorder="1" applyAlignment="1">
      <alignment textRotation="90" wrapText="1"/>
    </xf>
    <xf numFmtId="175" fontId="42" fillId="0" borderId="33" xfId="5" applyFont="1" applyFill="1" applyBorder="1" applyProtection="1"/>
    <xf numFmtId="175" fontId="42" fillId="0" borderId="35" xfId="5" applyFont="1" applyFill="1" applyBorder="1" applyProtection="1"/>
    <xf numFmtId="175" fontId="42" fillId="0" borderId="36" xfId="5" applyFont="1" applyFill="1" applyBorder="1" applyProtection="1"/>
    <xf numFmtId="175" fontId="42" fillId="0" borderId="37" xfId="5" applyFont="1" applyFill="1" applyBorder="1" applyProtection="1"/>
    <xf numFmtId="175" fontId="42" fillId="0" borderId="33" xfId="5" applyFont="1" applyFill="1" applyBorder="1" applyAlignment="1" applyProtection="1">
      <alignment textRotation="90" wrapText="1"/>
    </xf>
    <xf numFmtId="175" fontId="42" fillId="0" borderId="34" xfId="5" applyFont="1" applyFill="1" applyBorder="1" applyAlignment="1" applyProtection="1">
      <alignment textRotation="90" wrapText="1"/>
    </xf>
    <xf numFmtId="175" fontId="42" fillId="0" borderId="35" xfId="5" applyFont="1" applyFill="1" applyBorder="1" applyAlignment="1" applyProtection="1">
      <alignment textRotation="90" wrapText="1"/>
    </xf>
    <xf numFmtId="175" fontId="1" fillId="0" borderId="33" xfId="5" applyFont="1" applyFill="1" applyBorder="1" applyProtection="1"/>
    <xf numFmtId="10" fontId="1" fillId="0" borderId="0" xfId="0" applyNumberFormat="1" applyFont="1" applyFill="1"/>
    <xf numFmtId="169" fontId="0" fillId="0" borderId="0" xfId="0" applyNumberFormat="1"/>
    <xf numFmtId="0" fontId="0" fillId="0" borderId="0" xfId="0"/>
    <xf numFmtId="14" fontId="0" fillId="0" borderId="0" xfId="0" applyNumberFormat="1"/>
    <xf numFmtId="169" fontId="0" fillId="0" borderId="0" xfId="0" applyNumberFormat="1"/>
    <xf numFmtId="0" fontId="28" fillId="0" borderId="0" xfId="60" quotePrefix="1" applyFont="1" applyBorder="1" applyAlignment="1">
      <alignment horizontal="left"/>
    </xf>
    <xf numFmtId="0" fontId="28" fillId="0" borderId="0" xfId="60" applyFont="1" applyBorder="1"/>
    <xf numFmtId="0" fontId="28" fillId="0" borderId="0" xfId="60" applyFont="1" applyBorder="1" applyAlignment="1">
      <alignment horizontal="right"/>
    </xf>
    <xf numFmtId="169" fontId="28" fillId="0" borderId="0" xfId="60" applyNumberFormat="1" applyFont="1" applyBorder="1" applyAlignment="1">
      <alignment horizontal="right"/>
    </xf>
    <xf numFmtId="169" fontId="28" fillId="0" borderId="0" xfId="60" applyNumberFormat="1" applyFont="1" applyBorder="1"/>
    <xf numFmtId="10" fontId="0" fillId="0" borderId="0" xfId="0" applyNumberFormat="1"/>
    <xf numFmtId="178" fontId="0" fillId="0" borderId="0" xfId="0" applyNumberFormat="1"/>
    <xf numFmtId="1" fontId="12" fillId="43" borderId="20" xfId="0" applyNumberFormat="1" applyFont="1" applyFill="1" applyBorder="1" applyAlignment="1">
      <alignment horizontal="right"/>
    </xf>
    <xf numFmtId="168" fontId="15" fillId="43" borderId="0" xfId="0" applyNumberFormat="1" applyFont="1" applyFill="1" applyBorder="1" applyAlignment="1">
      <alignment horizontal="right"/>
    </xf>
    <xf numFmtId="175" fontId="12" fillId="0" borderId="15" xfId="5" applyFont="1" applyFill="1" applyBorder="1" applyAlignment="1" applyProtection="1">
      <alignment textRotation="90" wrapText="1"/>
    </xf>
    <xf numFmtId="175" fontId="12" fillId="0" borderId="15" xfId="5" applyFont="1" applyFill="1" applyBorder="1" applyProtection="1"/>
    <xf numFmtId="175" fontId="12" fillId="0" borderId="33" xfId="5" applyFont="1" applyFill="1" applyBorder="1" applyProtection="1"/>
    <xf numFmtId="175" fontId="12" fillId="0" borderId="38" xfId="5" applyFont="1" applyFill="1" applyBorder="1" applyProtection="1"/>
    <xf numFmtId="175" fontId="0" fillId="0" borderId="0" xfId="0" applyNumberFormat="1"/>
    <xf numFmtId="169" fontId="1" fillId="0" borderId="0" xfId="0" applyNumberFormat="1" applyFont="1"/>
    <xf numFmtId="175" fontId="45" fillId="0" borderId="35" xfId="5" applyFont="1" applyFill="1" applyBorder="1" applyProtection="1"/>
    <xf numFmtId="175" fontId="45" fillId="0" borderId="33" xfId="5" applyFont="1" applyFill="1" applyBorder="1" applyProtection="1"/>
    <xf numFmtId="175" fontId="12" fillId="0" borderId="35" xfId="5" applyFont="1" applyFill="1" applyBorder="1" applyProtection="1"/>
    <xf numFmtId="175" fontId="46" fillId="0" borderId="33" xfId="5" applyFont="1" applyFill="1" applyBorder="1" applyProtection="1"/>
    <xf numFmtId="49" fontId="0" fillId="41" borderId="39" xfId="0" applyNumberFormat="1" applyFill="1" applyBorder="1"/>
    <xf numFmtId="0" fontId="38" fillId="41" borderId="40" xfId="62" applyFill="1" applyBorder="1" applyAlignment="1" applyProtection="1"/>
    <xf numFmtId="49" fontId="0" fillId="42" borderId="39" xfId="0" applyNumberFormat="1" applyFill="1" applyBorder="1"/>
    <xf numFmtId="0" fontId="38" fillId="42" borderId="40" xfId="62" applyFill="1" applyBorder="1" applyAlignment="1" applyProtection="1"/>
    <xf numFmtId="0" fontId="28" fillId="0" borderId="11" xfId="60" applyFont="1" applyBorder="1" applyAlignment="1">
      <alignment horizontal="center"/>
    </xf>
    <xf numFmtId="0" fontId="28" fillId="0" borderId="7" xfId="60" applyFont="1" applyBorder="1" applyAlignment="1">
      <alignment horizontal="center"/>
    </xf>
    <xf numFmtId="0" fontId="28" fillId="0" borderId="16" xfId="60" applyFont="1" applyBorder="1" applyAlignment="1">
      <alignment horizontal="center"/>
    </xf>
    <xf numFmtId="0" fontId="28" fillId="0" borderId="13" xfId="60" applyFont="1" applyBorder="1" applyAlignment="1">
      <alignment horizontal="center" vertical="center"/>
    </xf>
    <xf numFmtId="0" fontId="28" fillId="0" borderId="14" xfId="60" applyFont="1" applyBorder="1" applyAlignment="1">
      <alignment horizontal="center" vertical="center"/>
    </xf>
    <xf numFmtId="0" fontId="28" fillId="0" borderId="10" xfId="60" applyFont="1" applyBorder="1" applyAlignment="1">
      <alignment horizontal="center" vertical="center"/>
    </xf>
    <xf numFmtId="0" fontId="28" fillId="0" borderId="9" xfId="60" applyFont="1" applyBorder="1" applyAlignment="1">
      <alignment horizontal="center" vertical="center"/>
    </xf>
    <xf numFmtId="0" fontId="28" fillId="0" borderId="13" xfId="60" applyFont="1" applyBorder="1" applyAlignment="1">
      <alignment horizontal="center" vertical="center" wrapText="1"/>
    </xf>
    <xf numFmtId="0" fontId="28" fillId="0" borderId="14" xfId="60" applyFont="1" applyBorder="1" applyAlignment="1">
      <alignment horizontal="center" vertical="center" wrapText="1"/>
    </xf>
    <xf numFmtId="0" fontId="28" fillId="0" borderId="12" xfId="60" applyFont="1" applyBorder="1" applyAlignment="1">
      <alignment horizontal="center" vertical="center" wrapText="1"/>
    </xf>
  </cellXfs>
  <cellStyles count="73">
    <cellStyle name="20% - Accent1" xfId="36" builtinId="30" hidden="1"/>
    <cellStyle name="20% - Accent2" xfId="32" builtinId="34" hidden="1"/>
    <cellStyle name="20% - Accent3" xfId="28" builtinId="38" hidden="1"/>
    <cellStyle name="20% - Accent4" xfId="24" builtinId="42" hidden="1"/>
    <cellStyle name="20% - Accent5" xfId="20" builtinId="46" hidden="1"/>
    <cellStyle name="20% - Accent6" xfId="16" builtinId="50" hidden="1"/>
    <cellStyle name="40% - Accent1" xfId="35" builtinId="31" hidden="1"/>
    <cellStyle name="40% - Accent2" xfId="31" builtinId="35" hidden="1"/>
    <cellStyle name="40% - Accent3" xfId="27" builtinId="39" hidden="1"/>
    <cellStyle name="40% - Accent4" xfId="23" builtinId="43" hidden="1"/>
    <cellStyle name="40% - Accent5" xfId="19" builtinId="47" hidden="1"/>
    <cellStyle name="40% - Accent6" xfId="15" builtinId="51" hidden="1"/>
    <cellStyle name="60% - Accent1" xfId="34" builtinId="32" hidden="1"/>
    <cellStyle name="60% - Accent2" xfId="30" builtinId="36" hidden="1"/>
    <cellStyle name="60% - Accent3" xfId="26" builtinId="40" hidden="1"/>
    <cellStyle name="60% - Accent4" xfId="22" builtinId="44" hidden="1"/>
    <cellStyle name="60% - Accent5" xfId="18" builtinId="48" hidden="1"/>
    <cellStyle name="60% - Accent6" xfId="14" builtinId="52" hidden="1"/>
    <cellStyle name="Accent1" xfId="37" builtinId="29" hidden="1"/>
    <cellStyle name="Accent2" xfId="33" builtinId="33" hidden="1"/>
    <cellStyle name="Accent3" xfId="29" builtinId="37" hidden="1"/>
    <cellStyle name="Accent4" xfId="25" builtinId="41" hidden="1"/>
    <cellStyle name="Accent5" xfId="21" builtinId="45" hidden="1"/>
    <cellStyle name="Accent6" xfId="17" builtinId="49" hidden="1"/>
    <cellStyle name="Bad" xfId="48" builtinId="27" hidden="1"/>
    <cellStyle name="Calculation" xfId="44" builtinId="22" hidden="1"/>
    <cellStyle name="Check Cell" xfId="42" builtinId="23" hidden="1"/>
    <cellStyle name="Comma" xfId="59" builtinId="3" hidden="1"/>
    <cellStyle name="Comma [0]" xfId="58" builtinId="6" customBuiltin="1"/>
    <cellStyle name="Comma [1]" xfId="13" xr:uid="{00000000-0005-0000-0000-00001D000000}"/>
    <cellStyle name="Comma [2]" xfId="12" xr:uid="{00000000-0005-0000-0000-00001E000000}"/>
    <cellStyle name="Comma [4]" xfId="11" xr:uid="{00000000-0005-0000-0000-00001F000000}"/>
    <cellStyle name="Currency" xfId="57" builtinId="4" hidden="1"/>
    <cellStyle name="Currency [0]" xfId="56" builtinId="7" hidden="1"/>
    <cellStyle name="Date (short)" xfId="10" xr:uid="{00000000-0005-0000-0000-000022000000}"/>
    <cellStyle name="Explanatory Text" xfId="39" builtinId="53" customBuiltin="1"/>
    <cellStyle name="Explanatory Text 3" xfId="65" xr:uid="{C677D5C2-ED50-4568-A8AA-0BE94683EDDB}"/>
    <cellStyle name="Good" xfId="49" builtinId="26" hidden="1"/>
    <cellStyle name="Heading 1" xfId="53" builtinId="16" customBuiltin="1"/>
    <cellStyle name="Heading 2" xfId="52" builtinId="17" customBuiltin="1"/>
    <cellStyle name="Heading 3" xfId="51" builtinId="18" customBuiltin="1"/>
    <cellStyle name="Heading 4" xfId="50" builtinId="19" hidden="1"/>
    <cellStyle name="Hyperlink" xfId="62" builtinId="8"/>
    <cellStyle name="Hyperlink 2" xfId="66" xr:uid="{8F5B863F-17A2-455B-ADB1-0C9545873EE2}"/>
    <cellStyle name="Hyperlink 3" xfId="72" xr:uid="{CCFDD6DC-23EC-4308-991E-3D967678200D}"/>
    <cellStyle name="Input" xfId="46" builtinId="20" customBuiltin="1"/>
    <cellStyle name="Label" xfId="9" xr:uid="{00000000-0005-0000-0000-00002B000000}"/>
    <cellStyle name="Link" xfId="8" xr:uid="{00000000-0005-0000-0000-00002C000000}"/>
    <cellStyle name="Linked Cell" xfId="43" builtinId="24" hidden="1"/>
    <cellStyle name="MPS axes" xfId="71" xr:uid="{37BE938C-7F66-4BAD-A9E0-2BBA00DED936}"/>
    <cellStyle name="MPS dates" xfId="68" xr:uid="{8D1297A9-C4DB-4494-990E-C71C5BFEAFCE}"/>
    <cellStyle name="MPS title" xfId="70" xr:uid="{FD2176F1-4485-4853-8203-AA78FFBB48DE}"/>
    <cellStyle name="Neutral" xfId="47" builtinId="28" hidden="1"/>
    <cellStyle name="Normal" xfId="0" builtinId="0" customBuiltin="1"/>
    <cellStyle name="Normal 3" xfId="63" xr:uid="{00000000-0005-0000-0000-000030000000}"/>
    <cellStyle name="Normal 3 2" xfId="69" xr:uid="{82204F8B-2DD9-4DA6-95EB-04E8F66ABAD4}"/>
    <cellStyle name="Normal 9" xfId="60" xr:uid="{00000000-0005-0000-0000-000031000000}"/>
    <cellStyle name="Normal 9 10" xfId="61" xr:uid="{00000000-0005-0000-0000-000032000000}"/>
    <cellStyle name="Normal 9 20" xfId="67" xr:uid="{8C1DE517-B9E4-4D35-8084-1D09348B1FB3}"/>
    <cellStyle name="Normal 9 8" xfId="64" xr:uid="{5BFFEFC1-4478-4626-97D1-082BA2ACB574}"/>
    <cellStyle name="Note" xfId="40" builtinId="10" hidden="1"/>
    <cellStyle name="Output" xfId="45" builtinId="21" customBuiltin="1"/>
    <cellStyle name="Percent" xfId="55" builtinId="5" hidden="1"/>
    <cellStyle name="Percent [0]" xfId="7" xr:uid="{00000000-0005-0000-0000-000036000000}"/>
    <cellStyle name="Percent [1]" xfId="6" xr:uid="{00000000-0005-0000-0000-000037000000}"/>
    <cellStyle name="Percent [2]" xfId="5" xr:uid="{00000000-0005-0000-0000-000038000000}"/>
    <cellStyle name="Percent [3]" xfId="4" xr:uid="{00000000-0005-0000-0000-000039000000}"/>
    <cellStyle name="Rt border" xfId="3" xr:uid="{00000000-0005-0000-0000-00003A000000}"/>
    <cellStyle name="Text" xfId="2" xr:uid="{00000000-0005-0000-0000-00003B000000}"/>
    <cellStyle name="Title" xfId="54" builtinId="15" customBuiltin="1"/>
    <cellStyle name="Total" xfId="38" builtinId="25" hidden="1"/>
    <cellStyle name="Warning Text" xfId="41" builtinId="11" hidden="1"/>
    <cellStyle name="Year" xfId="1" xr:uid="{00000000-0005-0000-0000-00003F000000}"/>
  </cellStyles>
  <dxfs count="2">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NZ" b="1"/>
              <a:t>CPI index values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lumMod val="50000"/>
              </a:schemeClr>
            </a:solidFill>
            <a:ln>
              <a:noFill/>
            </a:ln>
            <a:effectLst/>
          </c:spPr>
          <c:invertIfNegative val="0"/>
          <c:cat>
            <c:numRef>
              <c:f>Calculations!$D$43:$D$77</c:f>
              <c:numCache>
                <c:formatCode>mmm\-yy</c:formatCode>
                <c:ptCount val="35"/>
                <c:pt idx="0">
                  <c:v>44561</c:v>
                </c:pt>
                <c:pt idx="1">
                  <c:v>44651</c:v>
                </c:pt>
                <c:pt idx="2">
                  <c:v>44742</c:v>
                </c:pt>
                <c:pt idx="3">
                  <c:v>44834</c:v>
                </c:pt>
                <c:pt idx="4">
                  <c:v>44926</c:v>
                </c:pt>
                <c:pt idx="5">
                  <c:v>45016</c:v>
                </c:pt>
                <c:pt idx="6">
                  <c:v>45107</c:v>
                </c:pt>
                <c:pt idx="7">
                  <c:v>45199</c:v>
                </c:pt>
                <c:pt idx="8">
                  <c:v>45291</c:v>
                </c:pt>
                <c:pt idx="9">
                  <c:v>45382</c:v>
                </c:pt>
                <c:pt idx="10">
                  <c:v>45473</c:v>
                </c:pt>
                <c:pt idx="11">
                  <c:v>45565</c:v>
                </c:pt>
                <c:pt idx="12">
                  <c:v>45657</c:v>
                </c:pt>
                <c:pt idx="13">
                  <c:v>45747</c:v>
                </c:pt>
                <c:pt idx="14">
                  <c:v>45838</c:v>
                </c:pt>
                <c:pt idx="15">
                  <c:v>45930</c:v>
                </c:pt>
                <c:pt idx="16">
                  <c:v>46022</c:v>
                </c:pt>
                <c:pt idx="17">
                  <c:v>46112</c:v>
                </c:pt>
                <c:pt idx="18">
                  <c:v>46203</c:v>
                </c:pt>
                <c:pt idx="19">
                  <c:v>46295</c:v>
                </c:pt>
                <c:pt idx="20">
                  <c:v>46387</c:v>
                </c:pt>
                <c:pt idx="21">
                  <c:v>46477</c:v>
                </c:pt>
                <c:pt idx="22">
                  <c:v>46568</c:v>
                </c:pt>
                <c:pt idx="23">
                  <c:v>46660</c:v>
                </c:pt>
                <c:pt idx="24">
                  <c:v>46752</c:v>
                </c:pt>
                <c:pt idx="25">
                  <c:v>46843</c:v>
                </c:pt>
                <c:pt idx="26">
                  <c:v>46934</c:v>
                </c:pt>
                <c:pt idx="27">
                  <c:v>47026</c:v>
                </c:pt>
                <c:pt idx="28">
                  <c:v>47118</c:v>
                </c:pt>
                <c:pt idx="29">
                  <c:v>47208</c:v>
                </c:pt>
                <c:pt idx="30">
                  <c:v>47299</c:v>
                </c:pt>
                <c:pt idx="31">
                  <c:v>47391</c:v>
                </c:pt>
                <c:pt idx="32">
                  <c:v>47483</c:v>
                </c:pt>
                <c:pt idx="33">
                  <c:v>47573</c:v>
                </c:pt>
                <c:pt idx="34">
                  <c:v>47664</c:v>
                </c:pt>
              </c:numCache>
            </c:numRef>
          </c:cat>
          <c:val>
            <c:numRef>
              <c:f>Calculations!$F$43:$F$77</c:f>
              <c:numCache>
                <c:formatCode>0</c:formatCode>
                <c:ptCount val="35"/>
                <c:pt idx="0">
                  <c:v>1119.3629999999998</c:v>
                </c:pt>
                <c:pt idx="1">
                  <c:v>1128.876</c:v>
                </c:pt>
                <c:pt idx="2">
                  <c:v>1138.2640000000001</c:v>
                </c:pt>
                <c:pt idx="3">
                  <c:v>1150.24</c:v>
                </c:pt>
                <c:pt idx="4">
                  <c:v>1156.3019789999996</c:v>
                </c:pt>
                <c:pt idx="5">
                  <c:v>1161.6134039999999</c:v>
                </c:pt>
                <c:pt idx="6">
                  <c:v>1166.7206000000001</c:v>
                </c:pt>
                <c:pt idx="7">
                  <c:v>1176.69552</c:v>
                </c:pt>
                <c:pt idx="8">
                  <c:v>1180.5843205589995</c:v>
                </c:pt>
                <c:pt idx="9">
                  <c:v>1186.0072854839998</c:v>
                </c:pt>
                <c:pt idx="10">
                  <c:v>1191.2217326</c:v>
                </c:pt>
                <c:pt idx="11">
                  <c:v>1200.2294304</c:v>
                </c:pt>
                <c:pt idx="12">
                  <c:v>1204.1960069701795</c:v>
                </c:pt>
                <c:pt idx="13">
                  <c:v>1209.7274311936799</c:v>
                </c:pt>
                <c:pt idx="14">
                  <c:v>1215.046167252</c:v>
                </c:pt>
                <c:pt idx="15">
                  <c:v>1224.2340190079999</c:v>
                </c:pt>
                <c:pt idx="16">
                  <c:v>1228.279927109583</c:v>
                </c:pt>
                <c:pt idx="17">
                  <c:v>1233.9219798175534</c:v>
                </c:pt>
                <c:pt idx="18">
                  <c:v>1239.3470905970401</c:v>
                </c:pt>
                <c:pt idx="19">
                  <c:v>1248.7186993881598</c:v>
                </c:pt>
                <c:pt idx="20">
                  <c:v>1252.8455256517748</c:v>
                </c:pt>
                <c:pt idx="21">
                  <c:v>1258.6004194139045</c:v>
                </c:pt>
                <c:pt idx="22">
                  <c:v>1264.1340324089808</c:v>
                </c:pt>
                <c:pt idx="23">
                  <c:v>1273.6930733759232</c:v>
                </c:pt>
                <c:pt idx="24">
                  <c:v>1277.9024361648103</c:v>
                </c:pt>
                <c:pt idx="25">
                  <c:v>1283.7724278021826</c:v>
                </c:pt>
                <c:pt idx="26">
                  <c:v>1289.4167130571605</c:v>
                </c:pt>
                <c:pt idx="27">
                  <c:v>1299.1669348434416</c:v>
                </c:pt>
                <c:pt idx="28">
                  <c:v>1303.4604848881065</c:v>
                </c:pt>
                <c:pt idx="29">
                  <c:v>1309.4478763582263</c:v>
                </c:pt>
                <c:pt idx="30">
                  <c:v>1315.2050473183037</c:v>
                </c:pt>
                <c:pt idx="31">
                  <c:v>1325.1502735403105</c:v>
                </c:pt>
                <c:pt idx="32">
                  <c:v>1329.5296945858686</c:v>
                </c:pt>
                <c:pt idx="33">
                  <c:v>1335.6368338853908</c:v>
                </c:pt>
                <c:pt idx="34">
                  <c:v>1341.5091482646699</c:v>
                </c:pt>
              </c:numCache>
            </c:numRef>
          </c:val>
          <c:extLst>
            <c:ext xmlns:c16="http://schemas.microsoft.com/office/drawing/2014/chart" uri="{C3380CC4-5D6E-409C-BE32-E72D297353CC}">
              <c16:uniqueId val="{00000000-7ABA-43BE-B615-7781ABCAB0C8}"/>
            </c:ext>
          </c:extLst>
        </c:ser>
        <c:dLbls>
          <c:showLegendKey val="0"/>
          <c:showVal val="0"/>
          <c:showCatName val="0"/>
          <c:showSerName val="0"/>
          <c:showPercent val="0"/>
          <c:showBubbleSize val="0"/>
        </c:dLbls>
        <c:gapWidth val="5"/>
        <c:overlap val="-4"/>
        <c:axId val="361158096"/>
        <c:axId val="1377147872"/>
      </c:barChart>
      <c:dateAx>
        <c:axId val="36115809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7147872"/>
        <c:crosses val="autoZero"/>
        <c:auto val="1"/>
        <c:lblOffset val="100"/>
        <c:baseTimeUnit val="months"/>
      </c:dateAx>
      <c:valAx>
        <c:axId val="1377147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1158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A3F50F1A-E835-424D-8B45-622D343DC7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2247900</xdr:rowOff>
    </xdr:from>
    <xdr:to>
      <xdr:col>4</xdr:col>
      <xdr:colOff>0</xdr:colOff>
      <xdr:row>15</xdr:row>
      <xdr:rowOff>38100</xdr:rowOff>
    </xdr:to>
    <xdr:pic>
      <xdr:nvPicPr>
        <xdr:cNvPr id="3" name="Picture 2">
          <a:extLst>
            <a:ext uri="{FF2B5EF4-FFF2-40B4-BE49-F238E27FC236}">
              <a16:creationId xmlns:a16="http://schemas.microsoft.com/office/drawing/2014/main" id="{9427B3C9-4DF6-48C5-AA8E-6D3944E1B60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38400"/>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37892</xdr:colOff>
      <xdr:row>54</xdr:row>
      <xdr:rowOff>25675</xdr:rowOff>
    </xdr:from>
    <xdr:to>
      <xdr:col>17</xdr:col>
      <xdr:colOff>641902</xdr:colOff>
      <xdr:row>69</xdr:row>
      <xdr:rowOff>112849</xdr:rowOff>
    </xdr:to>
    <xdr:graphicFrame macro="">
      <xdr:nvGraphicFramePr>
        <xdr:cNvPr id="2" name="Chart 1">
          <a:extLst>
            <a:ext uri="{FF2B5EF4-FFF2-40B4-BE49-F238E27FC236}">
              <a16:creationId xmlns:a16="http://schemas.microsoft.com/office/drawing/2014/main" id="{1A7F5B71-D0B4-4D4D-B21E-F2C091BD55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EDB templat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B15E-590B-4DF5-8815-A35A91803F6E}">
  <sheetPr codeName="Sheet10">
    <pageSetUpPr fitToPage="1"/>
  </sheetPr>
  <dimension ref="A1:D18"/>
  <sheetViews>
    <sheetView showGridLines="0" tabSelected="1" view="pageBreakPreview" zoomScaleNormal="100" zoomScaleSheetLayoutView="100" workbookViewId="0"/>
  </sheetViews>
  <sheetFormatPr defaultColWidth="9.1328125" defaultRowHeight="15" customHeight="1"/>
  <cols>
    <col min="1" max="1" width="26.59765625" customWidth="1"/>
    <col min="2" max="2" width="43.1328125" customWidth="1"/>
    <col min="3" max="3" width="32.73046875" customWidth="1"/>
    <col min="4" max="4" width="32.265625" customWidth="1"/>
  </cols>
  <sheetData>
    <row r="1" spans="1:4" ht="15" customHeight="1">
      <c r="A1" s="87"/>
      <c r="B1" s="88"/>
      <c r="C1" s="88"/>
      <c r="D1" s="89"/>
    </row>
    <row r="2" spans="1:4" ht="189" customHeight="1">
      <c r="A2" s="90"/>
      <c r="B2" s="13"/>
      <c r="C2" s="13"/>
      <c r="D2" s="91"/>
    </row>
    <row r="3" spans="1:4" ht="22.5" customHeight="1">
      <c r="A3" s="92" t="s">
        <v>60</v>
      </c>
      <c r="B3" s="14"/>
      <c r="C3" s="14"/>
      <c r="D3" s="93"/>
    </row>
    <row r="4" spans="1:4" ht="22.5" customHeight="1">
      <c r="A4" s="92" t="s">
        <v>57</v>
      </c>
      <c r="B4" s="14"/>
      <c r="C4" s="14"/>
      <c r="D4" s="93"/>
    </row>
    <row r="5" spans="1:4" ht="22.5" customHeight="1">
      <c r="A5" s="92" t="s">
        <v>61</v>
      </c>
      <c r="B5" s="14"/>
      <c r="C5" s="14"/>
      <c r="D5" s="93"/>
    </row>
    <row r="6" spans="1:4" ht="22.5" customHeight="1">
      <c r="A6" s="92"/>
      <c r="B6" s="14"/>
      <c r="C6" s="14"/>
      <c r="D6" s="93"/>
    </row>
    <row r="7" spans="1:4" ht="42" customHeight="1">
      <c r="A7" s="90"/>
      <c r="B7" s="13"/>
      <c r="C7" s="13"/>
      <c r="D7" s="91"/>
    </row>
    <row r="8" spans="1:4" ht="15" customHeight="1">
      <c r="A8" s="90"/>
      <c r="B8" s="13"/>
      <c r="C8" s="13"/>
      <c r="D8" s="91"/>
    </row>
    <row r="9" spans="1:4" ht="15" customHeight="1">
      <c r="A9" s="90"/>
      <c r="B9" s="13"/>
      <c r="C9" s="13"/>
      <c r="D9" s="91"/>
    </row>
    <row r="10" spans="1:4" ht="15" customHeight="1">
      <c r="A10" s="90"/>
      <c r="B10" s="13"/>
      <c r="C10" s="13"/>
      <c r="D10" s="91"/>
    </row>
    <row r="11" spans="1:4" ht="15" customHeight="1">
      <c r="A11" s="90"/>
      <c r="B11" s="13"/>
      <c r="C11" s="13"/>
      <c r="D11" s="91"/>
    </row>
    <row r="12" spans="1:4" ht="15" customHeight="1">
      <c r="A12" s="90"/>
      <c r="B12" s="13"/>
      <c r="C12" s="13"/>
      <c r="D12" s="91"/>
    </row>
    <row r="13" spans="1:4" ht="15" customHeight="1">
      <c r="A13" s="90"/>
      <c r="B13" s="13"/>
      <c r="C13" s="13"/>
      <c r="D13" s="91"/>
    </row>
    <row r="14" spans="1:4" ht="15" customHeight="1">
      <c r="A14" s="90"/>
      <c r="B14" s="13"/>
      <c r="C14" s="13"/>
      <c r="D14" s="91"/>
    </row>
    <row r="15" spans="1:4" ht="15" customHeight="1">
      <c r="A15" s="90"/>
      <c r="B15" s="13"/>
      <c r="C15" s="13"/>
      <c r="D15" s="91"/>
    </row>
    <row r="16" spans="1:4" ht="15" customHeight="1">
      <c r="A16" s="90"/>
      <c r="B16" s="13"/>
      <c r="C16" s="13"/>
      <c r="D16" s="91"/>
    </row>
    <row r="17" spans="1:4" ht="15" customHeight="1">
      <c r="A17" s="94" t="s">
        <v>62</v>
      </c>
      <c r="B17" s="14"/>
      <c r="C17" s="14"/>
      <c r="D17" s="93"/>
    </row>
    <row r="18" spans="1:4" ht="15" customHeight="1">
      <c r="A18" s="107"/>
      <c r="B18" s="108"/>
      <c r="C18" s="108"/>
      <c r="D18" s="109"/>
    </row>
  </sheetData>
  <sheetProtection formatColumns="0" formatRows="0"/>
  <pageMargins left="0.70866141732283472" right="0.70866141732283472" top="0.74803149606299213" bottom="0.74803149606299213" header="0.31496062992125984" footer="0.31496062992125984"/>
  <pageSetup paperSize="9" scale="95" orientation="landscape" r:id="rId1"/>
  <headerFooter>
    <oddHeader>&amp;R&amp;D &amp;T</oddHead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45CCC-6BF1-4F44-ADA1-8BB832DFE6A5}">
  <sheetPr codeName="Sheet6">
    <pageSetUpPr fitToPage="1"/>
  </sheetPr>
  <dimension ref="A1:C7"/>
  <sheetViews>
    <sheetView showGridLines="0" view="pageBreakPreview" zoomScaleNormal="100" zoomScaleSheetLayoutView="100" workbookViewId="0"/>
  </sheetViews>
  <sheetFormatPr defaultColWidth="9.1328125" defaultRowHeight="15" customHeight="1"/>
  <cols>
    <col min="2" max="2" width="26" customWidth="1"/>
    <col min="3" max="3" width="95.265625" customWidth="1"/>
    <col min="4" max="4" width="2.73046875" customWidth="1"/>
    <col min="7" max="7" width="9.1328125" customWidth="1"/>
    <col min="9" max="9" width="9.1328125" customWidth="1"/>
  </cols>
  <sheetData>
    <row r="1" spans="1:3" ht="25.5">
      <c r="A1" s="95" t="s">
        <v>39</v>
      </c>
      <c r="B1" s="96"/>
      <c r="C1" s="96"/>
    </row>
    <row r="2" spans="1:3" ht="14.25">
      <c r="A2" s="97"/>
      <c r="B2" s="98"/>
      <c r="C2" s="98"/>
    </row>
    <row r="3" spans="1:3" ht="14.65" thickBot="1">
      <c r="A3" s="97"/>
      <c r="B3" s="98"/>
      <c r="C3" s="98"/>
    </row>
    <row r="4" spans="1:3" ht="15.75">
      <c r="A4" s="97"/>
      <c r="B4" s="111" t="s">
        <v>40</v>
      </c>
      <c r="C4" s="112" t="s">
        <v>41</v>
      </c>
    </row>
    <row r="5" spans="1:3" ht="14.25">
      <c r="A5" s="97"/>
      <c r="B5" s="167" t="s">
        <v>22</v>
      </c>
      <c r="C5" s="168" t="s">
        <v>22</v>
      </c>
    </row>
    <row r="6" spans="1:3" ht="14.25">
      <c r="A6" s="97"/>
      <c r="B6" s="169" t="s">
        <v>23</v>
      </c>
      <c r="C6" s="170" t="s">
        <v>23</v>
      </c>
    </row>
    <row r="7" spans="1:3" ht="14.65" thickBot="1">
      <c r="A7" s="97"/>
      <c r="B7" s="113" t="s">
        <v>43</v>
      </c>
      <c r="C7" s="114" t="s">
        <v>42</v>
      </c>
    </row>
  </sheetData>
  <sheetProtection formatColumns="0" formatRows="0"/>
  <hyperlinks>
    <hyperlink ref="C5" location="'Inputs'!$A$1" tooltip="Section title. Click once to follow" display="Inputs" xr:uid="{2BDD4028-B956-4AA3-8792-6D7FE969DA03}"/>
    <hyperlink ref="C6" location="'Calculations'!$A$1" tooltip="Section title. Click once to follow" display="Calculations" xr:uid="{59BA2A55-F0BD-46C1-9CD4-17A1668C3AE3}"/>
    <hyperlink ref="C7" location="'Output'!$A$1" tooltip="Section title. Click once to follow" display="Outputs" xr:uid="{AC5FF7DD-8E91-42DE-A1F7-54EF4E08160C}"/>
  </hyperlinks>
  <pageMargins left="0.70866141732283472" right="0.70866141732283472" top="0.74803149606299213" bottom="0.74803149606299213" header="0.31496062992125984" footer="0.31496062992125984"/>
  <pageSetup paperSize="9" scale="66" fitToHeight="0" orientation="portrait" r:id="rId1"/>
  <headerFoot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14"/>
  <sheetViews>
    <sheetView showGridLines="0" view="pageBreakPreview" zoomScaleNormal="100" zoomScaleSheetLayoutView="100" workbookViewId="0"/>
  </sheetViews>
  <sheetFormatPr defaultRowHeight="15" customHeight="1"/>
  <cols>
    <col min="1" max="1" width="4" customWidth="1"/>
    <col min="2" max="2" width="124.1328125" customWidth="1"/>
    <col min="3" max="3" width="2.73046875" customWidth="1"/>
  </cols>
  <sheetData>
    <row r="1" spans="1:2" ht="25.5">
      <c r="A1" s="2" t="s">
        <v>26</v>
      </c>
    </row>
    <row r="2" spans="1:2" ht="14.25">
      <c r="A2" s="6"/>
      <c r="B2" s="110" t="s">
        <v>45</v>
      </c>
    </row>
    <row r="5" spans="1:2" ht="23.25">
      <c r="B5" s="50" t="s">
        <v>37</v>
      </c>
    </row>
    <row r="6" spans="1:2" ht="28.5">
      <c r="A6" s="4"/>
      <c r="B6" s="86" t="s">
        <v>46</v>
      </c>
    </row>
    <row r="7" spans="1:2" ht="14.25">
      <c r="A7" s="4"/>
    </row>
    <row r="8" spans="1:2" ht="23.25">
      <c r="B8" s="50" t="s">
        <v>38</v>
      </c>
    </row>
    <row r="9" spans="1:2" ht="21.75" customHeight="1">
      <c r="A9" s="5"/>
      <c r="B9" s="86" t="s">
        <v>67</v>
      </c>
    </row>
    <row r="10" spans="1:2" ht="36.75" customHeight="1">
      <c r="A10" s="3"/>
      <c r="B10" s="106" t="s">
        <v>63</v>
      </c>
    </row>
    <row r="11" spans="1:2" ht="36.75" customHeight="1">
      <c r="A11" s="3"/>
      <c r="B11" s="106" t="s">
        <v>65</v>
      </c>
    </row>
    <row r="12" spans="1:2" ht="36.75" customHeight="1">
      <c r="A12" s="3"/>
      <c r="B12" s="106" t="s">
        <v>64</v>
      </c>
    </row>
    <row r="13" spans="1:2" ht="53.25" customHeight="1">
      <c r="A13" s="3"/>
      <c r="B13" s="106" t="s">
        <v>66</v>
      </c>
    </row>
    <row r="14" spans="1:2" ht="14.25">
      <c r="A14" s="3"/>
    </row>
  </sheetData>
  <pageMargins left="0.39370078740157483" right="0.39370078740157483" top="0.47244094488188981" bottom="0.74803149606299213" header="0.31496062992125984" footer="0.31496062992125984"/>
  <pageSetup paperSize="9" scale="72" fitToHeight="0" orientation="portrait" r:id="rId1"/>
  <headerFooter>
    <oddFooter>&amp;L&amp;F&amp;C&amp;A&amp;R&amp;P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75"/>
  <sheetViews>
    <sheetView showGridLines="0" view="pageBreakPreview" zoomScaleNormal="100" zoomScaleSheetLayoutView="100" workbookViewId="0"/>
  </sheetViews>
  <sheetFormatPr defaultRowHeight="15" customHeight="1"/>
  <cols>
    <col min="1" max="1" width="4.1328125" customWidth="1"/>
    <col min="2" max="2" width="8.73046875" customWidth="1"/>
    <col min="3" max="3" width="11.1328125" customWidth="1"/>
    <col min="4" max="5" width="6.73046875" customWidth="1"/>
    <col min="6" max="6" width="9.3984375" customWidth="1"/>
    <col min="7" max="7" width="6.73046875" customWidth="1"/>
    <col min="8" max="8" width="2.73046875" customWidth="1"/>
    <col min="9" max="9" width="6.73046875" customWidth="1"/>
    <col min="10" max="10" width="2.73046875" customWidth="1"/>
    <col min="11" max="11" width="9.1328125" customWidth="1"/>
    <col min="12" max="12" width="2.73046875" customWidth="1"/>
    <col min="13" max="13" width="6.73046875" customWidth="1"/>
    <col min="14" max="14" width="2.73046875" customWidth="1"/>
    <col min="15" max="15" width="6.73046875" customWidth="1"/>
    <col min="16" max="16" width="2.73046875" customWidth="1"/>
    <col min="17" max="17" width="6.73046875" customWidth="1"/>
    <col min="18" max="18" width="2.73046875" customWidth="1"/>
    <col min="19" max="19" width="6.73046875" customWidth="1"/>
    <col min="20" max="21" width="2.73046875" customWidth="1"/>
    <col min="257" max="276" width="9.1328125" customWidth="1"/>
    <col min="513" max="532" width="9.1328125" customWidth="1"/>
    <col min="769" max="788" width="9.1328125" customWidth="1"/>
    <col min="1025" max="1044" width="9.1328125" customWidth="1"/>
    <col min="1281" max="1300" width="9.1328125" customWidth="1"/>
    <col min="1537" max="1556" width="9.1328125" customWidth="1"/>
    <col min="1793" max="1812" width="9.1328125" customWidth="1"/>
    <col min="2049" max="2068" width="9.1328125" customWidth="1"/>
    <col min="2305" max="2324" width="9.1328125" customWidth="1"/>
    <col min="2561" max="2580" width="9.1328125" customWidth="1"/>
    <col min="2817" max="2836" width="9.1328125" customWidth="1"/>
    <col min="3073" max="3092" width="9.1328125" customWidth="1"/>
    <col min="3329" max="3348" width="9.1328125" customWidth="1"/>
    <col min="3585" max="3604" width="9.1328125" customWidth="1"/>
    <col min="3841" max="3860" width="9.1328125" customWidth="1"/>
    <col min="4097" max="4116" width="9.1328125" customWidth="1"/>
    <col min="4353" max="4372" width="9.1328125" customWidth="1"/>
    <col min="4609" max="4628" width="9.1328125" customWidth="1"/>
    <col min="4865" max="4884" width="9.1328125" customWidth="1"/>
    <col min="5121" max="5140" width="9.1328125" customWidth="1"/>
    <col min="5377" max="5396" width="9.1328125" customWidth="1"/>
    <col min="5633" max="5652" width="9.1328125" customWidth="1"/>
    <col min="5889" max="5908" width="9.1328125" customWidth="1"/>
    <col min="6145" max="6164" width="9.1328125" customWidth="1"/>
    <col min="6401" max="6420" width="9.1328125" customWidth="1"/>
    <col min="6657" max="6676" width="9.1328125" customWidth="1"/>
    <col min="6913" max="6932" width="9.1328125" customWidth="1"/>
    <col min="7169" max="7188" width="9.1328125" customWidth="1"/>
    <col min="7425" max="7444" width="9.1328125" customWidth="1"/>
    <col min="7681" max="7700" width="9.1328125" customWidth="1"/>
    <col min="7937" max="7956" width="9.1328125" customWidth="1"/>
    <col min="8193" max="8212" width="9.1328125" customWidth="1"/>
    <col min="8449" max="8468" width="9.1328125" customWidth="1"/>
    <col min="8705" max="8724" width="9.1328125" customWidth="1"/>
    <col min="8961" max="8980" width="9.1328125" customWidth="1"/>
    <col min="9217" max="9236" width="9.1328125" customWidth="1"/>
    <col min="9473" max="9492" width="9.1328125" customWidth="1"/>
    <col min="9729" max="9748" width="9.1328125" customWidth="1"/>
    <col min="9985" max="10004" width="9.1328125" customWidth="1"/>
    <col min="10241" max="10260" width="9.1328125" customWidth="1"/>
    <col min="10497" max="10516" width="9.1328125" customWidth="1"/>
    <col min="10753" max="10772" width="9.1328125" customWidth="1"/>
    <col min="11009" max="11028" width="9.1328125" customWidth="1"/>
    <col min="11265" max="11284" width="9.1328125" customWidth="1"/>
    <col min="11521" max="11540" width="9.1328125" customWidth="1"/>
    <col min="11777" max="11796" width="9.1328125" customWidth="1"/>
    <col min="12033" max="12052" width="9.1328125" customWidth="1"/>
    <col min="12289" max="12308" width="9.1328125" customWidth="1"/>
    <col min="12545" max="12564" width="9.1328125" customWidth="1"/>
    <col min="12801" max="12820" width="9.1328125" customWidth="1"/>
    <col min="13057" max="13076" width="9.1328125" customWidth="1"/>
    <col min="13313" max="13332" width="9.1328125" customWidth="1"/>
    <col min="13569" max="13588" width="9.1328125" customWidth="1"/>
    <col min="13825" max="13844" width="9.1328125" customWidth="1"/>
    <col min="14081" max="14100" width="9.1328125" customWidth="1"/>
    <col min="14337" max="14356" width="9.1328125" customWidth="1"/>
    <col min="14593" max="14612" width="9.1328125" customWidth="1"/>
    <col min="14849" max="14868" width="9.1328125" customWidth="1"/>
    <col min="15105" max="15124" width="9.1328125" customWidth="1"/>
    <col min="15361" max="15380" width="9.1328125" customWidth="1"/>
    <col min="15617" max="15636" width="9.1328125" customWidth="1"/>
    <col min="15873" max="15892" width="9.1328125" customWidth="1"/>
    <col min="16129" max="16148" width="9.1328125" customWidth="1"/>
  </cols>
  <sheetData>
    <row r="1" spans="1:20" ht="25.5">
      <c r="A1" s="19" t="s">
        <v>22</v>
      </c>
      <c r="B1" s="20"/>
      <c r="C1" s="20"/>
      <c r="D1" s="20"/>
      <c r="E1" s="20"/>
      <c r="F1" s="20"/>
      <c r="G1" s="20"/>
      <c r="H1" s="20"/>
      <c r="I1" s="20"/>
      <c r="J1" s="20"/>
      <c r="K1" s="20"/>
      <c r="L1" s="20"/>
      <c r="M1" s="20"/>
      <c r="N1" s="20"/>
      <c r="O1" s="20"/>
      <c r="P1" s="20"/>
      <c r="Q1" s="20"/>
      <c r="R1" s="20"/>
      <c r="S1" s="20"/>
      <c r="T1" s="20"/>
    </row>
    <row r="2" spans="1:20" ht="12" customHeight="1">
      <c r="A2" s="69"/>
      <c r="B2" s="55"/>
      <c r="C2" s="55"/>
      <c r="D2" s="55"/>
      <c r="E2" s="55"/>
      <c r="F2" s="55"/>
      <c r="G2" s="55"/>
      <c r="H2" s="55"/>
      <c r="I2" s="55"/>
      <c r="J2" s="55"/>
      <c r="K2" s="55"/>
      <c r="L2" s="55"/>
      <c r="M2" s="55"/>
      <c r="N2" s="55"/>
      <c r="O2" s="55"/>
      <c r="P2" s="55"/>
      <c r="Q2" s="55"/>
      <c r="R2" s="55"/>
      <c r="S2" s="55"/>
      <c r="T2" s="55"/>
    </row>
    <row r="3" spans="1:20" ht="12" customHeight="1">
      <c r="A3" s="69"/>
      <c r="B3" s="55"/>
      <c r="C3" s="55"/>
      <c r="D3" s="55"/>
      <c r="E3" s="55"/>
      <c r="F3" s="55"/>
      <c r="G3" s="55"/>
      <c r="H3" s="55"/>
      <c r="I3" s="55"/>
      <c r="J3" s="55"/>
      <c r="K3" s="55"/>
      <c r="L3" s="55"/>
      <c r="M3" s="55"/>
      <c r="N3" s="55"/>
      <c r="O3" s="55"/>
      <c r="P3" s="55"/>
      <c r="Q3" s="55"/>
      <c r="R3" s="55"/>
      <c r="S3" s="55"/>
      <c r="T3" s="55"/>
    </row>
    <row r="4" spans="1:20" ht="12" customHeight="1">
      <c r="A4" s="78" t="s">
        <v>32</v>
      </c>
      <c r="B4" s="76"/>
      <c r="C4" s="74"/>
      <c r="D4" s="74"/>
      <c r="E4" s="74"/>
      <c r="F4" s="74"/>
      <c r="G4" s="74"/>
      <c r="H4" s="74"/>
      <c r="I4" s="78"/>
      <c r="J4" s="76"/>
      <c r="K4" s="74">
        <v>0.02</v>
      </c>
      <c r="M4" s="55"/>
      <c r="N4" s="55"/>
      <c r="O4" s="55"/>
      <c r="P4" s="55"/>
      <c r="Q4" s="55"/>
      <c r="R4" s="55"/>
      <c r="S4" s="55"/>
      <c r="T4" s="55"/>
    </row>
    <row r="5" spans="1:20" ht="12" customHeight="1">
      <c r="A5" s="79" t="s">
        <v>35</v>
      </c>
      <c r="B5" s="77"/>
      <c r="C5" s="75"/>
      <c r="D5" s="75"/>
      <c r="E5" s="75"/>
      <c r="F5" s="75"/>
      <c r="G5" s="75"/>
      <c r="H5" s="75"/>
      <c r="I5" s="79"/>
      <c r="J5" s="77"/>
      <c r="K5" s="75">
        <v>44469</v>
      </c>
      <c r="L5" s="22" t="str">
        <f>IF(K5=EOMONTH(K5,0),"(enter as last day of the quarter)","ERROR: date must be end of a month")</f>
        <v>(enter as last day of the quarter)</v>
      </c>
      <c r="M5" s="55"/>
      <c r="N5" s="55"/>
      <c r="O5" s="55"/>
      <c r="P5" s="55"/>
      <c r="Q5" s="55"/>
      <c r="R5" s="55"/>
      <c r="S5" s="55"/>
      <c r="T5" s="55"/>
    </row>
    <row r="6" spans="1:20" ht="12" customHeight="1">
      <c r="A6" s="79" t="s">
        <v>36</v>
      </c>
      <c r="B6" s="77"/>
      <c r="C6" s="75"/>
      <c r="D6" s="75"/>
      <c r="E6" s="75"/>
      <c r="F6" s="75"/>
      <c r="G6" s="75"/>
      <c r="H6" s="75"/>
      <c r="I6" s="79"/>
      <c r="J6" s="77"/>
      <c r="K6" s="75">
        <v>45657</v>
      </c>
      <c r="L6" s="22" t="str">
        <f>IF(K6=EOMONTH(K6,0),"(enter as last day of the quarter)","ERROR: date must be end of a month")</f>
        <v>(enter as last day of the quarter)</v>
      </c>
      <c r="M6" s="55"/>
      <c r="N6" s="55"/>
      <c r="O6" s="55"/>
      <c r="P6" s="55"/>
      <c r="Q6" s="55"/>
      <c r="R6" s="55"/>
      <c r="S6" s="55"/>
      <c r="T6" s="55"/>
    </row>
    <row r="7" spans="1:20" ht="12" customHeight="1">
      <c r="A7" s="69"/>
      <c r="B7" s="55"/>
      <c r="C7" s="55"/>
      <c r="D7" s="55"/>
      <c r="E7" s="55"/>
      <c r="F7" s="55"/>
      <c r="G7" s="55"/>
      <c r="H7" s="55"/>
      <c r="I7" s="55"/>
      <c r="J7" s="55"/>
      <c r="K7" s="55"/>
      <c r="L7" s="55"/>
      <c r="M7" s="55"/>
      <c r="N7" s="55"/>
      <c r="O7" s="55"/>
      <c r="P7" s="55"/>
      <c r="Q7" s="55"/>
      <c r="R7" s="55"/>
      <c r="S7" s="55"/>
      <c r="T7" s="55"/>
    </row>
    <row r="8" spans="1:20" ht="15" customHeight="1">
      <c r="A8" s="51" t="s">
        <v>14</v>
      </c>
      <c r="B8" s="52"/>
      <c r="C8" s="52"/>
      <c r="D8" s="52"/>
      <c r="E8" s="52"/>
      <c r="F8" s="52"/>
      <c r="G8" s="52"/>
      <c r="H8" s="52"/>
      <c r="I8" s="52"/>
      <c r="J8" s="52"/>
      <c r="K8" s="52"/>
      <c r="L8" s="52"/>
      <c r="M8" s="52"/>
      <c r="N8" s="52"/>
      <c r="O8" s="52"/>
      <c r="P8" s="52"/>
      <c r="Q8" s="52"/>
      <c r="R8" s="52"/>
      <c r="S8" s="52"/>
      <c r="T8" s="52"/>
    </row>
    <row r="9" spans="1:20" ht="18" customHeight="1">
      <c r="A9" s="53" t="s">
        <v>28</v>
      </c>
      <c r="B9" s="52"/>
      <c r="C9" s="52"/>
      <c r="D9" s="52"/>
      <c r="E9" s="52"/>
      <c r="F9" s="52"/>
      <c r="G9" s="52"/>
      <c r="H9" s="52"/>
      <c r="I9" s="52"/>
      <c r="J9" s="52"/>
      <c r="K9" s="52"/>
      <c r="L9" s="52"/>
      <c r="M9" s="52"/>
      <c r="N9" s="52"/>
      <c r="O9" s="52"/>
      <c r="P9" s="52"/>
      <c r="Q9" s="52"/>
      <c r="R9" s="52"/>
      <c r="S9" s="52"/>
      <c r="T9" s="52"/>
    </row>
    <row r="10" spans="1:20" ht="12" customHeight="1">
      <c r="A10" s="54" t="s">
        <v>27</v>
      </c>
      <c r="B10" s="52"/>
      <c r="C10" s="52"/>
      <c r="D10" s="52"/>
      <c r="E10" s="52"/>
      <c r="F10" s="52"/>
      <c r="G10" s="52"/>
      <c r="H10" s="52"/>
      <c r="I10" s="52"/>
      <c r="J10" s="52"/>
      <c r="K10" s="52"/>
      <c r="L10" s="52"/>
      <c r="M10" s="52"/>
      <c r="N10" s="52"/>
      <c r="O10" s="52"/>
      <c r="P10" s="52"/>
      <c r="Q10" s="52"/>
      <c r="R10" s="52"/>
      <c r="S10" s="52"/>
      <c r="T10" s="52"/>
    </row>
    <row r="11" spans="1:20" ht="8.1" customHeight="1">
      <c r="A11" s="55"/>
      <c r="B11" s="55"/>
      <c r="C11" s="55"/>
      <c r="D11" s="55"/>
      <c r="E11" s="55"/>
      <c r="F11" s="55"/>
      <c r="G11" s="55"/>
      <c r="H11" s="55"/>
      <c r="I11" s="55"/>
      <c r="J11" s="55"/>
      <c r="K11" s="55"/>
      <c r="L11" s="55"/>
      <c r="M11" s="55"/>
      <c r="N11" s="55"/>
      <c r="O11" s="55"/>
      <c r="P11" s="55"/>
      <c r="Q11" s="55"/>
      <c r="R11" s="55"/>
      <c r="S11" s="55"/>
      <c r="T11" s="55"/>
    </row>
    <row r="12" spans="1:20" ht="12.75" customHeight="1">
      <c r="A12" s="116"/>
      <c r="B12" s="117"/>
      <c r="C12" s="171" t="s">
        <v>29</v>
      </c>
      <c r="D12" s="172"/>
      <c r="E12" s="172"/>
      <c r="F12" s="172"/>
      <c r="G12" s="172"/>
      <c r="H12" s="173"/>
      <c r="I12" s="118" t="s">
        <v>30</v>
      </c>
      <c r="J12" s="118"/>
      <c r="K12" s="118"/>
      <c r="L12" s="118"/>
      <c r="M12" s="118"/>
      <c r="N12" s="119"/>
      <c r="O12" s="171" t="s">
        <v>24</v>
      </c>
      <c r="P12" s="172"/>
      <c r="Q12" s="172"/>
      <c r="R12" s="172"/>
      <c r="S12" s="172"/>
      <c r="T12" s="172"/>
    </row>
    <row r="13" spans="1:20" ht="11.25" customHeight="1">
      <c r="A13" s="55"/>
      <c r="B13" s="120"/>
      <c r="C13" s="174" t="s">
        <v>13</v>
      </c>
      <c r="D13" s="175"/>
      <c r="E13" s="171" t="s">
        <v>12</v>
      </c>
      <c r="F13" s="172"/>
      <c r="G13" s="172"/>
      <c r="H13" s="173"/>
      <c r="I13" s="174" t="s">
        <v>13</v>
      </c>
      <c r="J13" s="175"/>
      <c r="K13" s="171" t="s">
        <v>12</v>
      </c>
      <c r="L13" s="172"/>
      <c r="M13" s="172"/>
      <c r="N13" s="173"/>
      <c r="O13" s="174" t="s">
        <v>13</v>
      </c>
      <c r="P13" s="175"/>
      <c r="Q13" s="171" t="s">
        <v>12</v>
      </c>
      <c r="R13" s="172"/>
      <c r="S13" s="172"/>
      <c r="T13" s="172"/>
    </row>
    <row r="14" spans="1:20" ht="33.75" customHeight="1">
      <c r="A14" s="102"/>
      <c r="B14" s="121"/>
      <c r="C14" s="176"/>
      <c r="D14" s="177"/>
      <c r="E14" s="178" t="s">
        <v>11</v>
      </c>
      <c r="F14" s="179"/>
      <c r="G14" s="178" t="s">
        <v>10</v>
      </c>
      <c r="H14" s="179"/>
      <c r="I14" s="176"/>
      <c r="J14" s="177"/>
      <c r="K14" s="178" t="s">
        <v>11</v>
      </c>
      <c r="L14" s="179"/>
      <c r="M14" s="178" t="s">
        <v>10</v>
      </c>
      <c r="N14" s="179"/>
      <c r="O14" s="176"/>
      <c r="P14" s="177"/>
      <c r="Q14" s="178" t="s">
        <v>11</v>
      </c>
      <c r="R14" s="179"/>
      <c r="S14" s="178" t="s">
        <v>10</v>
      </c>
      <c r="T14" s="180"/>
    </row>
    <row r="15" spans="1:20" ht="11.25" customHeight="1">
      <c r="A15" s="122" t="s">
        <v>9</v>
      </c>
      <c r="B15" s="122"/>
      <c r="C15" s="123" t="s">
        <v>8</v>
      </c>
      <c r="D15" s="124"/>
      <c r="E15" s="125"/>
      <c r="F15" s="126"/>
      <c r="G15" s="125"/>
      <c r="H15" s="127"/>
      <c r="I15" s="124" t="s">
        <v>7</v>
      </c>
      <c r="J15" s="124"/>
      <c r="K15" s="125"/>
      <c r="L15" s="126"/>
      <c r="M15" s="125"/>
      <c r="N15" s="127"/>
      <c r="O15" s="124" t="s">
        <v>6</v>
      </c>
      <c r="P15" s="124"/>
      <c r="Q15" s="125"/>
      <c r="R15" s="126"/>
      <c r="S15" s="125"/>
      <c r="T15" s="126"/>
    </row>
    <row r="16" spans="1:20" ht="14.25">
      <c r="A16" s="128" t="s">
        <v>5</v>
      </c>
      <c r="B16" s="56"/>
      <c r="C16" s="129"/>
      <c r="D16" s="129"/>
      <c r="E16" s="129"/>
      <c r="F16" s="129"/>
      <c r="G16" s="129"/>
      <c r="H16" s="129"/>
      <c r="I16" s="129"/>
      <c r="J16" s="129"/>
      <c r="K16" s="129"/>
      <c r="L16" s="129"/>
      <c r="M16" s="129"/>
      <c r="N16" s="129"/>
      <c r="O16" s="129"/>
      <c r="P16" s="129"/>
      <c r="Q16" s="129"/>
      <c r="R16" s="129"/>
      <c r="S16" s="129"/>
      <c r="T16" s="129"/>
    </row>
    <row r="17" spans="1:22" ht="15" customHeight="1">
      <c r="A17" s="70">
        <v>2013</v>
      </c>
      <c r="B17" s="55" t="s">
        <v>2</v>
      </c>
      <c r="C17" s="130">
        <v>1024</v>
      </c>
      <c r="D17" s="55"/>
      <c r="E17" s="58">
        <v>-0.5</v>
      </c>
      <c r="F17" s="57"/>
      <c r="G17" s="58">
        <v>-1.6</v>
      </c>
      <c r="H17" s="55"/>
      <c r="I17" s="130">
        <v>915</v>
      </c>
      <c r="J17" s="55"/>
      <c r="K17" s="58">
        <v>0.6</v>
      </c>
      <c r="L17" s="57"/>
      <c r="M17" s="58">
        <v>2.5</v>
      </c>
      <c r="N17" s="55"/>
      <c r="O17" s="130">
        <v>959</v>
      </c>
      <c r="P17" s="55"/>
      <c r="Q17" s="58">
        <v>0.2</v>
      </c>
      <c r="R17" s="57"/>
      <c r="S17" s="58">
        <v>0.7</v>
      </c>
      <c r="T17" s="55"/>
    </row>
    <row r="18" spans="1:22" ht="15" customHeight="1">
      <c r="A18" s="70"/>
      <c r="B18" s="55" t="s">
        <v>3</v>
      </c>
      <c r="C18" s="130">
        <v>1036</v>
      </c>
      <c r="D18" s="55"/>
      <c r="E18" s="58">
        <v>1.2</v>
      </c>
      <c r="F18" s="57"/>
      <c r="G18" s="58">
        <v>-0.5</v>
      </c>
      <c r="H18" s="55"/>
      <c r="I18" s="130">
        <v>921</v>
      </c>
      <c r="J18" s="55"/>
      <c r="K18" s="58">
        <v>0.7</v>
      </c>
      <c r="L18" s="57"/>
      <c r="M18" s="58">
        <v>2.8</v>
      </c>
      <c r="N18" s="55"/>
      <c r="O18" s="130">
        <v>968</v>
      </c>
      <c r="P18" s="55"/>
      <c r="Q18" s="58">
        <v>0.9</v>
      </c>
      <c r="R18" s="57"/>
      <c r="S18" s="58">
        <v>1.4</v>
      </c>
      <c r="T18" s="55"/>
      <c r="V18" s="154">
        <f t="shared" ref="V18:V20" si="0">ROUND((O18/O17-1)*100,1)</f>
        <v>0.9</v>
      </c>
    </row>
    <row r="19" spans="1:22" ht="15" customHeight="1">
      <c r="A19" s="70"/>
      <c r="B19" s="55" t="s">
        <v>4</v>
      </c>
      <c r="C19" s="130">
        <v>1030</v>
      </c>
      <c r="D19" s="55"/>
      <c r="E19" s="58">
        <v>-0.5</v>
      </c>
      <c r="F19" s="57"/>
      <c r="G19" s="58">
        <v>-0.3</v>
      </c>
      <c r="H19" s="55"/>
      <c r="I19" s="130">
        <v>926</v>
      </c>
      <c r="J19" s="55"/>
      <c r="K19" s="58">
        <v>0.5</v>
      </c>
      <c r="L19" s="57"/>
      <c r="M19" s="58">
        <v>2.9</v>
      </c>
      <c r="N19" s="55"/>
      <c r="O19" s="130">
        <v>969</v>
      </c>
      <c r="P19" s="55"/>
      <c r="Q19" s="58">
        <v>0.1</v>
      </c>
      <c r="R19" s="57"/>
      <c r="S19" s="58">
        <v>1.6</v>
      </c>
      <c r="T19" s="55"/>
      <c r="V19" s="154">
        <f t="shared" si="0"/>
        <v>0.1</v>
      </c>
    </row>
    <row r="20" spans="1:22" ht="15" customHeight="1">
      <c r="A20" s="70">
        <v>2014</v>
      </c>
      <c r="B20" s="55" t="s">
        <v>1</v>
      </c>
      <c r="C20" s="130">
        <v>1023</v>
      </c>
      <c r="D20" s="55"/>
      <c r="E20" s="58">
        <v>-0.7</v>
      </c>
      <c r="F20" s="57"/>
      <c r="G20" s="58">
        <v>-0.6</v>
      </c>
      <c r="H20" s="55"/>
      <c r="I20" s="130">
        <v>936</v>
      </c>
      <c r="J20" s="55"/>
      <c r="K20" s="58">
        <v>1.1000000000000001</v>
      </c>
      <c r="L20" s="57"/>
      <c r="M20" s="58">
        <v>3</v>
      </c>
      <c r="N20" s="55"/>
      <c r="O20" s="130">
        <v>972</v>
      </c>
      <c r="P20" s="55"/>
      <c r="Q20" s="58">
        <v>0.3</v>
      </c>
      <c r="R20" s="57"/>
      <c r="S20" s="58">
        <v>1.5</v>
      </c>
      <c r="T20" s="55"/>
      <c r="V20" s="154">
        <f t="shared" si="0"/>
        <v>0.3</v>
      </c>
    </row>
    <row r="21" spans="1:22" ht="15" customHeight="1">
      <c r="A21" s="70"/>
      <c r="B21" s="55" t="s">
        <v>2</v>
      </c>
      <c r="C21" s="130">
        <v>1025</v>
      </c>
      <c r="D21" s="55"/>
      <c r="E21" s="58">
        <v>0.2</v>
      </c>
      <c r="F21" s="57"/>
      <c r="G21" s="58">
        <v>0.1</v>
      </c>
      <c r="H21" s="55"/>
      <c r="I21" s="130">
        <v>940</v>
      </c>
      <c r="J21" s="55"/>
      <c r="K21" s="58">
        <v>0.4</v>
      </c>
      <c r="L21" s="57"/>
      <c r="M21" s="58">
        <v>2.7</v>
      </c>
      <c r="N21" s="55"/>
      <c r="O21" s="130">
        <v>975</v>
      </c>
      <c r="P21" s="55"/>
      <c r="Q21" s="58">
        <v>0.3</v>
      </c>
      <c r="R21" s="57"/>
      <c r="S21" s="58">
        <v>1.6</v>
      </c>
      <c r="T21" s="55"/>
      <c r="V21" s="154">
        <f t="shared" ref="V21:V48" si="1">ROUND((O21/O20-1)*100,1)-Q21</f>
        <v>0</v>
      </c>
    </row>
    <row r="22" spans="1:22" ht="15" customHeight="1">
      <c r="A22" s="70"/>
      <c r="B22" s="55" t="s">
        <v>3</v>
      </c>
      <c r="C22" s="130">
        <v>1026</v>
      </c>
      <c r="D22" s="55"/>
      <c r="E22" s="58">
        <v>0.1</v>
      </c>
      <c r="F22" s="57"/>
      <c r="G22" s="58">
        <v>-1</v>
      </c>
      <c r="H22" s="55"/>
      <c r="I22" s="130">
        <v>945</v>
      </c>
      <c r="J22" s="55"/>
      <c r="K22" s="58">
        <v>0.5</v>
      </c>
      <c r="L22" s="57"/>
      <c r="M22" s="58">
        <v>2.5</v>
      </c>
      <c r="N22" s="55"/>
      <c r="O22" s="130">
        <v>978</v>
      </c>
      <c r="P22" s="55"/>
      <c r="Q22" s="58">
        <v>0.3</v>
      </c>
      <c r="R22" s="57"/>
      <c r="S22" s="58">
        <v>1</v>
      </c>
      <c r="T22" s="55"/>
      <c r="V22" s="154">
        <f t="shared" si="1"/>
        <v>0</v>
      </c>
    </row>
    <row r="23" spans="1:22" ht="15" customHeight="1">
      <c r="A23" s="70"/>
      <c r="B23" s="55" t="s">
        <v>4</v>
      </c>
      <c r="C23" s="130">
        <v>1017</v>
      </c>
      <c r="D23" s="55"/>
      <c r="E23" s="58">
        <v>-0.8</v>
      </c>
      <c r="F23" s="57"/>
      <c r="G23" s="58">
        <v>-1.3</v>
      </c>
      <c r="H23" s="55"/>
      <c r="I23" s="130">
        <v>948</v>
      </c>
      <c r="J23" s="55"/>
      <c r="K23" s="58">
        <v>0.3</v>
      </c>
      <c r="L23" s="57"/>
      <c r="M23" s="58">
        <v>2.4</v>
      </c>
      <c r="N23" s="55"/>
      <c r="O23" s="130">
        <v>976</v>
      </c>
      <c r="P23" s="55"/>
      <c r="Q23" s="58">
        <v>-0.2</v>
      </c>
      <c r="R23" s="57"/>
      <c r="S23" s="58">
        <v>0.8</v>
      </c>
      <c r="T23" s="55"/>
      <c r="V23" s="154">
        <f t="shared" si="1"/>
        <v>0</v>
      </c>
    </row>
    <row r="24" spans="1:22" ht="15" customHeight="1">
      <c r="A24" s="70">
        <v>2015</v>
      </c>
      <c r="B24" s="55" t="s">
        <v>1</v>
      </c>
      <c r="C24" s="130">
        <v>998</v>
      </c>
      <c r="D24" s="55"/>
      <c r="E24" s="58">
        <v>-1.9</v>
      </c>
      <c r="F24" s="57"/>
      <c r="G24" s="58">
        <v>-2.4</v>
      </c>
      <c r="H24" s="55"/>
      <c r="I24" s="130">
        <v>958</v>
      </c>
      <c r="J24" s="55"/>
      <c r="K24" s="58">
        <v>1.2</v>
      </c>
      <c r="L24" s="57"/>
      <c r="M24" s="58">
        <v>2.4</v>
      </c>
      <c r="N24" s="55"/>
      <c r="O24" s="130">
        <v>975</v>
      </c>
      <c r="P24" s="55"/>
      <c r="Q24" s="58">
        <v>-0.2</v>
      </c>
      <c r="R24" s="57"/>
      <c r="S24" s="58">
        <v>0.3</v>
      </c>
      <c r="T24" s="55"/>
      <c r="V24" s="154">
        <f t="shared" si="1"/>
        <v>0.1</v>
      </c>
    </row>
    <row r="25" spans="1:22" ht="15" customHeight="1">
      <c r="A25" s="70"/>
      <c r="B25" s="55" t="s">
        <v>2</v>
      </c>
      <c r="C25" s="130">
        <v>1007</v>
      </c>
      <c r="D25" s="55"/>
      <c r="E25" s="58">
        <v>0.9</v>
      </c>
      <c r="F25" s="57"/>
      <c r="G25" s="58">
        <v>-1.8</v>
      </c>
      <c r="H25" s="55"/>
      <c r="I25" s="130">
        <v>959</v>
      </c>
      <c r="J25" s="55"/>
      <c r="K25" s="58">
        <v>0.1</v>
      </c>
      <c r="L25" s="57"/>
      <c r="M25" s="58">
        <v>2.1</v>
      </c>
      <c r="N25" s="55"/>
      <c r="O25" s="130">
        <v>979</v>
      </c>
      <c r="P25" s="55"/>
      <c r="Q25" s="58">
        <v>0.4</v>
      </c>
      <c r="R25" s="57"/>
      <c r="S25" s="58">
        <v>0.4</v>
      </c>
      <c r="T25" s="55"/>
      <c r="V25" s="154">
        <f t="shared" si="1"/>
        <v>0</v>
      </c>
    </row>
    <row r="26" spans="1:22" ht="15" customHeight="1">
      <c r="A26" s="70"/>
      <c r="B26" s="55" t="s">
        <v>3</v>
      </c>
      <c r="C26" s="130">
        <v>1013</v>
      </c>
      <c r="D26" s="55"/>
      <c r="E26" s="58">
        <v>0.7</v>
      </c>
      <c r="F26" s="57"/>
      <c r="G26" s="58">
        <v>-1.2</v>
      </c>
      <c r="H26" s="55"/>
      <c r="I26" s="130">
        <v>959</v>
      </c>
      <c r="J26" s="55"/>
      <c r="K26" s="58">
        <v>0</v>
      </c>
      <c r="L26" s="57"/>
      <c r="M26" s="58">
        <v>1.5</v>
      </c>
      <c r="N26" s="55"/>
      <c r="O26" s="130">
        <v>982</v>
      </c>
      <c r="P26" s="55"/>
      <c r="Q26" s="58">
        <v>0.3</v>
      </c>
      <c r="R26" s="57"/>
      <c r="S26" s="58">
        <v>0.4</v>
      </c>
      <c r="T26" s="55"/>
      <c r="V26" s="154">
        <f t="shared" si="1"/>
        <v>0</v>
      </c>
    </row>
    <row r="27" spans="1:22" ht="15" customHeight="1">
      <c r="A27" s="70"/>
      <c r="B27" s="55" t="s">
        <v>4</v>
      </c>
      <c r="C27" s="130">
        <v>995</v>
      </c>
      <c r="D27" s="55"/>
      <c r="E27" s="58">
        <v>-1.8</v>
      </c>
      <c r="F27" s="57"/>
      <c r="G27" s="58">
        <v>-2.1</v>
      </c>
      <c r="H27" s="55"/>
      <c r="I27" s="130">
        <v>964</v>
      </c>
      <c r="J27" s="55"/>
      <c r="K27" s="58">
        <v>0.5</v>
      </c>
      <c r="L27" s="57"/>
      <c r="M27" s="58">
        <v>1.8</v>
      </c>
      <c r="N27" s="55"/>
      <c r="O27" s="130">
        <v>977</v>
      </c>
      <c r="P27" s="55"/>
      <c r="Q27" s="58">
        <v>-0.5</v>
      </c>
      <c r="R27" s="57"/>
      <c r="S27" s="58">
        <v>0.1</v>
      </c>
      <c r="T27" s="55"/>
      <c r="V27" s="154">
        <f t="shared" si="1"/>
        <v>0</v>
      </c>
    </row>
    <row r="28" spans="1:22" ht="15" customHeight="1">
      <c r="A28" s="70">
        <v>2016</v>
      </c>
      <c r="B28" s="55" t="s">
        <v>1</v>
      </c>
      <c r="C28" s="130">
        <v>986</v>
      </c>
      <c r="D28" s="55"/>
      <c r="E28" s="58">
        <v>-0.9</v>
      </c>
      <c r="F28" s="57"/>
      <c r="G28" s="58">
        <v>-1.2</v>
      </c>
      <c r="H28" s="55"/>
      <c r="I28" s="130">
        <v>974</v>
      </c>
      <c r="J28" s="55"/>
      <c r="K28" s="58">
        <v>1</v>
      </c>
      <c r="L28" s="57"/>
      <c r="M28" s="58">
        <v>1.6</v>
      </c>
      <c r="N28" s="55"/>
      <c r="O28" s="130">
        <v>979</v>
      </c>
      <c r="P28" s="55"/>
      <c r="Q28" s="58">
        <v>0.2</v>
      </c>
      <c r="R28" s="57"/>
      <c r="S28" s="58">
        <v>0.4</v>
      </c>
      <c r="T28" s="55"/>
      <c r="V28" s="154">
        <f t="shared" si="1"/>
        <v>0</v>
      </c>
    </row>
    <row r="29" spans="1:22" ht="15" customHeight="1">
      <c r="A29" s="70"/>
      <c r="B29" s="55" t="s">
        <v>2</v>
      </c>
      <c r="C29" s="130">
        <v>991</v>
      </c>
      <c r="D29" s="55"/>
      <c r="E29" s="58">
        <v>0.6</v>
      </c>
      <c r="F29" s="57"/>
      <c r="G29" s="58">
        <v>-1.5</v>
      </c>
      <c r="H29" s="55"/>
      <c r="I29" s="130">
        <v>977</v>
      </c>
      <c r="J29" s="55"/>
      <c r="K29" s="58">
        <v>0.3</v>
      </c>
      <c r="L29" s="57"/>
      <c r="M29" s="58">
        <v>1.8</v>
      </c>
      <c r="N29" s="55"/>
      <c r="O29" s="130">
        <v>983</v>
      </c>
      <c r="P29" s="55"/>
      <c r="Q29" s="58">
        <v>0.4</v>
      </c>
      <c r="R29" s="57"/>
      <c r="S29" s="58">
        <v>0.4</v>
      </c>
      <c r="T29" s="55"/>
      <c r="V29" s="154">
        <f t="shared" si="1"/>
        <v>0</v>
      </c>
    </row>
    <row r="30" spans="1:22" ht="15" customHeight="1">
      <c r="A30" s="70"/>
      <c r="B30" s="55" t="s">
        <v>3</v>
      </c>
      <c r="C30" s="130">
        <v>991</v>
      </c>
      <c r="D30" s="55"/>
      <c r="E30" s="58">
        <v>0</v>
      </c>
      <c r="F30" s="57"/>
      <c r="G30" s="58">
        <v>-2.1</v>
      </c>
      <c r="H30" s="55"/>
      <c r="I30" s="130">
        <v>982</v>
      </c>
      <c r="J30" s="55"/>
      <c r="K30" s="58">
        <v>0.5</v>
      </c>
      <c r="L30" s="57"/>
      <c r="M30" s="58">
        <v>2.4</v>
      </c>
      <c r="N30" s="55"/>
      <c r="O30" s="130">
        <v>986</v>
      </c>
      <c r="P30" s="55"/>
      <c r="Q30" s="58">
        <v>0.3</v>
      </c>
      <c r="R30" s="57"/>
      <c r="S30" s="58">
        <v>0.4</v>
      </c>
      <c r="T30" s="55"/>
      <c r="V30" s="154">
        <f t="shared" si="1"/>
        <v>0</v>
      </c>
    </row>
    <row r="31" spans="1:22" ht="15" customHeight="1">
      <c r="A31" s="70"/>
      <c r="B31" s="55" t="s">
        <v>4</v>
      </c>
      <c r="C31" s="130">
        <v>994</v>
      </c>
      <c r="D31" s="55"/>
      <c r="E31" s="58">
        <v>0.3</v>
      </c>
      <c r="F31" s="57"/>
      <c r="G31" s="58">
        <v>-0.1</v>
      </c>
      <c r="H31" s="55"/>
      <c r="I31" s="130">
        <v>988</v>
      </c>
      <c r="J31" s="55"/>
      <c r="K31" s="58">
        <v>0.6</v>
      </c>
      <c r="L31" s="57"/>
      <c r="M31" s="58">
        <v>2.4</v>
      </c>
      <c r="N31" s="55"/>
      <c r="O31" s="130">
        <v>990</v>
      </c>
      <c r="P31" s="55"/>
      <c r="Q31" s="58">
        <v>0.4</v>
      </c>
      <c r="R31" s="57"/>
      <c r="S31" s="58">
        <v>1.3</v>
      </c>
      <c r="T31" s="55"/>
      <c r="V31" s="154">
        <f t="shared" si="1"/>
        <v>0</v>
      </c>
    </row>
    <row r="32" spans="1:22" ht="15" customHeight="1">
      <c r="A32" s="70">
        <v>2017</v>
      </c>
      <c r="B32" s="55" t="s">
        <v>1</v>
      </c>
      <c r="C32" s="130">
        <v>1002</v>
      </c>
      <c r="D32" s="55"/>
      <c r="E32" s="58">
        <v>0.8</v>
      </c>
      <c r="F32" s="57"/>
      <c r="G32" s="58">
        <v>1.6</v>
      </c>
      <c r="H32" s="55"/>
      <c r="I32" s="130">
        <v>998</v>
      </c>
      <c r="J32" s="55"/>
      <c r="K32" s="58">
        <v>1</v>
      </c>
      <c r="L32" s="57"/>
      <c r="M32" s="58">
        <v>2.5</v>
      </c>
      <c r="N32" s="55"/>
      <c r="O32" s="130">
        <v>1000</v>
      </c>
      <c r="P32" s="55"/>
      <c r="Q32" s="58">
        <v>1</v>
      </c>
      <c r="R32" s="57"/>
      <c r="S32" s="58">
        <v>2.2000000000000002</v>
      </c>
      <c r="T32" s="55"/>
      <c r="V32" s="154">
        <f t="shared" si="1"/>
        <v>0</v>
      </c>
    </row>
    <row r="33" spans="1:22" ht="15" customHeight="1">
      <c r="A33" s="70"/>
      <c r="B33" s="55" t="s">
        <v>2</v>
      </c>
      <c r="C33" s="130">
        <v>1000</v>
      </c>
      <c r="D33" s="55"/>
      <c r="E33" s="58">
        <v>-0.2</v>
      </c>
      <c r="F33" s="57"/>
      <c r="G33" s="58">
        <v>0.9</v>
      </c>
      <c r="H33" s="55"/>
      <c r="I33" s="130">
        <v>1000</v>
      </c>
      <c r="J33" s="55"/>
      <c r="K33" s="58">
        <v>0.2</v>
      </c>
      <c r="L33" s="57"/>
      <c r="M33" s="58">
        <v>2.4</v>
      </c>
      <c r="N33" s="55"/>
      <c r="O33" s="130">
        <v>1000</v>
      </c>
      <c r="P33" s="55"/>
      <c r="Q33" s="58">
        <v>0</v>
      </c>
      <c r="R33" s="57"/>
      <c r="S33" s="58">
        <v>1.7</v>
      </c>
      <c r="T33" s="55"/>
      <c r="V33" s="154">
        <f t="shared" si="1"/>
        <v>0</v>
      </c>
    </row>
    <row r="34" spans="1:22" ht="15" customHeight="1">
      <c r="A34" s="70"/>
      <c r="B34" s="55" t="s">
        <v>3</v>
      </c>
      <c r="C34" s="130">
        <v>1002</v>
      </c>
      <c r="D34" s="55"/>
      <c r="E34" s="58">
        <v>0.2</v>
      </c>
      <c r="F34" s="57"/>
      <c r="G34" s="58">
        <v>1.1000000000000001</v>
      </c>
      <c r="H34" s="55"/>
      <c r="I34" s="130">
        <v>1007</v>
      </c>
      <c r="J34" s="55"/>
      <c r="K34" s="58">
        <v>0.7</v>
      </c>
      <c r="L34" s="57"/>
      <c r="M34" s="58">
        <v>2.6</v>
      </c>
      <c r="N34" s="55"/>
      <c r="O34" s="130">
        <v>1005</v>
      </c>
      <c r="P34" s="55"/>
      <c r="Q34" s="58">
        <v>0.5</v>
      </c>
      <c r="R34" s="57"/>
      <c r="S34" s="58">
        <v>1.9</v>
      </c>
      <c r="T34" s="55"/>
      <c r="V34" s="154">
        <f t="shared" si="1"/>
        <v>0</v>
      </c>
    </row>
    <row r="35" spans="1:22" ht="15" customHeight="1">
      <c r="A35" s="70"/>
      <c r="B35" s="55" t="s">
        <v>4</v>
      </c>
      <c r="C35" s="130">
        <v>999</v>
      </c>
      <c r="D35" s="55"/>
      <c r="E35" s="58">
        <v>-0.3</v>
      </c>
      <c r="F35" s="57"/>
      <c r="G35" s="58">
        <v>0.5</v>
      </c>
      <c r="H35" s="55"/>
      <c r="I35" s="130">
        <v>1012</v>
      </c>
      <c r="J35" s="55"/>
      <c r="K35" s="58">
        <v>0.5</v>
      </c>
      <c r="L35" s="57"/>
      <c r="M35" s="58">
        <v>2.5</v>
      </c>
      <c r="N35" s="55"/>
      <c r="O35" s="130">
        <v>1006</v>
      </c>
      <c r="P35" s="55"/>
      <c r="Q35" s="58">
        <v>0.1</v>
      </c>
      <c r="R35" s="57"/>
      <c r="S35" s="58">
        <v>1.6</v>
      </c>
      <c r="T35" s="55"/>
      <c r="V35" s="154">
        <f t="shared" si="1"/>
        <v>0</v>
      </c>
    </row>
    <row r="36" spans="1:22" ht="15" customHeight="1">
      <c r="A36" s="70">
        <v>2018</v>
      </c>
      <c r="B36" s="55" t="s">
        <v>1</v>
      </c>
      <c r="C36" s="130">
        <v>999</v>
      </c>
      <c r="D36" s="55"/>
      <c r="E36" s="58">
        <v>0</v>
      </c>
      <c r="F36" s="57"/>
      <c r="G36" s="58">
        <v>-0.3</v>
      </c>
      <c r="H36" s="55"/>
      <c r="I36" s="130">
        <v>1021</v>
      </c>
      <c r="J36" s="55"/>
      <c r="K36" s="58">
        <v>0.9</v>
      </c>
      <c r="L36" s="57"/>
      <c r="M36" s="58">
        <v>2.2999999999999998</v>
      </c>
      <c r="N36" s="55"/>
      <c r="O36" s="130">
        <v>1011</v>
      </c>
      <c r="P36" s="55"/>
      <c r="Q36" s="58">
        <v>0.5</v>
      </c>
      <c r="R36" s="57"/>
      <c r="S36" s="58">
        <v>1.1000000000000001</v>
      </c>
      <c r="T36" s="55"/>
      <c r="V36" s="154">
        <f t="shared" si="1"/>
        <v>0</v>
      </c>
    </row>
    <row r="37" spans="1:22" ht="15" customHeight="1">
      <c r="A37" s="70"/>
      <c r="B37" s="55" t="s">
        <v>2</v>
      </c>
      <c r="C37" s="130">
        <v>1003</v>
      </c>
      <c r="D37" s="55"/>
      <c r="E37" s="58">
        <v>0.4</v>
      </c>
      <c r="F37" s="57"/>
      <c r="G37" s="58">
        <v>0.3</v>
      </c>
      <c r="H37" s="55"/>
      <c r="I37" s="130">
        <v>1024</v>
      </c>
      <c r="J37" s="55"/>
      <c r="K37" s="58">
        <v>0.3</v>
      </c>
      <c r="L37" s="57"/>
      <c r="M37" s="58">
        <v>2.4</v>
      </c>
      <c r="N37" s="55"/>
      <c r="O37" s="130">
        <v>1015</v>
      </c>
      <c r="P37" s="55"/>
      <c r="Q37" s="58">
        <v>0.4</v>
      </c>
      <c r="R37" s="57"/>
      <c r="S37" s="58">
        <v>1.5</v>
      </c>
      <c r="T37" s="55"/>
      <c r="V37" s="154">
        <f t="shared" si="1"/>
        <v>0</v>
      </c>
    </row>
    <row r="38" spans="1:22" ht="15" customHeight="1">
      <c r="A38" s="70"/>
      <c r="B38" s="55" t="s">
        <v>3</v>
      </c>
      <c r="C38" s="130">
        <v>1012</v>
      </c>
      <c r="D38" s="55"/>
      <c r="E38" s="58">
        <v>0.9</v>
      </c>
      <c r="F38" s="57"/>
      <c r="G38" s="58">
        <v>1</v>
      </c>
      <c r="H38" s="55"/>
      <c r="I38" s="130">
        <v>1032</v>
      </c>
      <c r="J38" s="55"/>
      <c r="K38" s="58">
        <v>0.8</v>
      </c>
      <c r="L38" s="57"/>
      <c r="M38" s="58">
        <v>2.5</v>
      </c>
      <c r="N38" s="55"/>
      <c r="O38" s="130">
        <v>1024</v>
      </c>
      <c r="P38" s="55"/>
      <c r="Q38" s="58">
        <v>0.9</v>
      </c>
      <c r="R38" s="57"/>
      <c r="S38" s="58">
        <v>1.9</v>
      </c>
      <c r="T38" s="55"/>
      <c r="V38" s="154">
        <f t="shared" si="1"/>
        <v>0</v>
      </c>
    </row>
    <row r="39" spans="1:22" ht="15" customHeight="1">
      <c r="A39" s="70"/>
      <c r="B39" s="55" t="s">
        <v>4</v>
      </c>
      <c r="C39" s="130">
        <v>1008</v>
      </c>
      <c r="D39" s="55"/>
      <c r="E39" s="58">
        <v>-0.4</v>
      </c>
      <c r="F39" s="57"/>
      <c r="G39" s="58">
        <v>0.9</v>
      </c>
      <c r="H39" s="55"/>
      <c r="I39" s="130">
        <v>1039</v>
      </c>
      <c r="J39" s="55"/>
      <c r="K39" s="58">
        <v>0.7</v>
      </c>
      <c r="L39" s="57"/>
      <c r="M39" s="58">
        <v>2.7</v>
      </c>
      <c r="N39" s="55"/>
      <c r="O39" s="130">
        <v>1025</v>
      </c>
      <c r="P39" s="55"/>
      <c r="Q39" s="58">
        <v>0.1</v>
      </c>
      <c r="R39" s="57"/>
      <c r="S39" s="58">
        <v>1.9</v>
      </c>
      <c r="T39" s="55"/>
      <c r="V39" s="154">
        <f t="shared" si="1"/>
        <v>0</v>
      </c>
    </row>
    <row r="40" spans="1:22" ht="15" customHeight="1">
      <c r="A40" s="70">
        <v>2019</v>
      </c>
      <c r="B40" s="55" t="s">
        <v>1</v>
      </c>
      <c r="C40" s="130">
        <v>995</v>
      </c>
      <c r="D40" s="55"/>
      <c r="E40" s="58">
        <v>-1.3</v>
      </c>
      <c r="F40" s="57"/>
      <c r="G40" s="58">
        <v>-0.4</v>
      </c>
      <c r="H40" s="55"/>
      <c r="I40" s="130">
        <v>1050</v>
      </c>
      <c r="J40" s="55"/>
      <c r="K40" s="58">
        <v>1.1000000000000001</v>
      </c>
      <c r="L40" s="57"/>
      <c r="M40" s="58">
        <v>2.8</v>
      </c>
      <c r="N40" s="55"/>
      <c r="O40" s="130">
        <v>1026</v>
      </c>
      <c r="P40" s="55"/>
      <c r="Q40" s="58">
        <v>0.1</v>
      </c>
      <c r="R40" s="57"/>
      <c r="S40" s="58">
        <v>1.5</v>
      </c>
      <c r="T40" s="55"/>
      <c r="V40" s="154">
        <f t="shared" si="1"/>
        <v>0</v>
      </c>
    </row>
    <row r="41" spans="1:22" ht="15" customHeight="1">
      <c r="A41" s="70"/>
      <c r="B41" s="55" t="s">
        <v>2</v>
      </c>
      <c r="C41" s="130">
        <v>1004</v>
      </c>
      <c r="D41" s="55"/>
      <c r="E41" s="58">
        <v>0.9</v>
      </c>
      <c r="F41" s="57"/>
      <c r="G41" s="58">
        <v>0.1</v>
      </c>
      <c r="H41" s="55"/>
      <c r="I41" s="130">
        <v>1053</v>
      </c>
      <c r="J41" s="55"/>
      <c r="K41" s="58">
        <v>0.3</v>
      </c>
      <c r="L41" s="57"/>
      <c r="M41" s="58">
        <v>2.8</v>
      </c>
      <c r="N41" s="55"/>
      <c r="O41" s="130">
        <v>1032</v>
      </c>
      <c r="P41" s="55"/>
      <c r="Q41" s="58">
        <v>0.6</v>
      </c>
      <c r="R41" s="57"/>
      <c r="S41" s="58">
        <v>1.7</v>
      </c>
      <c r="T41" s="55"/>
      <c r="V41" s="154">
        <f t="shared" si="1"/>
        <v>0</v>
      </c>
    </row>
    <row r="42" spans="1:22" ht="15" customHeight="1">
      <c r="A42" s="70"/>
      <c r="B42" s="55" t="s">
        <v>3</v>
      </c>
      <c r="C42" s="130">
        <v>1005</v>
      </c>
      <c r="D42" s="55"/>
      <c r="E42" s="58">
        <v>0.1</v>
      </c>
      <c r="F42" s="57"/>
      <c r="G42" s="58">
        <v>-0.7</v>
      </c>
      <c r="H42" s="55"/>
      <c r="I42" s="130">
        <v>1065</v>
      </c>
      <c r="J42" s="55"/>
      <c r="K42" s="58">
        <v>1.1000000000000001</v>
      </c>
      <c r="L42" s="57"/>
      <c r="M42" s="58">
        <v>3.2</v>
      </c>
      <c r="N42" s="55"/>
      <c r="O42" s="130">
        <v>1039</v>
      </c>
      <c r="P42" s="55"/>
      <c r="Q42" s="58">
        <v>0.7</v>
      </c>
      <c r="R42" s="57"/>
      <c r="S42" s="58">
        <v>1.5</v>
      </c>
      <c r="T42" s="55"/>
      <c r="V42" s="154">
        <f t="shared" si="1"/>
        <v>0</v>
      </c>
    </row>
    <row r="43" spans="1:22" ht="15" customHeight="1">
      <c r="A43" s="70"/>
      <c r="B43" s="55" t="s">
        <v>4</v>
      </c>
      <c r="C43" s="130">
        <v>1009</v>
      </c>
      <c r="D43" s="55"/>
      <c r="E43" s="58">
        <v>0.4</v>
      </c>
      <c r="F43" s="57"/>
      <c r="G43" s="58">
        <v>0.1</v>
      </c>
      <c r="H43" s="55"/>
      <c r="I43" s="130">
        <v>1071</v>
      </c>
      <c r="J43" s="55"/>
      <c r="K43" s="58">
        <v>0.6</v>
      </c>
      <c r="L43" s="57"/>
      <c r="M43" s="58">
        <v>3.1</v>
      </c>
      <c r="N43" s="55"/>
      <c r="O43" s="130">
        <v>1044</v>
      </c>
      <c r="P43" s="55"/>
      <c r="Q43" s="58">
        <v>0.5</v>
      </c>
      <c r="R43" s="57"/>
      <c r="S43" s="58">
        <v>1.9</v>
      </c>
      <c r="T43" s="55"/>
      <c r="V43" s="154">
        <f t="shared" si="1"/>
        <v>0</v>
      </c>
    </row>
    <row r="44" spans="1:22" ht="15" customHeight="1">
      <c r="A44" s="70">
        <v>2020</v>
      </c>
      <c r="B44" s="55" t="s">
        <v>1</v>
      </c>
      <c r="C44" s="130">
        <v>1010</v>
      </c>
      <c r="D44" s="55"/>
      <c r="E44" s="58">
        <v>0.1</v>
      </c>
      <c r="F44" s="57"/>
      <c r="G44" s="58">
        <v>1.5</v>
      </c>
      <c r="H44" s="55"/>
      <c r="I44" s="130">
        <v>1086</v>
      </c>
      <c r="J44" s="55"/>
      <c r="K44" s="58">
        <v>1.4</v>
      </c>
      <c r="L44" s="57"/>
      <c r="M44" s="58">
        <v>3.4</v>
      </c>
      <c r="N44" s="55"/>
      <c r="O44" s="130">
        <v>1052</v>
      </c>
      <c r="P44" s="55"/>
      <c r="Q44" s="58">
        <v>0.8</v>
      </c>
      <c r="R44" s="57"/>
      <c r="S44" s="58">
        <v>2.5</v>
      </c>
      <c r="T44" s="55"/>
      <c r="V44" s="154">
        <f t="shared" si="1"/>
        <v>0</v>
      </c>
    </row>
    <row r="45" spans="1:22" ht="15" customHeight="1">
      <c r="A45" s="70"/>
      <c r="B45" s="55" t="s">
        <v>2</v>
      </c>
      <c r="C45" s="130">
        <v>998</v>
      </c>
      <c r="D45" s="55"/>
      <c r="E45" s="58">
        <v>-1.2</v>
      </c>
      <c r="F45" s="57"/>
      <c r="G45" s="58">
        <v>-0.6</v>
      </c>
      <c r="H45" s="55"/>
      <c r="I45" s="130">
        <v>1086</v>
      </c>
      <c r="J45" s="55"/>
      <c r="K45" s="58">
        <v>0</v>
      </c>
      <c r="L45" s="57"/>
      <c r="M45" s="58">
        <v>3.1</v>
      </c>
      <c r="N45" s="55"/>
      <c r="O45" s="130">
        <v>1047</v>
      </c>
      <c r="P45" s="55"/>
      <c r="Q45" s="58">
        <v>-0.5</v>
      </c>
      <c r="R45" s="57"/>
      <c r="S45" s="58">
        <v>1.5</v>
      </c>
      <c r="T45" s="55"/>
      <c r="V45" s="154">
        <f t="shared" si="1"/>
        <v>0</v>
      </c>
    </row>
    <row r="46" spans="1:22" ht="15" customHeight="1">
      <c r="A46" s="70"/>
      <c r="B46" s="55" t="s">
        <v>3</v>
      </c>
      <c r="C46" s="130">
        <v>1004</v>
      </c>
      <c r="D46" s="55"/>
      <c r="E46" s="58">
        <v>0.6</v>
      </c>
      <c r="F46" s="57"/>
      <c r="G46" s="58">
        <v>-0.1</v>
      </c>
      <c r="H46" s="55"/>
      <c r="I46" s="130">
        <v>1093</v>
      </c>
      <c r="J46" s="55"/>
      <c r="K46" s="58">
        <v>0.6</v>
      </c>
      <c r="L46" s="57"/>
      <c r="M46" s="58">
        <v>2.6</v>
      </c>
      <c r="N46" s="55"/>
      <c r="O46" s="130">
        <v>1054</v>
      </c>
      <c r="P46" s="55"/>
      <c r="Q46" s="58">
        <v>0.7</v>
      </c>
      <c r="R46" s="57"/>
      <c r="S46" s="58">
        <v>1.4</v>
      </c>
      <c r="T46" s="55"/>
      <c r="V46" s="154">
        <f t="shared" si="1"/>
        <v>0</v>
      </c>
    </row>
    <row r="47" spans="1:22" ht="15" customHeight="1">
      <c r="A47" s="70"/>
      <c r="B47" s="55" t="s">
        <v>4</v>
      </c>
      <c r="C47" s="130">
        <v>1006</v>
      </c>
      <c r="D47" s="55"/>
      <c r="E47" s="58">
        <v>0.2</v>
      </c>
      <c r="F47" s="57"/>
      <c r="G47" s="58">
        <v>-0.3</v>
      </c>
      <c r="H47" s="55"/>
      <c r="I47" s="130">
        <v>1101</v>
      </c>
      <c r="J47" s="55"/>
      <c r="K47" s="58">
        <v>0.7</v>
      </c>
      <c r="L47" s="57"/>
      <c r="M47" s="58">
        <v>2.8</v>
      </c>
      <c r="N47" s="55"/>
      <c r="O47" s="130">
        <v>1059</v>
      </c>
      <c r="P47" s="55"/>
      <c r="Q47" s="58">
        <v>0.5</v>
      </c>
      <c r="R47" s="57"/>
      <c r="S47" s="58">
        <v>1.4</v>
      </c>
      <c r="T47" s="55"/>
      <c r="V47" s="154">
        <f t="shared" si="1"/>
        <v>0</v>
      </c>
    </row>
    <row r="48" spans="1:22" ht="15" customHeight="1">
      <c r="A48" s="70">
        <v>2021</v>
      </c>
      <c r="B48" s="55" t="s">
        <v>1</v>
      </c>
      <c r="C48" s="130">
        <v>1015</v>
      </c>
      <c r="D48" s="55"/>
      <c r="E48" s="58">
        <v>0.9</v>
      </c>
      <c r="F48" s="57"/>
      <c r="G48" s="58">
        <v>0.5</v>
      </c>
      <c r="H48" s="55"/>
      <c r="I48" s="130">
        <v>1109</v>
      </c>
      <c r="J48" s="55"/>
      <c r="K48" s="58">
        <v>0.7</v>
      </c>
      <c r="L48" s="57"/>
      <c r="M48" s="58">
        <v>2.1</v>
      </c>
      <c r="N48" s="55"/>
      <c r="O48" s="130">
        <v>1068</v>
      </c>
      <c r="P48" s="55"/>
      <c r="Q48" s="58">
        <v>0.8</v>
      </c>
      <c r="R48" s="57"/>
      <c r="S48" s="58">
        <v>1.5</v>
      </c>
      <c r="T48" s="55"/>
      <c r="V48" s="154">
        <f t="shared" si="1"/>
        <v>0</v>
      </c>
    </row>
    <row r="49" spans="1:24" ht="15" customHeight="1">
      <c r="A49" s="148"/>
      <c r="B49" s="149" t="s">
        <v>2</v>
      </c>
      <c r="C49" s="150">
        <v>1032</v>
      </c>
      <c r="D49" s="149"/>
      <c r="E49" s="151">
        <v>1.7</v>
      </c>
      <c r="F49" s="152"/>
      <c r="G49" s="151">
        <v>3.4</v>
      </c>
      <c r="H49" s="149"/>
      <c r="I49" s="150">
        <v>1122</v>
      </c>
      <c r="J49" s="149"/>
      <c r="K49" s="151">
        <v>1.2</v>
      </c>
      <c r="L49" s="152"/>
      <c r="M49" s="151">
        <v>3.3</v>
      </c>
      <c r="N49" s="149"/>
      <c r="O49" s="150">
        <v>1082</v>
      </c>
      <c r="P49" s="149"/>
      <c r="Q49" s="151">
        <v>1.3</v>
      </c>
      <c r="R49" s="152"/>
      <c r="S49" s="151">
        <v>3.3</v>
      </c>
      <c r="T49" s="149"/>
      <c r="V49" s="154">
        <f>ROUND((O49/O48-1)*100,1)-Q49</f>
        <v>0</v>
      </c>
    </row>
    <row r="50" spans="1:24" s="145" customFormat="1" ht="15" customHeight="1">
      <c r="A50" s="148"/>
      <c r="B50" s="149" t="s">
        <v>3</v>
      </c>
      <c r="C50" s="150"/>
      <c r="D50" s="149"/>
      <c r="E50" s="151"/>
      <c r="F50" s="152"/>
      <c r="G50" s="151"/>
      <c r="H50" s="149"/>
      <c r="I50" s="150"/>
      <c r="J50" s="149"/>
      <c r="K50" s="151"/>
      <c r="L50" s="152"/>
      <c r="M50" s="151"/>
      <c r="N50" s="149"/>
      <c r="O50" s="150">
        <v>1106</v>
      </c>
      <c r="P50" s="149"/>
      <c r="Q50" s="151">
        <f>ROUND((O50/O49-1)*100,1)</f>
        <v>2.2000000000000002</v>
      </c>
      <c r="R50" s="152"/>
      <c r="S50" s="151"/>
      <c r="T50" s="149"/>
    </row>
    <row r="51" spans="1:24" s="145" customFormat="1" ht="15" customHeight="1">
      <c r="A51" s="71"/>
      <c r="B51" s="102"/>
      <c r="C51" s="131"/>
      <c r="D51" s="102"/>
      <c r="E51" s="132"/>
      <c r="F51" s="59"/>
      <c r="G51" s="132"/>
      <c r="H51" s="102"/>
      <c r="I51" s="131"/>
      <c r="J51" s="102"/>
      <c r="K51" s="132"/>
      <c r="L51" s="59"/>
      <c r="M51" s="132"/>
      <c r="N51" s="102"/>
      <c r="O51" s="131"/>
      <c r="P51" s="102"/>
      <c r="Q51" s="132"/>
      <c r="R51" s="59"/>
      <c r="S51" s="132"/>
      <c r="T51" s="102"/>
    </row>
    <row r="52" spans="1:24" ht="14.25">
      <c r="A52" s="55"/>
      <c r="B52" s="55"/>
      <c r="C52" s="55"/>
      <c r="D52" s="55"/>
      <c r="E52" s="55"/>
      <c r="F52" s="55"/>
      <c r="G52" s="55"/>
      <c r="H52" s="55"/>
      <c r="I52" s="55"/>
      <c r="J52" s="55"/>
      <c r="K52" s="55"/>
      <c r="L52" s="55"/>
      <c r="M52" s="55"/>
      <c r="N52" s="55"/>
      <c r="O52" s="55"/>
      <c r="P52" s="55"/>
      <c r="Q52" s="55"/>
      <c r="R52" s="55"/>
      <c r="S52" s="55"/>
      <c r="T52" s="55"/>
    </row>
    <row r="53" spans="1:24" ht="14.25">
      <c r="A53" s="60" t="s">
        <v>59</v>
      </c>
      <c r="B53" s="55"/>
      <c r="C53" s="55"/>
      <c r="D53" s="55"/>
      <c r="E53" s="55"/>
      <c r="F53" s="55"/>
      <c r="G53" s="55"/>
      <c r="H53" s="55"/>
      <c r="I53" s="55"/>
      <c r="J53" s="55"/>
      <c r="K53" s="55"/>
      <c r="L53" s="55"/>
      <c r="M53" s="55"/>
      <c r="N53" s="55"/>
      <c r="O53" s="55"/>
      <c r="P53" s="55"/>
      <c r="Q53" s="55"/>
      <c r="R53" s="55"/>
      <c r="S53" s="55"/>
      <c r="T53" s="55"/>
    </row>
    <row r="54" spans="1:24" ht="14.25">
      <c r="A54" s="61"/>
      <c r="B54" s="55"/>
      <c r="C54" s="55"/>
      <c r="D54" s="55"/>
      <c r="E54" s="55"/>
      <c r="F54" s="55"/>
      <c r="G54" s="55"/>
      <c r="H54" s="55"/>
      <c r="I54" s="55"/>
      <c r="J54" s="55"/>
      <c r="K54" s="55"/>
      <c r="L54" s="55"/>
      <c r="M54" s="55"/>
      <c r="N54" s="55"/>
      <c r="O54" s="55"/>
      <c r="P54" s="55"/>
      <c r="Q54" s="55"/>
      <c r="R54" s="55"/>
      <c r="S54" s="55"/>
      <c r="T54" s="55"/>
    </row>
    <row r="55" spans="1:24" ht="14.25">
      <c r="D55" s="104"/>
      <c r="E55" s="104"/>
      <c r="F55" s="104"/>
      <c r="G55" s="104"/>
      <c r="H55" s="104"/>
      <c r="I55" s="104"/>
      <c r="J55" s="104"/>
      <c r="K55" s="104"/>
      <c r="L55" s="20"/>
      <c r="N55" s="20"/>
      <c r="O55" s="20"/>
      <c r="P55" s="20"/>
      <c r="Q55" s="20"/>
      <c r="R55" s="20"/>
      <c r="S55" s="20"/>
      <c r="T55" s="20"/>
    </row>
    <row r="56" spans="1:24" ht="14.25">
      <c r="A56" s="61"/>
      <c r="B56" s="20"/>
      <c r="C56" s="20"/>
      <c r="D56" s="20"/>
      <c r="E56" s="20"/>
      <c r="F56" s="20"/>
      <c r="G56" s="20"/>
      <c r="H56" s="20"/>
      <c r="I56" s="20"/>
      <c r="J56" s="20"/>
      <c r="K56" s="20"/>
      <c r="L56" s="20"/>
      <c r="M56" s="20"/>
      <c r="N56" s="20"/>
      <c r="O56" s="20"/>
      <c r="P56" s="20"/>
      <c r="Q56" s="20"/>
      <c r="R56" s="20"/>
      <c r="S56" s="20"/>
      <c r="T56" s="20"/>
    </row>
    <row r="57" spans="1:24" ht="14.25">
      <c r="A57" s="51" t="s">
        <v>47</v>
      </c>
      <c r="B57" s="62"/>
      <c r="C57" s="62"/>
      <c r="D57" s="62"/>
      <c r="E57" s="20"/>
      <c r="F57" s="20"/>
      <c r="G57" s="20"/>
      <c r="I57" s="20"/>
      <c r="J57" s="20"/>
      <c r="K57" s="20"/>
      <c r="L57" s="20"/>
      <c r="M57" s="20"/>
      <c r="N57" s="20"/>
      <c r="O57" s="20"/>
      <c r="P57" s="20"/>
      <c r="Q57" s="20"/>
      <c r="R57" s="20"/>
      <c r="S57" s="20"/>
      <c r="T57" s="20"/>
    </row>
    <row r="58" spans="1:24" ht="14.25">
      <c r="A58" s="63" t="s">
        <v>48</v>
      </c>
      <c r="B58" s="62"/>
      <c r="C58" s="62"/>
      <c r="D58" s="67"/>
      <c r="E58" s="20"/>
      <c r="F58" s="20"/>
      <c r="G58" s="20"/>
      <c r="H58" s="20"/>
      <c r="I58" s="20"/>
      <c r="J58" s="20"/>
      <c r="K58" s="20"/>
      <c r="L58" s="20"/>
      <c r="M58" s="20"/>
      <c r="N58" s="20"/>
      <c r="O58" s="20"/>
      <c r="P58" s="20"/>
      <c r="Q58" s="20"/>
      <c r="R58" s="20"/>
      <c r="S58" s="20"/>
      <c r="T58" s="20"/>
    </row>
    <row r="59" spans="1:24" ht="14.25">
      <c r="A59" s="5" t="s">
        <v>58</v>
      </c>
      <c r="B59" s="62"/>
      <c r="C59" s="62"/>
      <c r="D59" s="62"/>
      <c r="E59" s="20"/>
      <c r="F59" s="20"/>
      <c r="G59" s="20"/>
      <c r="H59" s="20"/>
      <c r="I59" s="20"/>
      <c r="J59" s="20"/>
      <c r="K59" s="20"/>
      <c r="L59" s="20"/>
      <c r="M59" s="20"/>
      <c r="N59" s="20"/>
      <c r="O59" s="20"/>
      <c r="P59" s="20"/>
      <c r="Q59" s="20"/>
      <c r="R59" s="20"/>
      <c r="S59" s="20"/>
      <c r="T59" s="20"/>
    </row>
    <row r="60" spans="1:24" ht="14.25">
      <c r="A60" s="105"/>
      <c r="B60" s="62"/>
      <c r="C60" s="62"/>
      <c r="D60" s="62"/>
      <c r="E60" s="20"/>
      <c r="F60" s="20"/>
      <c r="G60" s="20"/>
      <c r="H60" s="20"/>
      <c r="I60" s="20"/>
      <c r="J60" s="20"/>
      <c r="K60" s="20"/>
      <c r="L60" s="20"/>
      <c r="M60" s="20"/>
      <c r="N60" s="20"/>
      <c r="O60" s="20"/>
      <c r="P60" s="20"/>
      <c r="Q60" s="20"/>
      <c r="R60" s="20"/>
      <c r="S60" s="20"/>
      <c r="T60" s="20"/>
    </row>
    <row r="61" spans="1:24" ht="14.25">
      <c r="A61" s="62"/>
      <c r="B61" s="62"/>
      <c r="C61" s="62"/>
      <c r="D61" s="65" t="s">
        <v>31</v>
      </c>
      <c r="E61" s="20"/>
      <c r="F61" s="20"/>
      <c r="G61" s="20"/>
      <c r="H61" s="20"/>
      <c r="I61" s="20"/>
      <c r="J61" s="20"/>
      <c r="K61" s="20"/>
      <c r="L61" s="20"/>
      <c r="M61" s="20"/>
      <c r="N61" s="20"/>
      <c r="O61" s="20"/>
      <c r="P61" s="20"/>
      <c r="Q61" s="20"/>
      <c r="R61" s="20"/>
      <c r="S61" s="20"/>
      <c r="T61" s="20"/>
      <c r="W61" s="145"/>
      <c r="X61" s="145"/>
    </row>
    <row r="62" spans="1:24" ht="14.25">
      <c r="A62" s="62"/>
      <c r="B62" s="62"/>
      <c r="C62" s="62"/>
      <c r="D62" s="64" t="s">
        <v>15</v>
      </c>
      <c r="E62" s="20"/>
      <c r="F62" s="20"/>
      <c r="G62" s="20"/>
      <c r="H62" s="20"/>
      <c r="I62" s="20"/>
      <c r="J62" s="20"/>
      <c r="K62" s="20"/>
      <c r="L62" s="20"/>
      <c r="M62" s="20"/>
      <c r="N62" s="20"/>
      <c r="O62" s="20"/>
      <c r="P62" s="20"/>
      <c r="Q62" s="20"/>
      <c r="R62" s="20"/>
      <c r="S62" s="20"/>
      <c r="T62" s="20"/>
      <c r="W62" s="145"/>
      <c r="X62" s="145"/>
    </row>
    <row r="63" spans="1:24" ht="15" customHeight="1">
      <c r="C63" s="103">
        <v>44531</v>
      </c>
      <c r="D63" s="144">
        <v>5.7</v>
      </c>
      <c r="F63" s="146"/>
      <c r="G63" s="147"/>
      <c r="W63" s="145"/>
      <c r="X63" s="145"/>
    </row>
    <row r="64" spans="1:24" ht="15" customHeight="1">
      <c r="C64" s="103">
        <v>44621</v>
      </c>
      <c r="D64" s="144">
        <v>5.7</v>
      </c>
      <c r="F64" s="146"/>
      <c r="G64" s="147"/>
      <c r="W64" s="145"/>
      <c r="X64" s="145"/>
    </row>
    <row r="65" spans="3:24" ht="15" customHeight="1">
      <c r="C65" s="146">
        <v>44713</v>
      </c>
      <c r="D65" s="144">
        <v>5.2</v>
      </c>
      <c r="F65" s="146"/>
      <c r="G65" s="147"/>
      <c r="W65" s="145"/>
      <c r="X65" s="145"/>
    </row>
    <row r="66" spans="3:24" ht="15" customHeight="1">
      <c r="C66" s="146">
        <v>44805</v>
      </c>
      <c r="D66" s="144">
        <v>4</v>
      </c>
      <c r="F66" s="146"/>
      <c r="G66" s="147"/>
      <c r="W66" s="145"/>
      <c r="X66" s="145"/>
    </row>
    <row r="67" spans="3:24" ht="15" customHeight="1">
      <c r="C67" s="146">
        <v>44896</v>
      </c>
      <c r="D67" s="144">
        <v>3.3</v>
      </c>
      <c r="F67" s="146"/>
      <c r="G67" s="147"/>
      <c r="W67" s="145"/>
      <c r="X67" s="145"/>
    </row>
    <row r="68" spans="3:24" ht="15" customHeight="1">
      <c r="C68" s="146">
        <v>44986</v>
      </c>
      <c r="D68" s="144">
        <v>2.9</v>
      </c>
      <c r="F68" s="146"/>
      <c r="G68" s="147"/>
      <c r="W68" s="145"/>
      <c r="X68" s="145"/>
    </row>
    <row r="69" spans="3:24" ht="15" customHeight="1">
      <c r="C69" s="146">
        <v>45078</v>
      </c>
      <c r="D69" s="144">
        <v>2.5</v>
      </c>
      <c r="F69" s="146"/>
      <c r="G69" s="147"/>
      <c r="W69" s="145"/>
      <c r="X69" s="145"/>
    </row>
    <row r="70" spans="3:24" ht="15" customHeight="1">
      <c r="C70" s="146">
        <v>45170</v>
      </c>
      <c r="D70" s="144">
        <v>2.2999999999999998</v>
      </c>
      <c r="F70" s="146"/>
      <c r="G70" s="147"/>
      <c r="W70" s="145"/>
      <c r="X70" s="145"/>
    </row>
    <row r="71" spans="3:24" ht="15" customHeight="1">
      <c r="C71" s="146">
        <v>45261</v>
      </c>
      <c r="D71" s="115">
        <v>2.1</v>
      </c>
      <c r="W71" s="145"/>
      <c r="X71" s="145"/>
    </row>
    <row r="72" spans="3:24" ht="15" customHeight="1">
      <c r="C72" s="146">
        <v>45352</v>
      </c>
      <c r="D72">
        <v>2.1</v>
      </c>
      <c r="W72" s="145"/>
      <c r="X72" s="145"/>
    </row>
    <row r="73" spans="3:24" ht="15" customHeight="1">
      <c r="C73" s="146">
        <v>45444</v>
      </c>
      <c r="D73" s="115">
        <v>2.1</v>
      </c>
    </row>
    <row r="74" spans="3:24" ht="15" customHeight="1">
      <c r="C74" s="146">
        <v>45536</v>
      </c>
      <c r="D74" s="115">
        <v>2</v>
      </c>
    </row>
    <row r="75" spans="3:24" s="145" customFormat="1" ht="15" customHeight="1">
      <c r="C75" s="146">
        <v>45627</v>
      </c>
      <c r="D75" s="115">
        <v>2</v>
      </c>
    </row>
  </sheetData>
  <mergeCells count="14">
    <mergeCell ref="C12:H12"/>
    <mergeCell ref="O12:T12"/>
    <mergeCell ref="E13:H13"/>
    <mergeCell ref="K13:N13"/>
    <mergeCell ref="Q13:T13"/>
    <mergeCell ref="C13:D14"/>
    <mergeCell ref="I13:J14"/>
    <mergeCell ref="O13:P14"/>
    <mergeCell ref="E14:F14"/>
    <mergeCell ref="G14:H14"/>
    <mergeCell ref="K14:L14"/>
    <mergeCell ref="M14:N14"/>
    <mergeCell ref="Q14:R14"/>
    <mergeCell ref="S14:T14"/>
  </mergeCells>
  <conditionalFormatting sqref="L5:L6">
    <cfRule type="expression" dxfId="1" priority="1">
      <formula>LEFT(L5,5)="ERROR"</formula>
    </cfRule>
  </conditionalFormatting>
  <printOptions horizontalCentered="1"/>
  <pageMargins left="0.39370078740157483" right="0.39370078740157483" top="0.62992125984251968" bottom="0.39370078740157483" header="0.19685039370078741" footer="0.39370078740157483"/>
  <pageSetup paperSize="9" scale="80" fitToHeight="0" orientation="portrait" r:id="rId1"/>
  <headerFooter>
    <oddFooter>&amp;L&amp;F&amp;C&amp;A&amp;R&amp;P</oddFooter>
  </headerFooter>
  <rowBreaks count="1" manualBreakCount="1">
    <brk id="56"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79998168889431442"/>
    <pageSetUpPr fitToPage="1"/>
  </sheetPr>
  <dimension ref="A1:U85"/>
  <sheetViews>
    <sheetView showGridLines="0" view="pageBreakPreview" zoomScaleNormal="85" zoomScaleSheetLayoutView="100" workbookViewId="0"/>
  </sheetViews>
  <sheetFormatPr defaultColWidth="9.1328125" defaultRowHeight="15" customHeight="1"/>
  <cols>
    <col min="3" max="3" width="2.265625" customWidth="1"/>
    <col min="4" max="4" width="10.1328125" customWidth="1"/>
    <col min="5" max="5" width="9.1328125" customWidth="1"/>
    <col min="6" max="6" width="10.59765625" bestFit="1" customWidth="1"/>
    <col min="7" max="7" width="2.265625" customWidth="1"/>
    <col min="8" max="11" width="10.73046875" customWidth="1"/>
    <col min="12" max="13" width="8.265625" customWidth="1"/>
    <col min="14" max="14" width="9.3984375" customWidth="1"/>
    <col min="15" max="16" width="8.265625" customWidth="1"/>
    <col min="17" max="17" width="9.73046875" customWidth="1"/>
    <col min="21" max="21" width="9.1328125" customWidth="1"/>
    <col min="23" max="23" width="9.1328125" customWidth="1"/>
  </cols>
  <sheetData>
    <row r="1" spans="1:17" ht="25.5">
      <c r="A1" s="21" t="s">
        <v>23</v>
      </c>
      <c r="B1" s="18"/>
      <c r="C1" s="18"/>
      <c r="D1" s="18"/>
      <c r="E1" s="18"/>
      <c r="F1" s="18"/>
      <c r="G1" s="18"/>
      <c r="H1" s="18"/>
      <c r="I1" s="18"/>
      <c r="J1" s="18"/>
      <c r="K1" s="18"/>
      <c r="L1" s="18"/>
      <c r="M1" s="18"/>
      <c r="N1" s="18"/>
      <c r="O1" s="18"/>
      <c r="P1" s="18"/>
      <c r="Q1" s="18"/>
    </row>
    <row r="2" spans="1:17" ht="14.25">
      <c r="A2" s="8" t="s">
        <v>25</v>
      </c>
      <c r="B2" s="18"/>
      <c r="C2" s="18"/>
      <c r="D2" s="18"/>
      <c r="E2" s="18"/>
      <c r="F2" s="18"/>
      <c r="G2" s="18"/>
      <c r="H2" s="18"/>
      <c r="I2" s="18"/>
      <c r="J2" s="18"/>
      <c r="K2" s="18"/>
      <c r="L2" s="18"/>
      <c r="M2" s="18"/>
      <c r="N2" s="18"/>
      <c r="O2" s="18"/>
      <c r="P2" s="18"/>
      <c r="Q2" s="18"/>
    </row>
    <row r="3" spans="1:17" ht="14.25">
      <c r="A3" s="18"/>
      <c r="B3" s="18"/>
      <c r="C3" s="18"/>
      <c r="D3" s="18"/>
      <c r="E3" s="18"/>
      <c r="F3" s="18"/>
      <c r="G3" s="18"/>
      <c r="H3" s="18"/>
      <c r="I3" s="18"/>
      <c r="J3" s="18"/>
      <c r="K3" s="18"/>
      <c r="L3" s="18"/>
      <c r="M3" s="18"/>
      <c r="N3" s="18"/>
      <c r="O3" s="18"/>
      <c r="P3" s="18"/>
      <c r="Q3" s="18"/>
    </row>
    <row r="4" spans="1:17" ht="18">
      <c r="A4" s="16" t="s">
        <v>22</v>
      </c>
      <c r="B4" s="18"/>
      <c r="C4" s="18"/>
      <c r="D4" s="18"/>
      <c r="E4" s="18"/>
      <c r="F4" s="18"/>
      <c r="G4" s="18"/>
      <c r="H4" s="18"/>
      <c r="I4" s="18"/>
      <c r="J4" s="18"/>
      <c r="K4" s="18"/>
      <c r="L4" s="18"/>
      <c r="M4" s="18"/>
      <c r="N4" s="18"/>
      <c r="O4" s="18"/>
      <c r="P4" s="18"/>
      <c r="Q4" s="18"/>
    </row>
    <row r="5" spans="1:17" ht="14.25">
      <c r="A5" s="83" t="str">
        <f>Inputs!A4</f>
        <v>Policy Targets Agreement CPI target midpoint</v>
      </c>
      <c r="B5" s="82"/>
      <c r="C5" s="82"/>
      <c r="D5" s="82"/>
      <c r="E5" s="82"/>
      <c r="F5" s="82"/>
      <c r="G5" s="82"/>
      <c r="H5" s="80">
        <f>Inputs!K4</f>
        <v>0.02</v>
      </c>
      <c r="I5" s="80"/>
      <c r="J5" s="80"/>
      <c r="K5" s="80"/>
      <c r="M5" s="18"/>
      <c r="N5" s="18"/>
      <c r="O5" s="18"/>
      <c r="P5" s="18"/>
    </row>
    <row r="6" spans="1:17" ht="14.25">
      <c r="A6" s="83" t="str">
        <f>Inputs!A5</f>
        <v>Quarter of published CPI used</v>
      </c>
      <c r="B6" s="82"/>
      <c r="C6" s="82"/>
      <c r="D6" s="82"/>
      <c r="E6" s="82"/>
      <c r="F6" s="82"/>
      <c r="G6" s="82"/>
      <c r="H6" s="81">
        <f>Inputs!K5</f>
        <v>44469</v>
      </c>
      <c r="I6" s="81"/>
      <c r="J6" s="81"/>
      <c r="K6" s="81"/>
      <c r="L6" s="22" t="str">
        <f>IF(H6=EOMONTH(H6,0),"(enter as last day of the quarter)","ERROR: date must be end of a month")</f>
        <v>(enter as last day of the quarter)</v>
      </c>
      <c r="M6" s="18"/>
      <c r="N6" s="18"/>
      <c r="P6" s="18"/>
    </row>
    <row r="7" spans="1:17" ht="14.25">
      <c r="A7" s="83" t="str">
        <f>Inputs!A6</f>
        <v>Quarter of published Reserve Bank forecast used</v>
      </c>
      <c r="B7" s="82"/>
      <c r="C7" s="82"/>
      <c r="D7" s="82"/>
      <c r="E7" s="82"/>
      <c r="F7" s="82"/>
      <c r="G7" s="82"/>
      <c r="H7" s="81">
        <f>Inputs!K6</f>
        <v>45657</v>
      </c>
      <c r="I7" s="81"/>
      <c r="J7" s="81"/>
      <c r="K7" s="81"/>
      <c r="L7" s="22" t="str">
        <f>IF(H7=EOMONTH(H7,0),"(enter as last day of the quarter)","ERROR: date must be end of a month")</f>
        <v>(enter as last day of the quarter)</v>
      </c>
      <c r="M7" s="18"/>
      <c r="N7" s="18"/>
      <c r="P7" s="18"/>
    </row>
    <row r="8" spans="1:17" ht="14.25">
      <c r="A8" s="22"/>
      <c r="B8" s="22"/>
      <c r="C8" s="23"/>
      <c r="D8" s="22"/>
      <c r="E8" s="18"/>
      <c r="F8" s="18"/>
      <c r="G8" s="18"/>
      <c r="L8" s="18"/>
      <c r="M8" s="18"/>
      <c r="N8" s="18"/>
      <c r="P8" s="18"/>
    </row>
    <row r="9" spans="1:17" ht="14.25">
      <c r="A9" s="8"/>
      <c r="B9" s="18"/>
      <c r="C9" s="23"/>
      <c r="D9" s="22"/>
      <c r="E9" s="18"/>
      <c r="F9" s="18"/>
      <c r="G9" s="18"/>
      <c r="H9" s="18"/>
      <c r="I9" s="18"/>
      <c r="J9" s="18"/>
      <c r="K9" s="18"/>
      <c r="L9" s="18"/>
      <c r="M9" s="18"/>
      <c r="N9" s="18"/>
      <c r="O9" s="18"/>
      <c r="P9" s="18"/>
      <c r="Q9" s="18"/>
    </row>
    <row r="10" spans="1:17" ht="18">
      <c r="A10" s="16" t="s">
        <v>23</v>
      </c>
      <c r="B10" s="22"/>
      <c r="C10" s="23"/>
      <c r="D10" s="22"/>
      <c r="E10" s="24"/>
      <c r="F10" s="22"/>
      <c r="G10" s="18"/>
      <c r="H10" s="18"/>
      <c r="I10" s="18"/>
      <c r="J10" s="18"/>
      <c r="K10" s="18"/>
      <c r="L10" s="18"/>
      <c r="M10" s="18"/>
      <c r="N10" s="18"/>
      <c r="O10" s="18"/>
      <c r="P10" s="18"/>
      <c r="Q10" s="18"/>
    </row>
    <row r="11" spans="1:17" ht="14.25">
      <c r="A11" s="22"/>
      <c r="B11" s="22"/>
      <c r="C11" s="23"/>
      <c r="D11" s="22"/>
      <c r="E11" s="24"/>
      <c r="F11" s="22"/>
      <c r="G11" s="25" t="s">
        <v>0</v>
      </c>
      <c r="H11" s="143">
        <f>(E55-H5*100)/3</f>
        <v>0</v>
      </c>
      <c r="I11" s="18"/>
      <c r="J11" s="18"/>
      <c r="K11" s="18"/>
      <c r="L11" s="18"/>
      <c r="M11" s="18"/>
      <c r="N11" s="18"/>
      <c r="O11" s="18"/>
      <c r="P11" s="18"/>
      <c r="Q11" s="18"/>
    </row>
    <row r="12" spans="1:17" ht="14.25">
      <c r="I12" s="18"/>
      <c r="J12" s="18"/>
      <c r="K12" s="18"/>
      <c r="L12" s="18"/>
      <c r="M12" s="18"/>
      <c r="N12" s="18"/>
      <c r="O12" s="18"/>
      <c r="P12" s="18"/>
      <c r="Q12" s="18"/>
    </row>
    <row r="13" spans="1:17" ht="14.25">
      <c r="I13" s="24"/>
      <c r="J13" s="24"/>
      <c r="K13" s="24"/>
      <c r="M13" s="18"/>
      <c r="N13" s="18"/>
      <c r="O13" s="18"/>
      <c r="P13" s="18"/>
      <c r="Q13" s="18"/>
    </row>
    <row r="14" spans="1:17" ht="14.25">
      <c r="A14" s="22"/>
      <c r="B14" s="22"/>
      <c r="C14" s="23"/>
      <c r="D14" s="22"/>
      <c r="E14" s="18"/>
      <c r="F14" s="18"/>
      <c r="G14" s="18"/>
      <c r="H14" s="18"/>
      <c r="I14" s="18"/>
      <c r="J14" s="18"/>
      <c r="K14" s="18"/>
      <c r="L14" s="18"/>
      <c r="M14" s="18"/>
      <c r="N14" s="18"/>
      <c r="O14" s="18"/>
      <c r="P14" s="18"/>
      <c r="Q14" s="18"/>
    </row>
    <row r="15" spans="1:17" ht="14.65" thickBot="1">
      <c r="A15" s="22"/>
      <c r="B15" s="22"/>
      <c r="C15" s="26"/>
      <c r="D15" s="22"/>
      <c r="E15" s="22"/>
      <c r="F15" s="22"/>
      <c r="G15" s="18"/>
      <c r="H15" s="18"/>
      <c r="I15" s="18"/>
      <c r="J15" s="18"/>
      <c r="K15" s="18"/>
      <c r="L15" s="18"/>
      <c r="M15" s="18"/>
      <c r="N15" s="18"/>
      <c r="O15" s="18"/>
      <c r="P15" s="18"/>
      <c r="Q15" s="18"/>
    </row>
    <row r="16" spans="1:17" ht="154.5" customHeight="1" thickBot="1">
      <c r="A16" s="27" t="s">
        <v>20</v>
      </c>
      <c r="B16" s="28" t="s">
        <v>19</v>
      </c>
      <c r="C16" s="18"/>
      <c r="D16" s="27" t="s">
        <v>20</v>
      </c>
      <c r="E16" s="72" t="s">
        <v>56</v>
      </c>
      <c r="F16" s="28" t="s">
        <v>21</v>
      </c>
      <c r="G16" s="18"/>
      <c r="H16" s="133" t="s">
        <v>55</v>
      </c>
      <c r="I16" s="72" t="s">
        <v>53</v>
      </c>
      <c r="J16" s="134" t="s">
        <v>54</v>
      </c>
      <c r="M16" s="18"/>
      <c r="N16" s="18"/>
      <c r="O16" s="18"/>
      <c r="P16" s="18"/>
      <c r="Q16" s="18"/>
    </row>
    <row r="17" spans="1:17" ht="15.95" customHeight="1">
      <c r="A17" s="31">
        <f t="shared" ref="A17:A18" si="0">D17</f>
        <v>42185</v>
      </c>
      <c r="B17" s="155">
        <f>Inputs!O25</f>
        <v>979</v>
      </c>
      <c r="C17" s="18"/>
      <c r="D17" s="31">
        <f t="shared" ref="D17:D24" si="1">EOMONTH(D18,-3)</f>
        <v>42185</v>
      </c>
      <c r="E17" s="73"/>
      <c r="F17" s="32">
        <f>IF(ISBLANK(B17),#REF!*(1+E17/100),B17)</f>
        <v>979</v>
      </c>
      <c r="G17" s="18"/>
      <c r="H17" s="139"/>
      <c r="I17" s="157"/>
      <c r="J17" s="140"/>
      <c r="M17" s="18"/>
      <c r="N17" s="18"/>
      <c r="O17" s="18"/>
      <c r="P17" s="18"/>
      <c r="Q17" s="18"/>
    </row>
    <row r="18" spans="1:17" ht="15.95" customHeight="1">
      <c r="A18" s="31">
        <f t="shared" si="0"/>
        <v>42277</v>
      </c>
      <c r="B18" s="155">
        <f>Inputs!O26</f>
        <v>982</v>
      </c>
      <c r="C18" s="18"/>
      <c r="D18" s="31">
        <f t="shared" si="1"/>
        <v>42277</v>
      </c>
      <c r="E18" s="73"/>
      <c r="F18" s="32">
        <f>IF(ISBLANK(B18),#REF!*(1+E18/100),B18)</f>
        <v>982</v>
      </c>
      <c r="G18" s="18"/>
      <c r="H18" s="139"/>
      <c r="I18" s="157"/>
      <c r="J18" s="141"/>
      <c r="M18" s="18"/>
      <c r="N18" s="18"/>
      <c r="O18" s="18"/>
      <c r="P18" s="18"/>
      <c r="Q18" s="18"/>
    </row>
    <row r="19" spans="1:17" ht="16.5" customHeight="1">
      <c r="A19" s="31">
        <f>D19</f>
        <v>42369</v>
      </c>
      <c r="B19" s="155">
        <f>Inputs!O27</f>
        <v>977</v>
      </c>
      <c r="C19" s="18"/>
      <c r="D19" s="31">
        <f t="shared" si="1"/>
        <v>42369</v>
      </c>
      <c r="E19" s="73"/>
      <c r="F19" s="32">
        <f>IF(ISBLANK(B19),F10*(1+E19/100),B19)</f>
        <v>977</v>
      </c>
      <c r="G19" s="18"/>
      <c r="H19" s="139"/>
      <c r="I19" s="157"/>
      <c r="J19" s="141"/>
      <c r="M19" s="18"/>
      <c r="N19" s="18"/>
      <c r="O19" s="18"/>
      <c r="P19" s="18"/>
      <c r="Q19" s="18"/>
    </row>
    <row r="20" spans="1:17" ht="16.5" customHeight="1">
      <c r="A20" s="31">
        <f>D20</f>
        <v>42460</v>
      </c>
      <c r="B20" s="155">
        <f>Inputs!O28</f>
        <v>979</v>
      </c>
      <c r="C20" s="18"/>
      <c r="D20" s="31">
        <f t="shared" si="1"/>
        <v>42460</v>
      </c>
      <c r="E20" s="73"/>
      <c r="F20" s="32">
        <f>IF(ISBLANK(B20),F11*(1+E20/100),B20)</f>
        <v>979</v>
      </c>
      <c r="G20" s="18"/>
      <c r="H20" s="139"/>
      <c r="I20" s="157"/>
      <c r="J20" s="141"/>
      <c r="M20" s="18"/>
      <c r="N20" s="18"/>
      <c r="O20" s="18"/>
      <c r="P20" s="18"/>
      <c r="Q20" s="18"/>
    </row>
    <row r="21" spans="1:17" ht="16.5" customHeight="1">
      <c r="A21" s="31">
        <f>D21</f>
        <v>42551</v>
      </c>
      <c r="B21" s="155">
        <f>Inputs!O29</f>
        <v>983</v>
      </c>
      <c r="C21" s="18"/>
      <c r="D21" s="31">
        <f t="shared" si="1"/>
        <v>42551</v>
      </c>
      <c r="E21" s="73"/>
      <c r="F21" s="32">
        <f>IF(ISBLANK(B21),F14*(1+E21/100),B21)</f>
        <v>983</v>
      </c>
      <c r="G21" s="18"/>
      <c r="H21" s="135"/>
      <c r="I21" s="157"/>
      <c r="J21" s="136"/>
      <c r="M21" s="18"/>
      <c r="N21" s="18"/>
      <c r="O21" s="18"/>
      <c r="P21" s="18"/>
      <c r="Q21" s="18"/>
    </row>
    <row r="22" spans="1:17" ht="16.5" customHeight="1">
      <c r="A22" s="31">
        <f t="shared" ref="A22:A55" si="2">D22</f>
        <v>42643</v>
      </c>
      <c r="B22" s="155">
        <f>Inputs!O30</f>
        <v>986</v>
      </c>
      <c r="C22" s="18"/>
      <c r="D22" s="31">
        <f t="shared" si="1"/>
        <v>42643</v>
      </c>
      <c r="E22" s="73"/>
      <c r="F22" s="32">
        <f>IF(ISBLANK(B22),F15*(1+E22/100),B22)</f>
        <v>986</v>
      </c>
      <c r="G22" s="18"/>
      <c r="H22" s="142">
        <f t="shared" ref="H22:H27" si="3">F22/F18-1</f>
        <v>4.0733197556008793E-3</v>
      </c>
      <c r="I22" s="157"/>
      <c r="J22" s="136"/>
      <c r="M22" s="18"/>
      <c r="N22" s="18"/>
      <c r="O22" s="18"/>
      <c r="P22" s="18"/>
      <c r="Q22" s="18"/>
    </row>
    <row r="23" spans="1:17" ht="16.5" customHeight="1">
      <c r="A23" s="31">
        <f t="shared" si="2"/>
        <v>42735</v>
      </c>
      <c r="B23" s="155">
        <f>Inputs!O31</f>
        <v>990</v>
      </c>
      <c r="C23" s="18"/>
      <c r="D23" s="31">
        <f t="shared" si="1"/>
        <v>42735</v>
      </c>
      <c r="E23" s="73"/>
      <c r="F23" s="32">
        <f>IF(ISBLANK(B23),F16*(1+E23/100),B23)</f>
        <v>990</v>
      </c>
      <c r="G23" s="18"/>
      <c r="H23" s="164">
        <f t="shared" si="3"/>
        <v>1.3306038894575156E-2</v>
      </c>
      <c r="I23" s="157"/>
      <c r="J23" s="136"/>
      <c r="M23" s="18"/>
      <c r="N23" s="18"/>
      <c r="O23" s="18"/>
      <c r="P23" s="18"/>
      <c r="Q23" s="18"/>
    </row>
    <row r="24" spans="1:17" ht="15.95" customHeight="1">
      <c r="A24" s="31">
        <f t="shared" si="2"/>
        <v>42825</v>
      </c>
      <c r="B24" s="155">
        <f>Inputs!O32</f>
        <v>1000</v>
      </c>
      <c r="C24" s="18"/>
      <c r="D24" s="31">
        <f t="shared" si="1"/>
        <v>42825</v>
      </c>
      <c r="E24" s="73"/>
      <c r="F24" s="32">
        <f t="shared" ref="F24:F42" si="4">IF(ISBLANK(B24),F20*(1+E24/100),B24)</f>
        <v>1000</v>
      </c>
      <c r="G24" s="18"/>
      <c r="H24" s="135">
        <f t="shared" si="3"/>
        <v>2.1450459652706755E-2</v>
      </c>
      <c r="I24" s="157"/>
      <c r="J24" s="136"/>
      <c r="M24" s="18"/>
      <c r="N24" s="18"/>
      <c r="O24" s="18"/>
      <c r="P24" s="18"/>
      <c r="Q24" s="18"/>
    </row>
    <row r="25" spans="1:17" ht="15.95" customHeight="1">
      <c r="A25" s="31">
        <f t="shared" si="2"/>
        <v>42916</v>
      </c>
      <c r="B25" s="155">
        <f>Inputs!O33</f>
        <v>1000</v>
      </c>
      <c r="C25" s="18"/>
      <c r="D25" s="31">
        <f t="shared" ref="D25:D27" si="5">EOMONTH(D26,-3)</f>
        <v>42916</v>
      </c>
      <c r="E25" s="73"/>
      <c r="F25" s="32">
        <f t="shared" si="4"/>
        <v>1000</v>
      </c>
      <c r="G25" s="18"/>
      <c r="H25" s="166">
        <f t="shared" si="3"/>
        <v>1.7293997965412089E-2</v>
      </c>
      <c r="I25" s="157"/>
      <c r="J25" s="136"/>
      <c r="M25" s="18"/>
      <c r="N25" s="18"/>
      <c r="O25" s="18"/>
      <c r="P25" s="18"/>
      <c r="Q25" s="18"/>
    </row>
    <row r="26" spans="1:17" ht="15.95" customHeight="1">
      <c r="A26" s="31">
        <f t="shared" si="2"/>
        <v>43008</v>
      </c>
      <c r="B26" s="155">
        <f>Inputs!O34</f>
        <v>1005</v>
      </c>
      <c r="C26" s="18"/>
      <c r="D26" s="31">
        <f t="shared" si="5"/>
        <v>43008</v>
      </c>
      <c r="E26" s="73"/>
      <c r="F26" s="32">
        <f t="shared" si="4"/>
        <v>1005</v>
      </c>
      <c r="G26" s="18"/>
      <c r="H26" s="142">
        <f t="shared" si="3"/>
        <v>1.9269776876267741E-2</v>
      </c>
      <c r="I26" s="158"/>
      <c r="J26" s="136"/>
      <c r="M26" s="18"/>
      <c r="N26" s="18"/>
      <c r="O26" s="18"/>
      <c r="P26" s="18"/>
      <c r="Q26" s="18"/>
    </row>
    <row r="27" spans="1:17" ht="14.25">
      <c r="A27" s="31">
        <f t="shared" si="2"/>
        <v>43100</v>
      </c>
      <c r="B27" s="155">
        <f>Inputs!O35</f>
        <v>1006</v>
      </c>
      <c r="C27" s="18"/>
      <c r="D27" s="31">
        <f t="shared" si="5"/>
        <v>43100</v>
      </c>
      <c r="E27" s="68"/>
      <c r="F27" s="32">
        <f t="shared" si="4"/>
        <v>1006</v>
      </c>
      <c r="G27" s="18"/>
      <c r="H27" s="164">
        <f t="shared" si="3"/>
        <v>1.6161616161616266E-2</v>
      </c>
      <c r="I27" s="159"/>
      <c r="J27" s="163">
        <f t="shared" ref="J27:J76" si="6">SUM(F24:F27)/SUM(F20:F23)-1</f>
        <v>1.8537328593194458E-2</v>
      </c>
      <c r="M27" s="18"/>
      <c r="N27" s="18"/>
      <c r="O27" s="18"/>
      <c r="P27" s="18"/>
      <c r="Q27" s="18"/>
    </row>
    <row r="28" spans="1:17" ht="14.25">
      <c r="A28" s="31">
        <f t="shared" si="2"/>
        <v>43190</v>
      </c>
      <c r="B28" s="155">
        <f>Inputs!O36</f>
        <v>1011</v>
      </c>
      <c r="C28" s="18"/>
      <c r="D28" s="31">
        <f t="shared" ref="D28:D32" si="7">EOMONTH(D29,-3)</f>
        <v>43190</v>
      </c>
      <c r="E28" s="29"/>
      <c r="F28" s="32">
        <f t="shared" si="4"/>
        <v>1011</v>
      </c>
      <c r="G28" s="18"/>
      <c r="H28" s="135">
        <f t="shared" ref="H28:H29" si="8">F28/F24-1</f>
        <v>1.0999999999999899E-2</v>
      </c>
      <c r="I28" s="158"/>
      <c r="J28" s="163">
        <f t="shared" si="6"/>
        <v>1.5913109371053391E-2</v>
      </c>
      <c r="M28" s="18"/>
      <c r="N28" s="18"/>
      <c r="O28" s="18"/>
      <c r="P28" s="18"/>
      <c r="Q28" s="18"/>
    </row>
    <row r="29" spans="1:17" ht="14.25">
      <c r="A29" s="31">
        <f t="shared" si="2"/>
        <v>43281</v>
      </c>
      <c r="B29" s="155">
        <f>Inputs!O37</f>
        <v>1015</v>
      </c>
      <c r="C29" s="18"/>
      <c r="D29" s="31">
        <f t="shared" si="7"/>
        <v>43281</v>
      </c>
      <c r="E29" s="29"/>
      <c r="F29" s="32">
        <f t="shared" si="4"/>
        <v>1015</v>
      </c>
      <c r="G29" s="18"/>
      <c r="H29" s="166">
        <f t="shared" si="8"/>
        <v>1.4999999999999902E-2</v>
      </c>
      <c r="I29" s="158"/>
      <c r="J29" s="163">
        <f t="shared" si="6"/>
        <v>1.5342052313883192E-2</v>
      </c>
      <c r="M29" s="18"/>
      <c r="N29" s="18"/>
      <c r="O29" s="18"/>
      <c r="P29" s="18"/>
      <c r="Q29" s="18"/>
    </row>
    <row r="30" spans="1:17" ht="14.25">
      <c r="A30" s="31">
        <f t="shared" si="2"/>
        <v>43373</v>
      </c>
      <c r="B30" s="155">
        <f>Inputs!O38</f>
        <v>1024</v>
      </c>
      <c r="C30" s="18"/>
      <c r="D30" s="31">
        <f t="shared" si="7"/>
        <v>43373</v>
      </c>
      <c r="E30" s="29"/>
      <c r="F30" s="32">
        <f t="shared" si="4"/>
        <v>1024</v>
      </c>
      <c r="G30" s="18"/>
      <c r="H30" s="142">
        <f t="shared" ref="H30:H37" si="9">F30/F26-1</f>
        <v>1.8905472636815857E-2</v>
      </c>
      <c r="I30" s="159">
        <f>SUM(F21:F24)/SUM(F17:F20)-1</f>
        <v>1.0722491702833903E-2</v>
      </c>
      <c r="J30" s="165">
        <f t="shared" si="6"/>
        <v>1.5269086357947437E-2</v>
      </c>
      <c r="M30" s="18"/>
      <c r="N30" s="18"/>
      <c r="O30" s="18"/>
      <c r="P30" s="18"/>
      <c r="Q30" s="18"/>
    </row>
    <row r="31" spans="1:17" ht="14.25">
      <c r="A31" s="31">
        <f t="shared" si="2"/>
        <v>43465</v>
      </c>
      <c r="B31" s="155">
        <f>Inputs!O39</f>
        <v>1025</v>
      </c>
      <c r="C31" s="18"/>
      <c r="D31" s="31">
        <f t="shared" si="7"/>
        <v>43465</v>
      </c>
      <c r="E31" s="29"/>
      <c r="F31" s="32">
        <f t="shared" si="4"/>
        <v>1025</v>
      </c>
      <c r="G31" s="18"/>
      <c r="H31" s="164">
        <f t="shared" si="9"/>
        <v>1.8886679920477212E-2</v>
      </c>
      <c r="I31" s="159"/>
      <c r="J31" s="163">
        <f t="shared" si="6"/>
        <v>1.5956120668162654E-2</v>
      </c>
      <c r="M31" s="18"/>
      <c r="N31" s="18"/>
      <c r="O31" s="18"/>
      <c r="P31" s="18"/>
      <c r="Q31" s="18"/>
    </row>
    <row r="32" spans="1:17" ht="14.25">
      <c r="A32" s="31">
        <f t="shared" si="2"/>
        <v>43555</v>
      </c>
      <c r="B32" s="155">
        <f>Inputs!O40</f>
        <v>1026</v>
      </c>
      <c r="C32" s="18"/>
      <c r="D32" s="31">
        <f t="shared" si="7"/>
        <v>43555</v>
      </c>
      <c r="E32" s="29"/>
      <c r="F32" s="32">
        <f t="shared" si="4"/>
        <v>1026</v>
      </c>
      <c r="G32" s="18"/>
      <c r="H32" s="135">
        <f t="shared" si="9"/>
        <v>1.4836795252225476E-2</v>
      </c>
      <c r="I32" s="158"/>
      <c r="J32" s="163">
        <f t="shared" si="6"/>
        <v>1.6907011437095942E-2</v>
      </c>
      <c r="M32" s="18"/>
      <c r="N32" s="18"/>
      <c r="O32" s="18"/>
      <c r="P32" s="18"/>
      <c r="Q32" s="18"/>
    </row>
    <row r="33" spans="1:17" ht="15" customHeight="1">
      <c r="A33" s="31">
        <f t="shared" si="2"/>
        <v>43646</v>
      </c>
      <c r="B33" s="155">
        <f>Inputs!O41</f>
        <v>1032</v>
      </c>
      <c r="C33" s="18"/>
      <c r="D33" s="31">
        <f t="shared" ref="D33:D53" si="10">EOMONTH(D34,-3)</f>
        <v>43646</v>
      </c>
      <c r="E33" s="29"/>
      <c r="F33" s="32">
        <f t="shared" si="4"/>
        <v>1032</v>
      </c>
      <c r="G33" s="18"/>
      <c r="H33" s="166">
        <f t="shared" si="9"/>
        <v>1.6748768472906406E-2</v>
      </c>
      <c r="I33" s="158"/>
      <c r="J33" s="163">
        <f t="shared" si="6"/>
        <v>1.7339608620262625E-2</v>
      </c>
      <c r="M33" s="18"/>
      <c r="N33" s="33"/>
      <c r="O33" s="18"/>
      <c r="P33" s="18"/>
      <c r="Q33" s="18"/>
    </row>
    <row r="34" spans="1:17" ht="14.25">
      <c r="A34" s="31">
        <f t="shared" si="2"/>
        <v>43738</v>
      </c>
      <c r="B34" s="155">
        <f>Inputs!O42</f>
        <v>1039</v>
      </c>
      <c r="C34" s="18"/>
      <c r="D34" s="31">
        <f t="shared" si="10"/>
        <v>43738</v>
      </c>
      <c r="E34" s="29"/>
      <c r="F34" s="32">
        <f t="shared" si="4"/>
        <v>1039</v>
      </c>
      <c r="G34" s="18"/>
      <c r="H34" s="142">
        <f t="shared" si="9"/>
        <v>1.46484375E-2</v>
      </c>
      <c r="I34" s="159">
        <f>SUM(F25:F28)/SUM(F21:F24)-1</f>
        <v>1.5913109371053391E-2</v>
      </c>
      <c r="J34" s="165">
        <f t="shared" si="6"/>
        <v>1.6272189349112454E-2</v>
      </c>
      <c r="M34" s="18"/>
      <c r="N34" s="33"/>
      <c r="O34" s="18"/>
      <c r="P34" s="18"/>
      <c r="Q34" s="18"/>
    </row>
    <row r="35" spans="1:17" ht="14.25">
      <c r="A35" s="31">
        <f t="shared" si="2"/>
        <v>43830</v>
      </c>
      <c r="B35" s="155">
        <f>Inputs!O43</f>
        <v>1044</v>
      </c>
      <c r="C35" s="18"/>
      <c r="D35" s="31">
        <f t="shared" si="10"/>
        <v>43830</v>
      </c>
      <c r="E35" s="29"/>
      <c r="F35" s="32">
        <f t="shared" si="4"/>
        <v>1044</v>
      </c>
      <c r="G35" s="18"/>
      <c r="H35" s="164">
        <f t="shared" si="9"/>
        <v>1.8536585365853675E-2</v>
      </c>
      <c r="I35" s="159"/>
      <c r="J35" s="163">
        <f t="shared" si="6"/>
        <v>1.6196319018404903E-2</v>
      </c>
      <c r="M35" s="18"/>
      <c r="N35" s="33"/>
      <c r="O35" s="18"/>
      <c r="P35" s="18"/>
      <c r="Q35" s="18"/>
    </row>
    <row r="36" spans="1:17" ht="14.25">
      <c r="A36" s="31">
        <f t="shared" si="2"/>
        <v>43921</v>
      </c>
      <c r="B36" s="155">
        <f>Inputs!O44</f>
        <v>1052</v>
      </c>
      <c r="C36" s="18"/>
      <c r="D36" s="31">
        <f t="shared" si="10"/>
        <v>43921</v>
      </c>
      <c r="E36" s="29"/>
      <c r="F36" s="32">
        <f t="shared" si="4"/>
        <v>1052</v>
      </c>
      <c r="G36" s="18"/>
      <c r="H36" s="135">
        <f t="shared" si="9"/>
        <v>2.5341130604288553E-2</v>
      </c>
      <c r="I36" s="158"/>
      <c r="J36" s="163">
        <f t="shared" si="6"/>
        <v>1.8826405867970575E-2</v>
      </c>
      <c r="M36" s="18"/>
      <c r="N36" s="33"/>
      <c r="O36" s="18"/>
      <c r="P36" s="18"/>
      <c r="Q36" s="18"/>
    </row>
    <row r="37" spans="1:17" ht="14.25">
      <c r="A37" s="31">
        <f t="shared" si="2"/>
        <v>44012</v>
      </c>
      <c r="B37" s="155">
        <f>Inputs!O45</f>
        <v>1047</v>
      </c>
      <c r="C37" s="18"/>
      <c r="D37" s="31">
        <f t="shared" si="10"/>
        <v>44012</v>
      </c>
      <c r="E37" s="29"/>
      <c r="F37" s="32">
        <f>IF(ISBLANK(B37),F33*(1+E37/100),B37)</f>
        <v>1047</v>
      </c>
      <c r="G37" s="18"/>
      <c r="H37" s="166">
        <f t="shared" si="9"/>
        <v>1.4534883720930258E-2</v>
      </c>
      <c r="I37" s="158"/>
      <c r="J37" s="163">
        <f t="shared" si="6"/>
        <v>1.8261504747991264E-2</v>
      </c>
      <c r="M37" s="18"/>
      <c r="N37" s="33"/>
      <c r="O37" s="18"/>
      <c r="P37" s="18"/>
      <c r="Q37" s="18"/>
    </row>
    <row r="38" spans="1:17" ht="14.25">
      <c r="A38" s="31">
        <f t="shared" si="2"/>
        <v>44104</v>
      </c>
      <c r="B38" s="155">
        <f>Inputs!O46</f>
        <v>1054</v>
      </c>
      <c r="C38" s="18"/>
      <c r="D38" s="31">
        <f t="shared" si="10"/>
        <v>44104</v>
      </c>
      <c r="E38" s="29"/>
      <c r="F38" s="32">
        <f t="shared" si="4"/>
        <v>1054</v>
      </c>
      <c r="G38" s="18"/>
      <c r="H38" s="142">
        <f t="shared" ref="H38:H53" si="11">F38/F34-1</f>
        <v>1.4436958614052031E-2</v>
      </c>
      <c r="I38" s="159">
        <f>SUM(F29:F32)/SUM(F25:F28)-1</f>
        <v>1.6907011437095942E-2</v>
      </c>
      <c r="J38" s="165">
        <f t="shared" si="6"/>
        <v>1.8195050946142599E-2</v>
      </c>
      <c r="M38" s="18"/>
      <c r="N38" s="33"/>
      <c r="O38" s="18"/>
      <c r="P38" s="18"/>
      <c r="Q38" s="18"/>
    </row>
    <row r="39" spans="1:17" ht="14.25">
      <c r="A39" s="31">
        <f t="shared" si="2"/>
        <v>44196</v>
      </c>
      <c r="B39" s="155">
        <f>Inputs!O47</f>
        <v>1059</v>
      </c>
      <c r="C39" s="18"/>
      <c r="D39" s="31">
        <f t="shared" si="10"/>
        <v>44196</v>
      </c>
      <c r="E39" s="29"/>
      <c r="F39" s="32">
        <f t="shared" si="4"/>
        <v>1059</v>
      </c>
      <c r="G39" s="18"/>
      <c r="H39" s="164">
        <f t="shared" si="11"/>
        <v>1.4367816091954033E-2</v>
      </c>
      <c r="I39" s="159"/>
      <c r="J39" s="163">
        <f t="shared" si="6"/>
        <v>1.7145617000724478E-2</v>
      </c>
      <c r="M39" s="18"/>
      <c r="N39" s="33"/>
      <c r="O39" s="18"/>
      <c r="P39" s="18"/>
      <c r="Q39" s="18"/>
    </row>
    <row r="40" spans="1:17" ht="14.25">
      <c r="A40" s="31">
        <f t="shared" si="2"/>
        <v>44286</v>
      </c>
      <c r="B40" s="155">
        <f>Inputs!O48</f>
        <v>1068</v>
      </c>
      <c r="C40" s="18"/>
      <c r="D40" s="31">
        <f t="shared" si="10"/>
        <v>44286</v>
      </c>
      <c r="E40" s="29"/>
      <c r="F40" s="32">
        <f t="shared" si="4"/>
        <v>1068</v>
      </c>
      <c r="G40" s="18"/>
      <c r="H40" s="135">
        <f t="shared" si="11"/>
        <v>1.5209125475285079E-2</v>
      </c>
      <c r="I40" s="158"/>
      <c r="J40" s="163">
        <f t="shared" si="6"/>
        <v>1.4638828893688505E-2</v>
      </c>
      <c r="M40" s="18"/>
      <c r="N40" s="33"/>
      <c r="O40" s="18"/>
      <c r="P40" s="18"/>
      <c r="Q40" s="18"/>
    </row>
    <row r="41" spans="1:17" ht="14.25">
      <c r="A41" s="31">
        <f t="shared" si="2"/>
        <v>44377</v>
      </c>
      <c r="B41" s="155">
        <f>Inputs!O49</f>
        <v>1082</v>
      </c>
      <c r="C41" s="18"/>
      <c r="D41" s="31">
        <f t="shared" si="10"/>
        <v>44377</v>
      </c>
      <c r="E41" s="29"/>
      <c r="F41" s="32">
        <f t="shared" si="4"/>
        <v>1082</v>
      </c>
      <c r="G41" s="18"/>
      <c r="H41" s="166">
        <f t="shared" si="11"/>
        <v>3.3428844317096473E-2</v>
      </c>
      <c r="I41" s="158"/>
      <c r="J41" s="163">
        <f t="shared" si="6"/>
        <v>1.9368723098995622E-2</v>
      </c>
      <c r="M41" s="18"/>
      <c r="N41" s="33"/>
      <c r="O41" s="18"/>
      <c r="P41" s="18"/>
      <c r="Q41" s="18"/>
    </row>
    <row r="42" spans="1:17" ht="14.25">
      <c r="A42" s="31">
        <f t="shared" si="2"/>
        <v>44469</v>
      </c>
      <c r="B42" s="155">
        <f>Inputs!O50</f>
        <v>1106</v>
      </c>
      <c r="C42" s="18"/>
      <c r="D42" s="31">
        <f t="shared" si="10"/>
        <v>44469</v>
      </c>
      <c r="E42" s="29"/>
      <c r="F42" s="32">
        <f t="shared" si="4"/>
        <v>1106</v>
      </c>
      <c r="G42" s="18"/>
      <c r="H42" s="142">
        <f t="shared" si="11"/>
        <v>4.933586337760909E-2</v>
      </c>
      <c r="I42" s="159">
        <f>SUM(F33:F36)/SUM(F29:F32)-1</f>
        <v>1.8826405867970575E-2</v>
      </c>
      <c r="J42" s="165">
        <f t="shared" si="6"/>
        <v>2.811532046700016E-2</v>
      </c>
      <c r="M42" s="18"/>
      <c r="N42" s="33"/>
      <c r="O42" s="18"/>
      <c r="P42" s="18"/>
      <c r="Q42" s="18"/>
    </row>
    <row r="43" spans="1:17" ht="14.25">
      <c r="A43" s="31">
        <f t="shared" si="2"/>
        <v>44561</v>
      </c>
      <c r="B43" s="34"/>
      <c r="C43" s="18"/>
      <c r="D43" s="31">
        <f t="shared" si="10"/>
        <v>44561</v>
      </c>
      <c r="E43" s="156">
        <f>Inputs!D63</f>
        <v>5.7</v>
      </c>
      <c r="F43" s="32">
        <f>IF(ISBLANK(B43),F39*(1+E43/100),B43)</f>
        <v>1119.3629999999998</v>
      </c>
      <c r="G43" s="18"/>
      <c r="H43" s="164">
        <f t="shared" si="11"/>
        <v>5.699999999999994E-2</v>
      </c>
      <c r="I43" s="159"/>
      <c r="J43" s="163">
        <f t="shared" si="6"/>
        <v>3.8785137701804251E-2</v>
      </c>
      <c r="M43" s="18"/>
      <c r="N43" s="33"/>
      <c r="O43" s="18"/>
      <c r="P43" s="18"/>
      <c r="Q43" s="18"/>
    </row>
    <row r="44" spans="1:17" ht="14.25">
      <c r="A44" s="31">
        <f t="shared" si="2"/>
        <v>44651</v>
      </c>
      <c r="B44" s="34"/>
      <c r="C44" s="18"/>
      <c r="D44" s="31">
        <f t="shared" si="10"/>
        <v>44651</v>
      </c>
      <c r="E44" s="156">
        <f>Inputs!D64</f>
        <v>5.7</v>
      </c>
      <c r="F44" s="32">
        <f t="shared" ref="F44:F72" si="12">IF(ISBLANK(B44),F40*(1+E44/100),B44)</f>
        <v>1128.876</v>
      </c>
      <c r="G44" s="18"/>
      <c r="H44" s="135">
        <f t="shared" si="11"/>
        <v>5.699999999999994E-2</v>
      </c>
      <c r="I44" s="158"/>
      <c r="J44" s="163">
        <f t="shared" si="6"/>
        <v>4.9252365184484281E-2</v>
      </c>
      <c r="M44" s="18"/>
      <c r="N44" s="33"/>
      <c r="O44" s="18"/>
      <c r="P44" s="18"/>
      <c r="Q44" s="18"/>
    </row>
    <row r="45" spans="1:17" ht="14.25">
      <c r="A45" s="31">
        <f t="shared" si="2"/>
        <v>44742</v>
      </c>
      <c r="B45" s="34"/>
      <c r="C45" s="18"/>
      <c r="D45" s="31">
        <f t="shared" si="10"/>
        <v>44742</v>
      </c>
      <c r="E45" s="156">
        <f>Inputs!D65</f>
        <v>5.2</v>
      </c>
      <c r="F45" s="32">
        <f t="shared" si="12"/>
        <v>1138.2640000000001</v>
      </c>
      <c r="G45" s="18"/>
      <c r="H45" s="166">
        <f t="shared" si="11"/>
        <v>5.2000000000000046E-2</v>
      </c>
      <c r="I45" s="158"/>
      <c r="J45" s="163">
        <f t="shared" si="6"/>
        <v>5.3836030964109716E-2</v>
      </c>
      <c r="M45" s="18"/>
      <c r="N45" s="33"/>
      <c r="O45" s="18"/>
      <c r="P45" s="18"/>
      <c r="Q45" s="18"/>
    </row>
    <row r="46" spans="1:17" ht="14.25">
      <c r="A46" s="31">
        <f t="shared" si="2"/>
        <v>44834</v>
      </c>
      <c r="B46" s="34"/>
      <c r="C46" s="18"/>
      <c r="D46" s="31">
        <f t="shared" si="10"/>
        <v>44834</v>
      </c>
      <c r="E46" s="156">
        <f>Inputs!D66</f>
        <v>4</v>
      </c>
      <c r="F46" s="32">
        <f t="shared" si="12"/>
        <v>1150.24</v>
      </c>
      <c r="G46" s="18"/>
      <c r="H46" s="142">
        <f t="shared" si="11"/>
        <v>4.0000000000000036E-2</v>
      </c>
      <c r="I46" s="159">
        <f>SUM(F37:F40)/SUM(F33:F36)-1</f>
        <v>1.4638828893688505E-2</v>
      </c>
      <c r="J46" s="165">
        <f t="shared" si="6"/>
        <v>5.1388876013904961E-2</v>
      </c>
      <c r="M46" s="18"/>
      <c r="N46" s="33"/>
      <c r="O46" s="18"/>
      <c r="P46" s="18"/>
      <c r="Q46" s="18"/>
    </row>
    <row r="47" spans="1:17" ht="14.25">
      <c r="A47" s="31">
        <f t="shared" si="2"/>
        <v>44926</v>
      </c>
      <c r="B47" s="34"/>
      <c r="C47" s="18"/>
      <c r="D47" s="31">
        <f t="shared" si="10"/>
        <v>44926</v>
      </c>
      <c r="E47" s="156">
        <f>Inputs!D67</f>
        <v>3.3</v>
      </c>
      <c r="F47" s="32">
        <f t="shared" si="12"/>
        <v>1156.3019789999996</v>
      </c>
      <c r="G47" s="18"/>
      <c r="H47" s="164">
        <f t="shared" si="11"/>
        <v>3.2999999999999918E-2</v>
      </c>
      <c r="I47" s="159"/>
      <c r="J47" s="163">
        <f t="shared" si="6"/>
        <v>4.532629155569512E-2</v>
      </c>
      <c r="M47" s="18"/>
      <c r="N47" s="33"/>
      <c r="O47" s="18"/>
      <c r="P47" s="18"/>
      <c r="Q47" s="18"/>
    </row>
    <row r="48" spans="1:17" ht="14.25">
      <c r="A48" s="31">
        <f t="shared" si="2"/>
        <v>45016</v>
      </c>
      <c r="B48" s="34"/>
      <c r="C48" s="18"/>
      <c r="D48" s="31">
        <f t="shared" si="10"/>
        <v>45016</v>
      </c>
      <c r="E48" s="156">
        <f>Inputs!D68</f>
        <v>2.9</v>
      </c>
      <c r="F48" s="32">
        <f t="shared" si="12"/>
        <v>1161.6134039999999</v>
      </c>
      <c r="G48" s="18"/>
      <c r="H48" s="135">
        <f t="shared" si="11"/>
        <v>2.8999999999999915E-2</v>
      </c>
      <c r="I48" s="158"/>
      <c r="J48" s="163">
        <f t="shared" si="6"/>
        <v>3.8361409969120297E-2</v>
      </c>
      <c r="M48" s="18"/>
      <c r="N48" s="33"/>
      <c r="O48" s="18"/>
      <c r="P48" s="18"/>
      <c r="Q48" s="18"/>
    </row>
    <row r="49" spans="1:17" ht="14.25">
      <c r="A49" s="31">
        <f t="shared" si="2"/>
        <v>45107</v>
      </c>
      <c r="B49" s="34"/>
      <c r="C49" s="18"/>
      <c r="D49" s="31">
        <f t="shared" si="10"/>
        <v>45107</v>
      </c>
      <c r="E49" s="156">
        <f>Inputs!D69</f>
        <v>2.5</v>
      </c>
      <c r="F49" s="32">
        <f t="shared" si="12"/>
        <v>1166.7206000000001</v>
      </c>
      <c r="G49" s="18"/>
      <c r="H49" s="166">
        <f t="shared" si="11"/>
        <v>2.4999999999999911E-2</v>
      </c>
      <c r="I49" s="158"/>
      <c r="J49" s="163">
        <f t="shared" si="6"/>
        <v>3.1691238269623945E-2</v>
      </c>
      <c r="M49" s="18"/>
      <c r="N49" s="33"/>
      <c r="O49" s="18"/>
      <c r="P49" s="18"/>
      <c r="Q49" s="18"/>
    </row>
    <row r="50" spans="1:17" ht="14.25">
      <c r="A50" s="31">
        <f t="shared" si="2"/>
        <v>45199</v>
      </c>
      <c r="B50" s="34"/>
      <c r="C50" s="18"/>
      <c r="D50" s="31">
        <f t="shared" si="10"/>
        <v>45199</v>
      </c>
      <c r="E50" s="156">
        <f>Inputs!D70</f>
        <v>2.2999999999999998</v>
      </c>
      <c r="F50" s="32">
        <f t="shared" si="12"/>
        <v>1176.69552</v>
      </c>
      <c r="G50" s="18"/>
      <c r="H50" s="142">
        <f t="shared" si="11"/>
        <v>2.2999999999999909E-2</v>
      </c>
      <c r="I50" s="159">
        <f>SUM(F41:F44)/SUM(F37:F40)-1</f>
        <v>4.9252365184484281E-2</v>
      </c>
      <c r="J50" s="165">
        <f t="shared" si="6"/>
        <v>2.7462102878651029E-2</v>
      </c>
      <c r="M50" s="18"/>
      <c r="N50" s="33"/>
      <c r="O50" s="18"/>
      <c r="P50" s="18"/>
      <c r="Q50" s="18"/>
    </row>
    <row r="51" spans="1:17" ht="14.25">
      <c r="A51" s="31">
        <f t="shared" si="2"/>
        <v>45291</v>
      </c>
      <c r="B51" s="34"/>
      <c r="C51" s="18"/>
      <c r="D51" s="31">
        <f t="shared" si="10"/>
        <v>45291</v>
      </c>
      <c r="E51" s="156">
        <f>Inputs!D71</f>
        <v>2.1</v>
      </c>
      <c r="F51" s="32">
        <f t="shared" si="12"/>
        <v>1180.5843205589995</v>
      </c>
      <c r="G51" s="18"/>
      <c r="H51" s="164">
        <f t="shared" si="11"/>
        <v>2.0999999999999908E-2</v>
      </c>
      <c r="I51" s="159"/>
      <c r="J51" s="163">
        <f t="shared" si="6"/>
        <v>2.4473032028228925E-2</v>
      </c>
      <c r="M51" s="18"/>
      <c r="N51" s="33"/>
      <c r="O51" s="18"/>
      <c r="P51" s="18"/>
      <c r="Q51" s="18"/>
    </row>
    <row r="52" spans="1:17" ht="14.25">
      <c r="A52" s="31">
        <f t="shared" si="2"/>
        <v>45382</v>
      </c>
      <c r="B52" s="34"/>
      <c r="C52" s="18"/>
      <c r="D52" s="31">
        <f t="shared" si="10"/>
        <v>45382</v>
      </c>
      <c r="E52" s="156">
        <f>Inputs!D72</f>
        <v>2.1</v>
      </c>
      <c r="F52" s="32">
        <f t="shared" si="12"/>
        <v>1186.0072854839998</v>
      </c>
      <c r="G52" s="18"/>
      <c r="H52" s="135">
        <f t="shared" si="11"/>
        <v>2.0999999999999908E-2</v>
      </c>
      <c r="I52" s="158"/>
      <c r="J52" s="163">
        <f t="shared" si="6"/>
        <v>2.2487822846806393E-2</v>
      </c>
      <c r="M52" s="18"/>
      <c r="N52" s="33"/>
      <c r="O52" s="18"/>
      <c r="P52" s="18"/>
      <c r="Q52" s="18"/>
    </row>
    <row r="53" spans="1:17" ht="14.25">
      <c r="A53" s="31">
        <f t="shared" si="2"/>
        <v>45473</v>
      </c>
      <c r="B53" s="30"/>
      <c r="C53" s="18"/>
      <c r="D53" s="31">
        <f t="shared" si="10"/>
        <v>45473</v>
      </c>
      <c r="E53" s="156">
        <f>Inputs!D73</f>
        <v>2.1</v>
      </c>
      <c r="F53" s="32">
        <f t="shared" si="12"/>
        <v>1191.2217326</v>
      </c>
      <c r="G53" s="18"/>
      <c r="H53" s="166">
        <f t="shared" si="11"/>
        <v>2.0999999999999908E-2</v>
      </c>
      <c r="I53" s="158"/>
      <c r="J53" s="163">
        <f t="shared" si="6"/>
        <v>2.1496341220010429E-2</v>
      </c>
      <c r="M53" s="18"/>
      <c r="N53" s="33"/>
      <c r="O53" s="18"/>
      <c r="P53" s="18"/>
      <c r="Q53" s="18"/>
    </row>
    <row r="54" spans="1:17" ht="14.25">
      <c r="A54" s="31">
        <f t="shared" si="2"/>
        <v>45565</v>
      </c>
      <c r="B54" s="30"/>
      <c r="C54" s="18"/>
      <c r="D54" s="31">
        <f>EOMONTH(D55,-3)</f>
        <v>45565</v>
      </c>
      <c r="E54" s="156">
        <f>Inputs!D74</f>
        <v>2</v>
      </c>
      <c r="F54" s="32">
        <f t="shared" si="12"/>
        <v>1200.2294304</v>
      </c>
      <c r="G54" s="18"/>
      <c r="H54" s="142">
        <f t="shared" ref="H54:H77" si="13">F54/F50-1</f>
        <v>2.0000000000000018E-2</v>
      </c>
      <c r="I54" s="159">
        <f>SUM(F45:F48)/SUM(F41:F44)-1</f>
        <v>3.8361409969120297E-2</v>
      </c>
      <c r="J54" s="165">
        <f t="shared" si="6"/>
        <v>2.0747562360831084E-2</v>
      </c>
      <c r="M54" s="18"/>
      <c r="N54" s="33"/>
      <c r="O54" s="18"/>
      <c r="P54" s="18"/>
      <c r="Q54" s="18"/>
    </row>
    <row r="55" spans="1:17" ht="15.75">
      <c r="A55" s="31">
        <f t="shared" si="2"/>
        <v>45657</v>
      </c>
      <c r="B55" s="30"/>
      <c r="C55" s="18"/>
      <c r="D55" s="7">
        <f>H7</f>
        <v>45657</v>
      </c>
      <c r="E55" s="156">
        <f>Inputs!D75</f>
        <v>2</v>
      </c>
      <c r="F55" s="32">
        <f t="shared" si="12"/>
        <v>1204.1960069701795</v>
      </c>
      <c r="G55" s="18"/>
      <c r="H55" s="164">
        <f t="shared" si="13"/>
        <v>2.0000000000000018E-2</v>
      </c>
      <c r="I55" s="159"/>
      <c r="J55" s="163">
        <f t="shared" si="6"/>
        <v>2.0496911201229873E-2</v>
      </c>
      <c r="M55" s="18"/>
      <c r="N55" s="33"/>
      <c r="O55" s="18"/>
      <c r="P55" s="18"/>
      <c r="Q55" s="18"/>
    </row>
    <row r="56" spans="1:17" ht="14.25">
      <c r="A56" s="31"/>
      <c r="B56" s="30"/>
      <c r="C56" s="18"/>
      <c r="D56" s="31">
        <f>EOMONTH(D55,3)</f>
        <v>45747</v>
      </c>
      <c r="E56" s="36">
        <f>E55-$H$11</f>
        <v>2</v>
      </c>
      <c r="F56" s="32">
        <f t="shared" si="12"/>
        <v>1209.7274311936799</v>
      </c>
      <c r="G56" s="18"/>
      <c r="H56" s="135">
        <f t="shared" si="13"/>
        <v>2.0000000000000018E-2</v>
      </c>
      <c r="I56" s="158"/>
      <c r="J56" s="163">
        <f t="shared" si="6"/>
        <v>2.0247710973710253E-2</v>
      </c>
      <c r="M56" s="18"/>
      <c r="N56" s="33"/>
      <c r="O56" s="18"/>
      <c r="P56" s="18"/>
      <c r="Q56" s="18"/>
    </row>
    <row r="57" spans="1:17" ht="14.25">
      <c r="A57" s="31"/>
      <c r="B57" s="30"/>
      <c r="C57" s="18"/>
      <c r="D57" s="31">
        <f t="shared" ref="D57:D77" si="14">EOMONTH(D56,3)</f>
        <v>45838</v>
      </c>
      <c r="E57" s="36">
        <f>$E$56</f>
        <v>2</v>
      </c>
      <c r="F57" s="32">
        <f t="shared" si="12"/>
        <v>1215.046167252</v>
      </c>
      <c r="G57" s="18"/>
      <c r="H57" s="166">
        <f t="shared" si="13"/>
        <v>2.0000000000000018E-2</v>
      </c>
      <c r="I57" s="158"/>
      <c r="J57" s="163">
        <f t="shared" si="6"/>
        <v>2.000000000000024E-2</v>
      </c>
      <c r="M57" s="18"/>
      <c r="N57" s="33"/>
      <c r="O57" s="18"/>
      <c r="P57" s="22"/>
      <c r="Q57" s="22"/>
    </row>
    <row r="58" spans="1:17" ht="14.25">
      <c r="A58" s="31"/>
      <c r="B58" s="30"/>
      <c r="C58" s="18"/>
      <c r="D58" s="31">
        <f t="shared" si="14"/>
        <v>45930</v>
      </c>
      <c r="E58" s="36">
        <f>$E$56</f>
        <v>2</v>
      </c>
      <c r="F58" s="32">
        <f t="shared" si="12"/>
        <v>1224.2340190079999</v>
      </c>
      <c r="G58" s="18"/>
      <c r="H58" s="142">
        <f t="shared" si="13"/>
        <v>2.0000000000000018E-2</v>
      </c>
      <c r="I58" s="159">
        <f>SUM(F49:F52)/SUM(F45:F48)-1</f>
        <v>2.2487822846806393E-2</v>
      </c>
      <c r="J58" s="165">
        <f t="shared" si="6"/>
        <v>2.0000000000000018E-2</v>
      </c>
      <c r="M58" s="18"/>
      <c r="N58" s="33"/>
      <c r="O58" s="18"/>
      <c r="P58" s="22"/>
      <c r="Q58" s="22"/>
    </row>
    <row r="59" spans="1:17" ht="14.25">
      <c r="A59" s="31"/>
      <c r="B59" s="30"/>
      <c r="C59" s="18"/>
      <c r="D59" s="31">
        <f t="shared" si="14"/>
        <v>46022</v>
      </c>
      <c r="E59" s="37">
        <f>$E$56</f>
        <v>2</v>
      </c>
      <c r="F59" s="32">
        <f t="shared" si="12"/>
        <v>1228.279927109583</v>
      </c>
      <c r="G59" s="18"/>
      <c r="H59" s="164">
        <f t="shared" si="13"/>
        <v>2.0000000000000018E-2</v>
      </c>
      <c r="I59" s="159"/>
      <c r="J59" s="163">
        <f t="shared" si="6"/>
        <v>1.9999999999999796E-2</v>
      </c>
      <c r="M59" s="18"/>
      <c r="N59" s="33"/>
      <c r="O59" s="18"/>
      <c r="P59" s="22"/>
      <c r="Q59" s="22"/>
    </row>
    <row r="60" spans="1:17" ht="14.25">
      <c r="A60" s="31"/>
      <c r="B60" s="30"/>
      <c r="C60" s="18"/>
      <c r="D60" s="31">
        <f t="shared" si="14"/>
        <v>46112</v>
      </c>
      <c r="E60" s="46">
        <f>E59-$H$11</f>
        <v>2</v>
      </c>
      <c r="F60" s="32">
        <f t="shared" si="12"/>
        <v>1233.9219798175534</v>
      </c>
      <c r="G60" s="18"/>
      <c r="H60" s="135">
        <f t="shared" si="13"/>
        <v>2.0000000000000018E-2</v>
      </c>
      <c r="I60" s="158"/>
      <c r="J60" s="163">
        <f t="shared" si="6"/>
        <v>2.0000000000000018E-2</v>
      </c>
      <c r="M60" s="18"/>
      <c r="N60" s="33"/>
      <c r="O60" s="18"/>
      <c r="P60" s="22"/>
      <c r="Q60" s="22"/>
    </row>
    <row r="61" spans="1:17" ht="14.25">
      <c r="A61" s="31"/>
      <c r="B61" s="30"/>
      <c r="C61" s="18"/>
      <c r="D61" s="31">
        <f t="shared" si="14"/>
        <v>46203</v>
      </c>
      <c r="E61" s="46">
        <f>$E$60</f>
        <v>2</v>
      </c>
      <c r="F61" s="32">
        <f t="shared" si="12"/>
        <v>1239.3470905970401</v>
      </c>
      <c r="G61" s="18"/>
      <c r="H61" s="166">
        <f t="shared" si="13"/>
        <v>2.0000000000000018E-2</v>
      </c>
      <c r="I61" s="158"/>
      <c r="J61" s="163">
        <f t="shared" si="6"/>
        <v>1.9999999999999796E-2</v>
      </c>
      <c r="M61" s="18"/>
      <c r="N61" s="33"/>
      <c r="O61" s="18"/>
      <c r="P61" s="22"/>
      <c r="Q61" s="22"/>
    </row>
    <row r="62" spans="1:17" ht="14.25">
      <c r="A62" s="31"/>
      <c r="B62" s="30"/>
      <c r="C62" s="18"/>
      <c r="D62" s="31">
        <f t="shared" si="14"/>
        <v>46295</v>
      </c>
      <c r="E62" s="46">
        <f>$E$60</f>
        <v>2</v>
      </c>
      <c r="F62" s="32">
        <f t="shared" si="12"/>
        <v>1248.7186993881598</v>
      </c>
      <c r="G62" s="18"/>
      <c r="H62" s="142">
        <f t="shared" si="13"/>
        <v>2.0000000000000018E-2</v>
      </c>
      <c r="I62" s="159">
        <f>SUM(F53:F56)/SUM(F49:F52)-1</f>
        <v>2.0247710973710253E-2</v>
      </c>
      <c r="J62" s="165">
        <f t="shared" si="6"/>
        <v>2.0000000000000018E-2</v>
      </c>
      <c r="M62" s="18"/>
      <c r="N62" s="33"/>
      <c r="O62" s="18"/>
      <c r="P62" s="22"/>
      <c r="Q62" s="22"/>
    </row>
    <row r="63" spans="1:17" ht="14.25">
      <c r="A63" s="31"/>
      <c r="B63" s="30"/>
      <c r="C63" s="18"/>
      <c r="D63" s="31">
        <f t="shared" si="14"/>
        <v>46387</v>
      </c>
      <c r="E63" s="47">
        <f>$E$60</f>
        <v>2</v>
      </c>
      <c r="F63" s="32">
        <f t="shared" si="12"/>
        <v>1252.8455256517748</v>
      </c>
      <c r="G63" s="18"/>
      <c r="H63" s="164">
        <f t="shared" si="13"/>
        <v>2.0000000000000018E-2</v>
      </c>
      <c r="I63" s="159"/>
      <c r="J63" s="163">
        <f t="shared" si="6"/>
        <v>2.0000000000000018E-2</v>
      </c>
      <c r="M63" s="18"/>
      <c r="N63" s="33"/>
      <c r="O63" s="18"/>
      <c r="P63" s="22"/>
      <c r="Q63" s="22"/>
    </row>
    <row r="64" spans="1:17" ht="14.25">
      <c r="A64" s="31"/>
      <c r="B64" s="30"/>
      <c r="C64" s="18"/>
      <c r="D64" s="31">
        <f t="shared" si="14"/>
        <v>46477</v>
      </c>
      <c r="E64" s="48">
        <f>E63-$H$11</f>
        <v>2</v>
      </c>
      <c r="F64" s="32">
        <f t="shared" si="12"/>
        <v>1258.6004194139045</v>
      </c>
      <c r="G64" s="18"/>
      <c r="H64" s="135">
        <f t="shared" si="13"/>
        <v>2.0000000000000018E-2</v>
      </c>
      <c r="I64" s="158"/>
      <c r="J64" s="163">
        <f t="shared" si="6"/>
        <v>2.0000000000000018E-2</v>
      </c>
      <c r="M64" s="18"/>
      <c r="N64" s="33"/>
      <c r="O64" s="18"/>
      <c r="P64" s="22"/>
      <c r="Q64" s="22"/>
    </row>
    <row r="65" spans="1:20" ht="14.25">
      <c r="A65" s="31"/>
      <c r="B65" s="30"/>
      <c r="C65" s="18"/>
      <c r="D65" s="31">
        <f t="shared" si="14"/>
        <v>46568</v>
      </c>
      <c r="E65" s="48">
        <f>E$64</f>
        <v>2</v>
      </c>
      <c r="F65" s="32">
        <f t="shared" si="12"/>
        <v>1264.1340324089808</v>
      </c>
      <c r="G65" s="18"/>
      <c r="H65" s="166">
        <f t="shared" si="13"/>
        <v>2.0000000000000018E-2</v>
      </c>
      <c r="I65" s="158"/>
      <c r="J65" s="163">
        <f t="shared" si="6"/>
        <v>2.0000000000000018E-2</v>
      </c>
      <c r="M65" s="18"/>
      <c r="N65" s="33"/>
      <c r="O65" s="18"/>
      <c r="P65" s="22"/>
      <c r="Q65" s="22"/>
    </row>
    <row r="66" spans="1:20" ht="14.25">
      <c r="A66" s="31"/>
      <c r="B66" s="30"/>
      <c r="C66" s="18"/>
      <c r="D66" s="31">
        <f t="shared" si="14"/>
        <v>46660</v>
      </c>
      <c r="E66" s="48">
        <f>E$64</f>
        <v>2</v>
      </c>
      <c r="F66" s="32">
        <f t="shared" si="12"/>
        <v>1273.6930733759232</v>
      </c>
      <c r="G66" s="18"/>
      <c r="H66" s="142">
        <f t="shared" si="13"/>
        <v>2.0000000000000018E-2</v>
      </c>
      <c r="I66" s="159">
        <f>SUM(F57:F60)/SUM(F53:F56)-1</f>
        <v>2.0000000000000018E-2</v>
      </c>
      <c r="J66" s="165">
        <f t="shared" si="6"/>
        <v>2.0000000000000018E-2</v>
      </c>
      <c r="M66" s="18"/>
      <c r="N66" s="33"/>
      <c r="O66" s="18"/>
      <c r="P66" s="22"/>
      <c r="Q66" s="22"/>
    </row>
    <row r="67" spans="1:20" ht="14.25">
      <c r="A67" s="31"/>
      <c r="B67" s="30"/>
      <c r="C67" s="18"/>
      <c r="D67" s="31">
        <f t="shared" si="14"/>
        <v>46752</v>
      </c>
      <c r="E67" s="49">
        <f>E$64</f>
        <v>2</v>
      </c>
      <c r="F67" s="32">
        <f t="shared" si="12"/>
        <v>1277.9024361648103</v>
      </c>
      <c r="G67" s="18"/>
      <c r="H67" s="164">
        <f t="shared" si="13"/>
        <v>2.0000000000000018E-2</v>
      </c>
      <c r="I67" s="159"/>
      <c r="J67" s="163">
        <f t="shared" si="6"/>
        <v>2.000000000000024E-2</v>
      </c>
      <c r="M67" s="18"/>
      <c r="N67" s="33"/>
      <c r="O67" s="18"/>
      <c r="P67" s="22"/>
      <c r="Q67" s="22"/>
    </row>
    <row r="68" spans="1:20" ht="14.25">
      <c r="A68" s="31"/>
      <c r="B68" s="30"/>
      <c r="C68" s="18"/>
      <c r="D68" s="31">
        <f t="shared" si="14"/>
        <v>46843</v>
      </c>
      <c r="E68" s="38">
        <f t="shared" ref="E68:E77" si="15">E67</f>
        <v>2</v>
      </c>
      <c r="F68" s="32">
        <f t="shared" si="12"/>
        <v>1283.7724278021826</v>
      </c>
      <c r="G68" s="18"/>
      <c r="H68" s="135">
        <f t="shared" si="13"/>
        <v>2.0000000000000018E-2</v>
      </c>
      <c r="I68" s="158"/>
      <c r="J68" s="163">
        <f t="shared" si="6"/>
        <v>2.000000000000024E-2</v>
      </c>
      <c r="M68" s="18"/>
      <c r="N68" s="33"/>
      <c r="O68" s="18"/>
      <c r="P68" s="22"/>
      <c r="Q68" s="22"/>
    </row>
    <row r="69" spans="1:20" ht="14.25">
      <c r="A69" s="31"/>
      <c r="B69" s="30"/>
      <c r="C69" s="18"/>
      <c r="D69" s="31">
        <f t="shared" si="14"/>
        <v>46934</v>
      </c>
      <c r="E69" s="38">
        <f t="shared" si="15"/>
        <v>2</v>
      </c>
      <c r="F69" s="32">
        <f t="shared" si="12"/>
        <v>1289.4167130571605</v>
      </c>
      <c r="G69" s="18"/>
      <c r="H69" s="166">
        <f t="shared" si="13"/>
        <v>2.0000000000000018E-2</v>
      </c>
      <c r="I69" s="158"/>
      <c r="J69" s="163">
        <f t="shared" si="6"/>
        <v>2.0000000000000018E-2</v>
      </c>
      <c r="M69" s="18"/>
      <c r="N69" s="33"/>
      <c r="O69" s="18"/>
      <c r="P69" s="22"/>
      <c r="Q69" s="22"/>
    </row>
    <row r="70" spans="1:20" ht="14.25">
      <c r="A70" s="31"/>
      <c r="B70" s="30"/>
      <c r="C70" s="18"/>
      <c r="D70" s="31">
        <f t="shared" si="14"/>
        <v>47026</v>
      </c>
      <c r="E70" s="38">
        <f t="shared" si="15"/>
        <v>2</v>
      </c>
      <c r="F70" s="32">
        <f t="shared" si="12"/>
        <v>1299.1669348434416</v>
      </c>
      <c r="G70" s="18"/>
      <c r="H70" s="142">
        <f t="shared" si="13"/>
        <v>2.0000000000000018E-2</v>
      </c>
      <c r="I70" s="159">
        <f>SUM(F61:F64)/SUM(F57:F60)-1</f>
        <v>2.0000000000000018E-2</v>
      </c>
      <c r="J70" s="165">
        <f t="shared" si="6"/>
        <v>2.000000000000024E-2</v>
      </c>
      <c r="M70" s="18"/>
      <c r="N70" s="33"/>
      <c r="O70" s="18"/>
      <c r="P70" s="22"/>
      <c r="Q70" s="22"/>
    </row>
    <row r="71" spans="1:20" ht="14.25">
      <c r="A71" s="31"/>
      <c r="B71" s="30"/>
      <c r="C71" s="18"/>
      <c r="D71" s="31">
        <f t="shared" si="14"/>
        <v>47118</v>
      </c>
      <c r="E71" s="38">
        <f t="shared" si="15"/>
        <v>2</v>
      </c>
      <c r="F71" s="32">
        <f t="shared" si="12"/>
        <v>1303.4604848881065</v>
      </c>
      <c r="G71" s="18"/>
      <c r="H71" s="164">
        <f t="shared" si="13"/>
        <v>2.0000000000000018E-2</v>
      </c>
      <c r="I71" s="159"/>
      <c r="J71" s="164">
        <f t="shared" si="6"/>
        <v>1.9999999999999796E-2</v>
      </c>
      <c r="M71" s="18"/>
      <c r="N71" s="33"/>
      <c r="O71" s="18"/>
      <c r="P71" s="22"/>
      <c r="Q71" s="22"/>
    </row>
    <row r="72" spans="1:20" ht="14.25">
      <c r="A72" s="31"/>
      <c r="B72" s="30"/>
      <c r="C72" s="18"/>
      <c r="D72" s="31">
        <f t="shared" si="14"/>
        <v>47208</v>
      </c>
      <c r="E72" s="38">
        <f t="shared" si="15"/>
        <v>2</v>
      </c>
      <c r="F72" s="32">
        <f t="shared" si="12"/>
        <v>1309.4478763582263</v>
      </c>
      <c r="G72" s="18"/>
      <c r="H72" s="135">
        <f t="shared" si="13"/>
        <v>2.0000000000000018E-2</v>
      </c>
      <c r="I72" s="159"/>
      <c r="J72" s="163">
        <f t="shared" si="6"/>
        <v>1.9999999999999796E-2</v>
      </c>
      <c r="M72" s="18"/>
      <c r="N72" s="33"/>
      <c r="O72" s="18"/>
      <c r="P72" s="22"/>
      <c r="Q72" s="22"/>
    </row>
    <row r="73" spans="1:20" ht="14.25">
      <c r="A73" s="31"/>
      <c r="B73" s="30"/>
      <c r="C73" s="18"/>
      <c r="D73" s="31">
        <f t="shared" si="14"/>
        <v>47299</v>
      </c>
      <c r="E73" s="38">
        <f t="shared" si="15"/>
        <v>2</v>
      </c>
      <c r="F73" s="32">
        <f t="shared" ref="F73:F76" si="16">IF(ISBLANK(B73),F69*(1+E73/100),B73)</f>
        <v>1315.2050473183037</v>
      </c>
      <c r="G73" s="18"/>
      <c r="H73" s="166">
        <f t="shared" si="13"/>
        <v>2.0000000000000018E-2</v>
      </c>
      <c r="I73" s="158"/>
      <c r="J73" s="163">
        <f t="shared" si="6"/>
        <v>2.0000000000000018E-2</v>
      </c>
      <c r="M73" s="18"/>
      <c r="N73" s="33"/>
      <c r="O73" s="18"/>
      <c r="P73" s="22"/>
      <c r="Q73" s="22"/>
    </row>
    <row r="74" spans="1:20" ht="14.25">
      <c r="A74" s="31"/>
      <c r="B74" s="30"/>
      <c r="C74" s="18"/>
      <c r="D74" s="31">
        <f t="shared" si="14"/>
        <v>47391</v>
      </c>
      <c r="E74" s="38">
        <f t="shared" si="15"/>
        <v>2</v>
      </c>
      <c r="F74" s="32">
        <f t="shared" si="16"/>
        <v>1325.1502735403105</v>
      </c>
      <c r="G74" s="18"/>
      <c r="H74" s="142">
        <f t="shared" si="13"/>
        <v>2.0000000000000018E-2</v>
      </c>
      <c r="I74" s="159"/>
      <c r="J74" s="165">
        <f t="shared" si="6"/>
        <v>2.0000000000000018E-2</v>
      </c>
      <c r="M74" s="18"/>
      <c r="N74" s="162"/>
      <c r="O74" s="18"/>
      <c r="P74" s="22"/>
      <c r="Q74" s="22"/>
    </row>
    <row r="75" spans="1:20" ht="14.25">
      <c r="A75" s="31"/>
      <c r="B75" s="30"/>
      <c r="C75" s="18"/>
      <c r="D75" s="31">
        <f t="shared" si="14"/>
        <v>47483</v>
      </c>
      <c r="E75" s="38">
        <f t="shared" si="15"/>
        <v>2</v>
      </c>
      <c r="F75" s="32">
        <f t="shared" si="16"/>
        <v>1329.5296945858686</v>
      </c>
      <c r="G75" s="18"/>
      <c r="H75" s="164">
        <f t="shared" si="13"/>
        <v>2.0000000000000018E-2</v>
      </c>
      <c r="I75" s="159">
        <f>SUM(F66:F69)/SUM(F62:F65)-1</f>
        <v>2.0000000000000018E-2</v>
      </c>
      <c r="J75" s="164">
        <f t="shared" si="6"/>
        <v>2.0000000000000018E-2</v>
      </c>
      <c r="M75" s="18"/>
      <c r="N75" s="33"/>
      <c r="O75" s="18"/>
      <c r="P75" s="22"/>
      <c r="Q75" s="22"/>
    </row>
    <row r="76" spans="1:20" ht="14.25">
      <c r="A76" s="31"/>
      <c r="B76" s="30"/>
      <c r="C76" s="18"/>
      <c r="D76" s="31">
        <f t="shared" si="14"/>
        <v>47573</v>
      </c>
      <c r="E76" s="38">
        <f t="shared" si="15"/>
        <v>2</v>
      </c>
      <c r="F76" s="32">
        <f t="shared" si="16"/>
        <v>1335.6368338853908</v>
      </c>
      <c r="G76" s="18"/>
      <c r="H76" s="135">
        <f t="shared" si="13"/>
        <v>2.0000000000000018E-2</v>
      </c>
      <c r="I76" s="159"/>
      <c r="J76" s="163">
        <f t="shared" si="6"/>
        <v>2.000000000000024E-2</v>
      </c>
      <c r="M76" s="18"/>
      <c r="N76" s="22"/>
      <c r="O76" s="35"/>
      <c r="P76" s="22"/>
      <c r="Q76" s="22"/>
    </row>
    <row r="77" spans="1:20" ht="14.65" thickBot="1">
      <c r="A77" s="39"/>
      <c r="B77" s="40"/>
      <c r="C77" s="18"/>
      <c r="D77" s="39">
        <f t="shared" si="14"/>
        <v>47664</v>
      </c>
      <c r="E77" s="41">
        <f t="shared" si="15"/>
        <v>2</v>
      </c>
      <c r="F77" s="42">
        <f>IF(ISBLANK(B77),F73*(1+E77/100),B77)</f>
        <v>1341.5091482646699</v>
      </c>
      <c r="G77" s="18"/>
      <c r="H77" s="137">
        <f t="shared" si="13"/>
        <v>2.0000000000000018E-2</v>
      </c>
      <c r="I77" s="160"/>
      <c r="J77" s="138">
        <f>SUM(F74:F77)/SUM(F70:F73)-1</f>
        <v>2.0000000000000018E-2</v>
      </c>
      <c r="M77" s="18"/>
      <c r="N77" s="22"/>
      <c r="O77" s="22"/>
      <c r="P77" s="22"/>
      <c r="Q77" s="22"/>
    </row>
    <row r="78" spans="1:20" ht="14.25">
      <c r="A78" s="43"/>
      <c r="B78" s="29"/>
      <c r="C78" s="18"/>
      <c r="D78" s="18"/>
      <c r="E78" s="18"/>
      <c r="F78" s="18"/>
      <c r="G78" s="18"/>
      <c r="H78" s="18"/>
      <c r="I78" s="18"/>
      <c r="J78" s="18"/>
      <c r="M78" s="22"/>
      <c r="N78" s="22"/>
      <c r="O78" s="22"/>
      <c r="P78" s="22"/>
      <c r="Q78" s="22"/>
    </row>
    <row r="79" spans="1:20" ht="18">
      <c r="A79" s="15" t="s">
        <v>16</v>
      </c>
      <c r="B79" s="18"/>
      <c r="C79" s="18"/>
      <c r="D79" s="18"/>
      <c r="E79" s="18"/>
      <c r="F79" s="18"/>
      <c r="G79" s="18"/>
      <c r="H79" s="18"/>
      <c r="I79" s="18"/>
      <c r="J79" s="18"/>
      <c r="K79" s="18"/>
      <c r="L79" s="18"/>
      <c r="M79" s="18"/>
      <c r="N79" s="18"/>
      <c r="O79" s="18"/>
      <c r="P79" s="18"/>
      <c r="Q79" s="18"/>
      <c r="R79" s="18"/>
      <c r="S79" s="22"/>
      <c r="T79" s="18"/>
    </row>
    <row r="80" spans="1:20" ht="14.25">
      <c r="A80" s="18"/>
      <c r="B80" s="18"/>
      <c r="C80" s="18"/>
      <c r="D80" s="18"/>
      <c r="E80" s="18"/>
      <c r="F80" s="18"/>
      <c r="G80" s="18"/>
      <c r="H80" s="18"/>
      <c r="I80" s="18"/>
      <c r="J80" s="18"/>
      <c r="K80" s="18"/>
      <c r="L80" s="18"/>
      <c r="M80" s="18"/>
      <c r="N80" s="18"/>
      <c r="O80" s="22"/>
      <c r="P80" s="18"/>
      <c r="Q80" s="18"/>
      <c r="R80" s="18"/>
      <c r="S80" s="18"/>
      <c r="T80" s="18"/>
    </row>
    <row r="81" spans="1:21" ht="14.25">
      <c r="A81" s="11"/>
      <c r="B81" s="18"/>
      <c r="C81" s="18"/>
      <c r="D81" s="18"/>
      <c r="E81" s="18"/>
      <c r="F81" s="10" t="s">
        <v>34</v>
      </c>
      <c r="G81" s="11"/>
      <c r="I81" s="9">
        <v>2016</v>
      </c>
      <c r="J81" s="9">
        <v>2017</v>
      </c>
      <c r="K81" s="9">
        <v>2018</v>
      </c>
      <c r="L81" s="9">
        <v>2019</v>
      </c>
      <c r="M81" s="9">
        <v>2020</v>
      </c>
      <c r="N81" s="9">
        <v>2021</v>
      </c>
      <c r="O81" s="9">
        <v>2022</v>
      </c>
      <c r="P81" s="9">
        <v>2023</v>
      </c>
      <c r="Q81" s="9">
        <v>2024</v>
      </c>
      <c r="R81" s="9">
        <v>2025</v>
      </c>
      <c r="S81" s="9">
        <v>2026</v>
      </c>
      <c r="T81" s="9">
        <v>2027</v>
      </c>
      <c r="U81" s="9">
        <v>2028</v>
      </c>
    </row>
    <row r="82" spans="1:21" ht="14.25">
      <c r="A82" s="11"/>
      <c r="B82" s="44"/>
      <c r="C82" s="44"/>
      <c r="D82" s="44"/>
      <c r="E82" s="44"/>
      <c r="F82" s="66" t="s">
        <v>50</v>
      </c>
      <c r="G82" s="45"/>
      <c r="I82" s="17">
        <f t="shared" ref="I82:U82" si="17">INDEX($H$20:$H$77,MATCH(DATE(I$81,6,31),$D$20:$D$77))</f>
        <v>0</v>
      </c>
      <c r="J82" s="17">
        <f t="shared" si="17"/>
        <v>1.7293997965412089E-2</v>
      </c>
      <c r="K82" s="17">
        <f t="shared" si="17"/>
        <v>1.4999999999999902E-2</v>
      </c>
      <c r="L82" s="17">
        <f t="shared" si="17"/>
        <v>1.6748768472906406E-2</v>
      </c>
      <c r="M82" s="17">
        <f t="shared" si="17"/>
        <v>1.4534883720930258E-2</v>
      </c>
      <c r="N82" s="17">
        <f t="shared" si="17"/>
        <v>3.3428844317096473E-2</v>
      </c>
      <c r="O82" s="17">
        <f t="shared" si="17"/>
        <v>5.2000000000000046E-2</v>
      </c>
      <c r="P82" s="17">
        <f t="shared" si="17"/>
        <v>2.4999999999999911E-2</v>
      </c>
      <c r="Q82" s="17">
        <f t="shared" si="17"/>
        <v>2.0999999999999908E-2</v>
      </c>
      <c r="R82" s="17">
        <f t="shared" si="17"/>
        <v>2.0000000000000018E-2</v>
      </c>
      <c r="S82" s="17">
        <f t="shared" si="17"/>
        <v>2.0000000000000018E-2</v>
      </c>
      <c r="T82" s="17">
        <f t="shared" si="17"/>
        <v>2.0000000000000018E-2</v>
      </c>
      <c r="U82" s="17">
        <f t="shared" si="17"/>
        <v>2.0000000000000018E-2</v>
      </c>
    </row>
    <row r="83" spans="1:21" ht="14.25">
      <c r="A83" s="11"/>
      <c r="B83" s="44"/>
      <c r="C83" s="44"/>
      <c r="D83" s="44"/>
      <c r="E83" s="44"/>
      <c r="F83" s="66" t="s">
        <v>49</v>
      </c>
      <c r="G83" s="45"/>
      <c r="I83" s="17">
        <f t="shared" ref="I83:U83" si="18">INDEX($H$20:$H$77,MATCH(DATE(I$81,9,31),$D$20:$D$77))</f>
        <v>4.0733197556008793E-3</v>
      </c>
      <c r="J83" s="17">
        <f t="shared" si="18"/>
        <v>1.9269776876267741E-2</v>
      </c>
      <c r="K83" s="17">
        <f t="shared" si="18"/>
        <v>1.8905472636815857E-2</v>
      </c>
      <c r="L83" s="17">
        <f t="shared" si="18"/>
        <v>1.46484375E-2</v>
      </c>
      <c r="M83" s="17">
        <f t="shared" si="18"/>
        <v>1.4436958614052031E-2</v>
      </c>
      <c r="N83" s="17">
        <f t="shared" si="18"/>
        <v>4.933586337760909E-2</v>
      </c>
      <c r="O83" s="17">
        <f t="shared" si="18"/>
        <v>4.0000000000000036E-2</v>
      </c>
      <c r="P83" s="17">
        <f t="shared" si="18"/>
        <v>2.2999999999999909E-2</v>
      </c>
      <c r="Q83" s="17">
        <f t="shared" si="18"/>
        <v>2.0000000000000018E-2</v>
      </c>
      <c r="R83" s="17">
        <f t="shared" si="18"/>
        <v>2.0000000000000018E-2</v>
      </c>
      <c r="S83" s="17">
        <f t="shared" si="18"/>
        <v>2.0000000000000018E-2</v>
      </c>
      <c r="T83" s="17">
        <f t="shared" si="18"/>
        <v>2.0000000000000018E-2</v>
      </c>
      <c r="U83" s="17">
        <f t="shared" si="18"/>
        <v>2.0000000000000018E-2</v>
      </c>
    </row>
    <row r="84" spans="1:21" ht="14.25">
      <c r="A84" s="11"/>
      <c r="B84" s="44"/>
      <c r="C84" s="44"/>
      <c r="D84" s="44"/>
      <c r="E84" s="44"/>
      <c r="F84" s="66" t="s">
        <v>51</v>
      </c>
      <c r="G84" s="45"/>
      <c r="H84" s="17"/>
      <c r="I84" s="17"/>
      <c r="J84" s="17"/>
      <c r="K84" s="17">
        <f t="shared" ref="K84:U84" si="19">INDEX($I$20:$I$77,MATCH(DATE(K$81,9,31),$D$20:$D$77))</f>
        <v>1.0722491702833903E-2</v>
      </c>
      <c r="L84" s="17">
        <f t="shared" si="19"/>
        <v>1.5913109371053391E-2</v>
      </c>
      <c r="M84" s="17">
        <f t="shared" si="19"/>
        <v>1.6907011437095942E-2</v>
      </c>
      <c r="N84" s="17">
        <f t="shared" si="19"/>
        <v>1.8826405867970575E-2</v>
      </c>
      <c r="O84" s="17">
        <f t="shared" si="19"/>
        <v>1.4638828893688505E-2</v>
      </c>
      <c r="P84" s="17">
        <f t="shared" si="19"/>
        <v>4.9252365184484281E-2</v>
      </c>
      <c r="Q84" s="17">
        <f t="shared" si="19"/>
        <v>3.8361409969120297E-2</v>
      </c>
      <c r="R84" s="17">
        <f t="shared" si="19"/>
        <v>2.2487822846806393E-2</v>
      </c>
      <c r="S84" s="17">
        <f t="shared" si="19"/>
        <v>2.0247710973710253E-2</v>
      </c>
      <c r="T84" s="17">
        <f t="shared" si="19"/>
        <v>2.0000000000000018E-2</v>
      </c>
      <c r="U84" s="17">
        <f t="shared" si="19"/>
        <v>2.0000000000000018E-2</v>
      </c>
    </row>
    <row r="85" spans="1:21" ht="14.25">
      <c r="A85" s="20"/>
      <c r="B85" s="66"/>
      <c r="C85" s="66"/>
      <c r="D85" s="66"/>
      <c r="E85" s="66"/>
      <c r="F85" s="66" t="s">
        <v>52</v>
      </c>
      <c r="G85" s="66"/>
      <c r="H85" s="17"/>
      <c r="I85" s="17"/>
      <c r="J85" s="17"/>
      <c r="K85" s="17">
        <f t="shared" ref="K85:U85" si="20">INDEX($J$20:$J$77,MATCH(DATE(K$81,9,31),$D$20:$D$77))</f>
        <v>1.5269086357947437E-2</v>
      </c>
      <c r="L85" s="17">
        <f t="shared" si="20"/>
        <v>1.6272189349112454E-2</v>
      </c>
      <c r="M85" s="17">
        <f t="shared" si="20"/>
        <v>1.8195050946142599E-2</v>
      </c>
      <c r="N85" s="17">
        <f t="shared" si="20"/>
        <v>2.811532046700016E-2</v>
      </c>
      <c r="O85" s="17">
        <f t="shared" si="20"/>
        <v>5.1388876013904961E-2</v>
      </c>
      <c r="P85" s="17">
        <f t="shared" si="20"/>
        <v>2.7462102878651029E-2</v>
      </c>
      <c r="Q85" s="17">
        <f t="shared" si="20"/>
        <v>2.0747562360831084E-2</v>
      </c>
      <c r="R85" s="17">
        <f t="shared" si="20"/>
        <v>2.0000000000000018E-2</v>
      </c>
      <c r="S85" s="17">
        <f t="shared" si="20"/>
        <v>2.0000000000000018E-2</v>
      </c>
      <c r="T85" s="17">
        <f t="shared" si="20"/>
        <v>2.0000000000000018E-2</v>
      </c>
      <c r="U85" s="17">
        <f t="shared" si="20"/>
        <v>2.000000000000024E-2</v>
      </c>
    </row>
  </sheetData>
  <conditionalFormatting sqref="L6:L7">
    <cfRule type="expression" dxfId="0" priority="8">
      <formula>LEFT(L6,5)="ERROR"</formula>
    </cfRule>
  </conditionalFormatting>
  <printOptions headings="1"/>
  <pageMargins left="0.23622047244094491" right="0.23622047244094491" top="0.74803149606299213" bottom="0.74803149606299213" header="0.31496062992125984" footer="0.31496062992125984"/>
  <pageSetup paperSize="8" scale="75" orientation="portrait" r:id="rId1"/>
  <headerFooter>
    <oddFooter>&amp;L&amp;F&amp;C&amp;A&amp;R&amp;P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
    <pageSetUpPr fitToPage="1"/>
  </sheetPr>
  <dimension ref="A1:BD17"/>
  <sheetViews>
    <sheetView showGridLines="0" view="pageBreakPreview" zoomScaleNormal="100" zoomScaleSheetLayoutView="100" workbookViewId="0"/>
  </sheetViews>
  <sheetFormatPr defaultRowHeight="15" customHeight="1"/>
  <cols>
    <col min="1" max="1" width="52.86328125" customWidth="1"/>
    <col min="2" max="4" width="11.265625" customWidth="1"/>
    <col min="5" max="56" width="7" customWidth="1"/>
    <col min="57" max="57" width="2.9296875" customWidth="1"/>
  </cols>
  <sheetData>
    <row r="1" spans="1:56" ht="25.5">
      <c r="A1" s="1" t="s">
        <v>42</v>
      </c>
      <c r="B1" s="1"/>
      <c r="C1" s="1"/>
    </row>
    <row r="2" spans="1:56" ht="14.25">
      <c r="A2" s="12" t="s">
        <v>44</v>
      </c>
      <c r="B2" s="12"/>
      <c r="C2" s="12"/>
    </row>
    <row r="3" spans="1:56" ht="14.25">
      <c r="A3" s="12"/>
      <c r="B3" s="12"/>
      <c r="C3" s="12"/>
    </row>
    <row r="4" spans="1:56" ht="14.25">
      <c r="A4" s="84" t="s">
        <v>17</v>
      </c>
      <c r="B4" s="84"/>
      <c r="C4" s="84"/>
      <c r="D4" s="85">
        <f>Calculations!H6</f>
        <v>44469</v>
      </c>
    </row>
    <row r="5" spans="1:56" ht="14.25">
      <c r="A5" s="84" t="s">
        <v>18</v>
      </c>
      <c r="B5" s="84"/>
      <c r="C5" s="84"/>
      <c r="D5" s="85">
        <f>Calculations!H7</f>
        <v>45657</v>
      </c>
    </row>
    <row r="7" spans="1:56" ht="16.899999999999999" customHeight="1">
      <c r="A7" s="99" t="s">
        <v>33</v>
      </c>
      <c r="B7" s="99">
        <f>Calculations!I81</f>
        <v>2016</v>
      </c>
      <c r="C7" s="99">
        <f>Calculations!J81</f>
        <v>2017</v>
      </c>
      <c r="D7" s="99">
        <f>Calculations!K81</f>
        <v>2018</v>
      </c>
      <c r="E7" s="99">
        <f>Calculations!L81</f>
        <v>2019</v>
      </c>
      <c r="F7" s="99">
        <f>Calculations!M81</f>
        <v>2020</v>
      </c>
      <c r="G7" s="99">
        <f>Calculations!N81</f>
        <v>2021</v>
      </c>
      <c r="H7" s="99">
        <f>Calculations!O81</f>
        <v>2022</v>
      </c>
      <c r="I7" s="99">
        <f>Calculations!P81</f>
        <v>2023</v>
      </c>
      <c r="J7" s="99">
        <f>Calculations!Q81</f>
        <v>2024</v>
      </c>
      <c r="K7" s="99">
        <f>Calculations!R81</f>
        <v>2025</v>
      </c>
      <c r="L7" s="99">
        <f>Calculations!S81</f>
        <v>2026</v>
      </c>
      <c r="M7" s="99">
        <f>Calculations!T81</f>
        <v>2027</v>
      </c>
      <c r="N7" s="99">
        <f>Calculations!U81</f>
        <v>2028</v>
      </c>
      <c r="O7" s="99">
        <f>N7+1</f>
        <v>2029</v>
      </c>
      <c r="P7" s="99">
        <f t="shared" ref="P7:BD7" si="0">O7+1</f>
        <v>2030</v>
      </c>
      <c r="Q7" s="99">
        <f t="shared" si="0"/>
        <v>2031</v>
      </c>
      <c r="R7" s="99">
        <f t="shared" si="0"/>
        <v>2032</v>
      </c>
      <c r="S7" s="99">
        <f t="shared" si="0"/>
        <v>2033</v>
      </c>
      <c r="T7" s="99">
        <f t="shared" si="0"/>
        <v>2034</v>
      </c>
      <c r="U7" s="99">
        <f t="shared" si="0"/>
        <v>2035</v>
      </c>
      <c r="V7" s="99">
        <f t="shared" si="0"/>
        <v>2036</v>
      </c>
      <c r="W7" s="99">
        <f t="shared" si="0"/>
        <v>2037</v>
      </c>
      <c r="X7" s="99">
        <f t="shared" si="0"/>
        <v>2038</v>
      </c>
      <c r="Y7" s="99">
        <f t="shared" si="0"/>
        <v>2039</v>
      </c>
      <c r="Z7" s="99">
        <f t="shared" si="0"/>
        <v>2040</v>
      </c>
      <c r="AA7" s="99">
        <f t="shared" si="0"/>
        <v>2041</v>
      </c>
      <c r="AB7" s="99">
        <f t="shared" si="0"/>
        <v>2042</v>
      </c>
      <c r="AC7" s="99">
        <f t="shared" si="0"/>
        <v>2043</v>
      </c>
      <c r="AD7" s="99">
        <f t="shared" si="0"/>
        <v>2044</v>
      </c>
      <c r="AE7" s="99">
        <f t="shared" si="0"/>
        <v>2045</v>
      </c>
      <c r="AF7" s="99">
        <f t="shared" si="0"/>
        <v>2046</v>
      </c>
      <c r="AG7" s="99">
        <f t="shared" si="0"/>
        <v>2047</v>
      </c>
      <c r="AH7" s="99">
        <f t="shared" si="0"/>
        <v>2048</v>
      </c>
      <c r="AI7" s="99">
        <f t="shared" si="0"/>
        <v>2049</v>
      </c>
      <c r="AJ7" s="99">
        <f t="shared" si="0"/>
        <v>2050</v>
      </c>
      <c r="AK7" s="99">
        <f t="shared" si="0"/>
        <v>2051</v>
      </c>
      <c r="AL7" s="99">
        <f t="shared" si="0"/>
        <v>2052</v>
      </c>
      <c r="AM7" s="99">
        <f t="shared" si="0"/>
        <v>2053</v>
      </c>
      <c r="AN7" s="99">
        <f t="shared" si="0"/>
        <v>2054</v>
      </c>
      <c r="AO7" s="99">
        <f t="shared" si="0"/>
        <v>2055</v>
      </c>
      <c r="AP7" s="99">
        <f t="shared" si="0"/>
        <v>2056</v>
      </c>
      <c r="AQ7" s="99">
        <f t="shared" si="0"/>
        <v>2057</v>
      </c>
      <c r="AR7" s="99">
        <f t="shared" si="0"/>
        <v>2058</v>
      </c>
      <c r="AS7" s="99">
        <f t="shared" si="0"/>
        <v>2059</v>
      </c>
      <c r="AT7" s="99">
        <f t="shared" si="0"/>
        <v>2060</v>
      </c>
      <c r="AU7" s="99">
        <f t="shared" si="0"/>
        <v>2061</v>
      </c>
      <c r="AV7" s="99">
        <f t="shared" si="0"/>
        <v>2062</v>
      </c>
      <c r="AW7" s="99">
        <f t="shared" si="0"/>
        <v>2063</v>
      </c>
      <c r="AX7" s="99">
        <f t="shared" si="0"/>
        <v>2064</v>
      </c>
      <c r="AY7" s="99">
        <f t="shared" si="0"/>
        <v>2065</v>
      </c>
      <c r="AZ7" s="99">
        <f t="shared" si="0"/>
        <v>2066</v>
      </c>
      <c r="BA7" s="99">
        <f t="shared" si="0"/>
        <v>2067</v>
      </c>
      <c r="BB7" s="99">
        <f t="shared" si="0"/>
        <v>2068</v>
      </c>
      <c r="BC7" s="99">
        <f t="shared" si="0"/>
        <v>2069</v>
      </c>
      <c r="BD7" s="99">
        <f t="shared" si="0"/>
        <v>2070</v>
      </c>
    </row>
    <row r="8" spans="1:56" ht="14.25">
      <c r="A8" s="100" t="str">
        <f>Calculations!F82</f>
        <v>Revaluation rate, 2 index, June year-end</v>
      </c>
      <c r="B8" s="101">
        <f>Calculations!I82</f>
        <v>0</v>
      </c>
      <c r="C8" s="101">
        <f>Calculations!J82</f>
        <v>1.7293997965412089E-2</v>
      </c>
      <c r="D8" s="101">
        <f>Calculations!K82</f>
        <v>1.4999999999999902E-2</v>
      </c>
      <c r="E8" s="101">
        <f>Calculations!L82</f>
        <v>1.6748768472906406E-2</v>
      </c>
      <c r="F8" s="101">
        <f>Calculations!M82</f>
        <v>1.4534883720930258E-2</v>
      </c>
      <c r="G8" s="101">
        <f>Calculations!N82</f>
        <v>3.3428844317096473E-2</v>
      </c>
      <c r="H8" s="101">
        <f>Calculations!O82</f>
        <v>5.2000000000000046E-2</v>
      </c>
      <c r="I8" s="101">
        <f>Calculations!P82</f>
        <v>2.4999999999999911E-2</v>
      </c>
      <c r="J8" s="101">
        <f>Calculations!Q82</f>
        <v>2.0999999999999908E-2</v>
      </c>
      <c r="K8" s="101">
        <f>Calculations!R82</f>
        <v>2.0000000000000018E-2</v>
      </c>
      <c r="L8" s="101">
        <f>Calculations!S82</f>
        <v>2.0000000000000018E-2</v>
      </c>
      <c r="M8" s="101">
        <f>Calculations!T82</f>
        <v>2.0000000000000018E-2</v>
      </c>
      <c r="N8" s="101">
        <f>Calculations!U82</f>
        <v>2.0000000000000018E-2</v>
      </c>
      <c r="O8" s="161">
        <f>N8</f>
        <v>2.0000000000000018E-2</v>
      </c>
      <c r="P8" s="161">
        <f t="shared" ref="P8:BD11" si="1">O8</f>
        <v>2.0000000000000018E-2</v>
      </c>
      <c r="Q8" s="161">
        <f t="shared" si="1"/>
        <v>2.0000000000000018E-2</v>
      </c>
      <c r="R8" s="161">
        <f t="shared" si="1"/>
        <v>2.0000000000000018E-2</v>
      </c>
      <c r="S8" s="161">
        <f t="shared" si="1"/>
        <v>2.0000000000000018E-2</v>
      </c>
      <c r="T8" s="161">
        <f t="shared" si="1"/>
        <v>2.0000000000000018E-2</v>
      </c>
      <c r="U8" s="161">
        <f t="shared" si="1"/>
        <v>2.0000000000000018E-2</v>
      </c>
      <c r="V8" s="161">
        <f t="shared" si="1"/>
        <v>2.0000000000000018E-2</v>
      </c>
      <c r="W8" s="161">
        <f t="shared" si="1"/>
        <v>2.0000000000000018E-2</v>
      </c>
      <c r="X8" s="161">
        <f t="shared" si="1"/>
        <v>2.0000000000000018E-2</v>
      </c>
      <c r="Y8" s="161">
        <f t="shared" si="1"/>
        <v>2.0000000000000018E-2</v>
      </c>
      <c r="Z8" s="161">
        <f t="shared" si="1"/>
        <v>2.0000000000000018E-2</v>
      </c>
      <c r="AA8" s="161">
        <f t="shared" si="1"/>
        <v>2.0000000000000018E-2</v>
      </c>
      <c r="AB8" s="161">
        <f t="shared" si="1"/>
        <v>2.0000000000000018E-2</v>
      </c>
      <c r="AC8" s="161">
        <f t="shared" si="1"/>
        <v>2.0000000000000018E-2</v>
      </c>
      <c r="AD8" s="161">
        <f t="shared" si="1"/>
        <v>2.0000000000000018E-2</v>
      </c>
      <c r="AE8" s="161">
        <f t="shared" si="1"/>
        <v>2.0000000000000018E-2</v>
      </c>
      <c r="AF8" s="161">
        <f t="shared" si="1"/>
        <v>2.0000000000000018E-2</v>
      </c>
      <c r="AG8" s="161">
        <f t="shared" si="1"/>
        <v>2.0000000000000018E-2</v>
      </c>
      <c r="AH8" s="161">
        <f t="shared" si="1"/>
        <v>2.0000000000000018E-2</v>
      </c>
      <c r="AI8" s="161">
        <f t="shared" si="1"/>
        <v>2.0000000000000018E-2</v>
      </c>
      <c r="AJ8" s="161">
        <f t="shared" si="1"/>
        <v>2.0000000000000018E-2</v>
      </c>
      <c r="AK8" s="161">
        <f t="shared" si="1"/>
        <v>2.0000000000000018E-2</v>
      </c>
      <c r="AL8" s="161">
        <f t="shared" si="1"/>
        <v>2.0000000000000018E-2</v>
      </c>
      <c r="AM8" s="161">
        <f t="shared" si="1"/>
        <v>2.0000000000000018E-2</v>
      </c>
      <c r="AN8" s="161">
        <f t="shared" si="1"/>
        <v>2.0000000000000018E-2</v>
      </c>
      <c r="AO8" s="161">
        <f t="shared" si="1"/>
        <v>2.0000000000000018E-2</v>
      </c>
      <c r="AP8" s="161">
        <f t="shared" si="1"/>
        <v>2.0000000000000018E-2</v>
      </c>
      <c r="AQ8" s="161">
        <f t="shared" si="1"/>
        <v>2.0000000000000018E-2</v>
      </c>
      <c r="AR8" s="161">
        <f t="shared" si="1"/>
        <v>2.0000000000000018E-2</v>
      </c>
      <c r="AS8" s="161">
        <f t="shared" si="1"/>
        <v>2.0000000000000018E-2</v>
      </c>
      <c r="AT8" s="161">
        <f t="shared" si="1"/>
        <v>2.0000000000000018E-2</v>
      </c>
      <c r="AU8" s="161">
        <f t="shared" si="1"/>
        <v>2.0000000000000018E-2</v>
      </c>
      <c r="AV8" s="161">
        <f t="shared" si="1"/>
        <v>2.0000000000000018E-2</v>
      </c>
      <c r="AW8" s="161">
        <f t="shared" si="1"/>
        <v>2.0000000000000018E-2</v>
      </c>
      <c r="AX8" s="161">
        <f t="shared" si="1"/>
        <v>2.0000000000000018E-2</v>
      </c>
      <c r="AY8" s="161">
        <f t="shared" si="1"/>
        <v>2.0000000000000018E-2</v>
      </c>
      <c r="AZ8" s="161">
        <f t="shared" si="1"/>
        <v>2.0000000000000018E-2</v>
      </c>
      <c r="BA8" s="161">
        <f t="shared" si="1"/>
        <v>2.0000000000000018E-2</v>
      </c>
      <c r="BB8" s="161">
        <f t="shared" si="1"/>
        <v>2.0000000000000018E-2</v>
      </c>
      <c r="BC8" s="161">
        <f t="shared" si="1"/>
        <v>2.0000000000000018E-2</v>
      </c>
      <c r="BD8" s="161">
        <f t="shared" si="1"/>
        <v>2.0000000000000018E-2</v>
      </c>
    </row>
    <row r="9" spans="1:56" ht="14.25">
      <c r="A9" s="100" t="str">
        <f>Calculations!F83</f>
        <v>Revaluation rate, 2 index, September year-end</v>
      </c>
      <c r="B9" s="101">
        <f>Calculations!I83</f>
        <v>4.0733197556008793E-3</v>
      </c>
      <c r="C9" s="101">
        <f>Calculations!J83</f>
        <v>1.9269776876267741E-2</v>
      </c>
      <c r="D9" s="101">
        <f>Calculations!K83</f>
        <v>1.8905472636815857E-2</v>
      </c>
      <c r="E9" s="101">
        <f>Calculations!L83</f>
        <v>1.46484375E-2</v>
      </c>
      <c r="F9" s="101">
        <f>Calculations!M83</f>
        <v>1.4436958614052031E-2</v>
      </c>
      <c r="G9" s="101">
        <f>Calculations!N83</f>
        <v>4.933586337760909E-2</v>
      </c>
      <c r="H9" s="101">
        <f>Calculations!O83</f>
        <v>4.0000000000000036E-2</v>
      </c>
      <c r="I9" s="101">
        <f>Calculations!P83</f>
        <v>2.2999999999999909E-2</v>
      </c>
      <c r="J9" s="101">
        <f>Calculations!Q83</f>
        <v>2.0000000000000018E-2</v>
      </c>
      <c r="K9" s="101">
        <f>Calculations!R83</f>
        <v>2.0000000000000018E-2</v>
      </c>
      <c r="L9" s="101">
        <f>Calculations!S83</f>
        <v>2.0000000000000018E-2</v>
      </c>
      <c r="M9" s="101">
        <f>Calculations!T83</f>
        <v>2.0000000000000018E-2</v>
      </c>
      <c r="N9" s="101">
        <f>Calculations!U83</f>
        <v>2.0000000000000018E-2</v>
      </c>
      <c r="O9" s="161">
        <f t="shared" ref="O9:AD11" si="2">N9</f>
        <v>2.0000000000000018E-2</v>
      </c>
      <c r="P9" s="161">
        <f t="shared" si="2"/>
        <v>2.0000000000000018E-2</v>
      </c>
      <c r="Q9" s="161">
        <f t="shared" si="2"/>
        <v>2.0000000000000018E-2</v>
      </c>
      <c r="R9" s="161">
        <f t="shared" si="2"/>
        <v>2.0000000000000018E-2</v>
      </c>
      <c r="S9" s="161">
        <f t="shared" si="2"/>
        <v>2.0000000000000018E-2</v>
      </c>
      <c r="T9" s="161">
        <f t="shared" si="2"/>
        <v>2.0000000000000018E-2</v>
      </c>
      <c r="U9" s="161">
        <f t="shared" si="2"/>
        <v>2.0000000000000018E-2</v>
      </c>
      <c r="V9" s="161">
        <f t="shared" si="2"/>
        <v>2.0000000000000018E-2</v>
      </c>
      <c r="W9" s="161">
        <f t="shared" si="2"/>
        <v>2.0000000000000018E-2</v>
      </c>
      <c r="X9" s="161">
        <f t="shared" si="2"/>
        <v>2.0000000000000018E-2</v>
      </c>
      <c r="Y9" s="161">
        <f t="shared" si="2"/>
        <v>2.0000000000000018E-2</v>
      </c>
      <c r="Z9" s="161">
        <f t="shared" si="2"/>
        <v>2.0000000000000018E-2</v>
      </c>
      <c r="AA9" s="161">
        <f t="shared" si="2"/>
        <v>2.0000000000000018E-2</v>
      </c>
      <c r="AB9" s="161">
        <f t="shared" si="2"/>
        <v>2.0000000000000018E-2</v>
      </c>
      <c r="AC9" s="161">
        <f t="shared" si="2"/>
        <v>2.0000000000000018E-2</v>
      </c>
      <c r="AD9" s="161">
        <f t="shared" si="2"/>
        <v>2.0000000000000018E-2</v>
      </c>
      <c r="AE9" s="161">
        <f t="shared" si="1"/>
        <v>2.0000000000000018E-2</v>
      </c>
      <c r="AF9" s="161">
        <f t="shared" si="1"/>
        <v>2.0000000000000018E-2</v>
      </c>
      <c r="AG9" s="161">
        <f t="shared" si="1"/>
        <v>2.0000000000000018E-2</v>
      </c>
      <c r="AH9" s="161">
        <f t="shared" si="1"/>
        <v>2.0000000000000018E-2</v>
      </c>
      <c r="AI9" s="161">
        <f t="shared" si="1"/>
        <v>2.0000000000000018E-2</v>
      </c>
      <c r="AJ9" s="161">
        <f t="shared" si="1"/>
        <v>2.0000000000000018E-2</v>
      </c>
      <c r="AK9" s="161">
        <f t="shared" si="1"/>
        <v>2.0000000000000018E-2</v>
      </c>
      <c r="AL9" s="161">
        <f t="shared" si="1"/>
        <v>2.0000000000000018E-2</v>
      </c>
      <c r="AM9" s="161">
        <f t="shared" si="1"/>
        <v>2.0000000000000018E-2</v>
      </c>
      <c r="AN9" s="161">
        <f t="shared" si="1"/>
        <v>2.0000000000000018E-2</v>
      </c>
      <c r="AO9" s="161">
        <f t="shared" si="1"/>
        <v>2.0000000000000018E-2</v>
      </c>
      <c r="AP9" s="161">
        <f t="shared" si="1"/>
        <v>2.0000000000000018E-2</v>
      </c>
      <c r="AQ9" s="161">
        <f t="shared" si="1"/>
        <v>2.0000000000000018E-2</v>
      </c>
      <c r="AR9" s="161">
        <f t="shared" si="1"/>
        <v>2.0000000000000018E-2</v>
      </c>
      <c r="AS9" s="161">
        <f t="shared" si="1"/>
        <v>2.0000000000000018E-2</v>
      </c>
      <c r="AT9" s="161">
        <f t="shared" si="1"/>
        <v>2.0000000000000018E-2</v>
      </c>
      <c r="AU9" s="161">
        <f t="shared" si="1"/>
        <v>2.0000000000000018E-2</v>
      </c>
      <c r="AV9" s="161">
        <f t="shared" si="1"/>
        <v>2.0000000000000018E-2</v>
      </c>
      <c r="AW9" s="161">
        <f t="shared" si="1"/>
        <v>2.0000000000000018E-2</v>
      </c>
      <c r="AX9" s="161">
        <f t="shared" si="1"/>
        <v>2.0000000000000018E-2</v>
      </c>
      <c r="AY9" s="161">
        <f t="shared" si="1"/>
        <v>2.0000000000000018E-2</v>
      </c>
      <c r="AZ9" s="161">
        <f t="shared" si="1"/>
        <v>2.0000000000000018E-2</v>
      </c>
      <c r="BA9" s="161">
        <f t="shared" si="1"/>
        <v>2.0000000000000018E-2</v>
      </c>
      <c r="BB9" s="161">
        <f t="shared" si="1"/>
        <v>2.0000000000000018E-2</v>
      </c>
      <c r="BC9" s="161">
        <f t="shared" si="1"/>
        <v>2.0000000000000018E-2</v>
      </c>
      <c r="BD9" s="161">
        <f t="shared" si="1"/>
        <v>2.0000000000000018E-2</v>
      </c>
    </row>
    <row r="10" spans="1:56" ht="14.25">
      <c r="A10" s="100" t="str">
        <f>Calculations!F84</f>
        <v>Inflation rate, lagged, 8 index, September year-end</v>
      </c>
      <c r="B10" s="101"/>
      <c r="C10" s="101"/>
      <c r="D10" s="101">
        <f>Calculations!K84</f>
        <v>1.0722491702833903E-2</v>
      </c>
      <c r="E10" s="101">
        <f>Calculations!L84</f>
        <v>1.5913109371053391E-2</v>
      </c>
      <c r="F10" s="101">
        <f>Calculations!M84</f>
        <v>1.6907011437095942E-2</v>
      </c>
      <c r="G10" s="101">
        <f>Calculations!N84</f>
        <v>1.8826405867970575E-2</v>
      </c>
      <c r="H10" s="101">
        <f>Calculations!O84</f>
        <v>1.4638828893688505E-2</v>
      </c>
      <c r="I10" s="101">
        <f>Calculations!P84</f>
        <v>4.9252365184484281E-2</v>
      </c>
      <c r="J10" s="101">
        <f>Calculations!Q84</f>
        <v>3.8361409969120297E-2</v>
      </c>
      <c r="K10" s="101">
        <f>Calculations!R84</f>
        <v>2.2487822846806393E-2</v>
      </c>
      <c r="L10" s="101">
        <f>Calculations!S84</f>
        <v>2.0247710973710253E-2</v>
      </c>
      <c r="M10" s="101">
        <f>Calculations!T84</f>
        <v>2.0000000000000018E-2</v>
      </c>
      <c r="N10" s="101">
        <f>Calculations!U84</f>
        <v>2.0000000000000018E-2</v>
      </c>
      <c r="O10" s="161">
        <f t="shared" si="2"/>
        <v>2.0000000000000018E-2</v>
      </c>
      <c r="P10" s="161">
        <f t="shared" si="1"/>
        <v>2.0000000000000018E-2</v>
      </c>
      <c r="Q10" s="161">
        <f t="shared" si="1"/>
        <v>2.0000000000000018E-2</v>
      </c>
      <c r="R10" s="161">
        <f t="shared" si="1"/>
        <v>2.0000000000000018E-2</v>
      </c>
      <c r="S10" s="161">
        <f t="shared" si="1"/>
        <v>2.0000000000000018E-2</v>
      </c>
      <c r="T10" s="161">
        <f t="shared" si="1"/>
        <v>2.0000000000000018E-2</v>
      </c>
      <c r="U10" s="161">
        <f t="shared" si="1"/>
        <v>2.0000000000000018E-2</v>
      </c>
      <c r="V10" s="161">
        <f t="shared" si="1"/>
        <v>2.0000000000000018E-2</v>
      </c>
      <c r="W10" s="161">
        <f t="shared" si="1"/>
        <v>2.0000000000000018E-2</v>
      </c>
      <c r="X10" s="161">
        <f t="shared" si="1"/>
        <v>2.0000000000000018E-2</v>
      </c>
      <c r="Y10" s="161">
        <f t="shared" si="1"/>
        <v>2.0000000000000018E-2</v>
      </c>
      <c r="Z10" s="161">
        <f t="shared" si="1"/>
        <v>2.0000000000000018E-2</v>
      </c>
      <c r="AA10" s="161">
        <f t="shared" si="1"/>
        <v>2.0000000000000018E-2</v>
      </c>
      <c r="AB10" s="161">
        <f t="shared" si="1"/>
        <v>2.0000000000000018E-2</v>
      </c>
      <c r="AC10" s="161">
        <f t="shared" si="1"/>
        <v>2.0000000000000018E-2</v>
      </c>
      <c r="AD10" s="161">
        <f t="shared" si="1"/>
        <v>2.0000000000000018E-2</v>
      </c>
      <c r="AE10" s="161">
        <f t="shared" si="1"/>
        <v>2.0000000000000018E-2</v>
      </c>
      <c r="AF10" s="161">
        <f t="shared" si="1"/>
        <v>2.0000000000000018E-2</v>
      </c>
      <c r="AG10" s="161">
        <f t="shared" si="1"/>
        <v>2.0000000000000018E-2</v>
      </c>
      <c r="AH10" s="161">
        <f t="shared" si="1"/>
        <v>2.0000000000000018E-2</v>
      </c>
      <c r="AI10" s="161">
        <f t="shared" si="1"/>
        <v>2.0000000000000018E-2</v>
      </c>
      <c r="AJ10" s="161">
        <f t="shared" si="1"/>
        <v>2.0000000000000018E-2</v>
      </c>
      <c r="AK10" s="161">
        <f t="shared" si="1"/>
        <v>2.0000000000000018E-2</v>
      </c>
      <c r="AL10" s="161">
        <f t="shared" si="1"/>
        <v>2.0000000000000018E-2</v>
      </c>
      <c r="AM10" s="161">
        <f t="shared" si="1"/>
        <v>2.0000000000000018E-2</v>
      </c>
      <c r="AN10" s="161">
        <f t="shared" si="1"/>
        <v>2.0000000000000018E-2</v>
      </c>
      <c r="AO10" s="161">
        <f t="shared" si="1"/>
        <v>2.0000000000000018E-2</v>
      </c>
      <c r="AP10" s="161">
        <f t="shared" si="1"/>
        <v>2.0000000000000018E-2</v>
      </c>
      <c r="AQ10" s="161">
        <f t="shared" si="1"/>
        <v>2.0000000000000018E-2</v>
      </c>
      <c r="AR10" s="161">
        <f t="shared" si="1"/>
        <v>2.0000000000000018E-2</v>
      </c>
      <c r="AS10" s="161">
        <f t="shared" si="1"/>
        <v>2.0000000000000018E-2</v>
      </c>
      <c r="AT10" s="161">
        <f t="shared" si="1"/>
        <v>2.0000000000000018E-2</v>
      </c>
      <c r="AU10" s="161">
        <f t="shared" si="1"/>
        <v>2.0000000000000018E-2</v>
      </c>
      <c r="AV10" s="161">
        <f t="shared" si="1"/>
        <v>2.0000000000000018E-2</v>
      </c>
      <c r="AW10" s="161">
        <f t="shared" si="1"/>
        <v>2.0000000000000018E-2</v>
      </c>
      <c r="AX10" s="161">
        <f t="shared" si="1"/>
        <v>2.0000000000000018E-2</v>
      </c>
      <c r="AY10" s="161">
        <f t="shared" si="1"/>
        <v>2.0000000000000018E-2</v>
      </c>
      <c r="AZ10" s="161">
        <f t="shared" si="1"/>
        <v>2.0000000000000018E-2</v>
      </c>
      <c r="BA10" s="161">
        <f t="shared" si="1"/>
        <v>2.0000000000000018E-2</v>
      </c>
      <c r="BB10" s="161">
        <f t="shared" si="1"/>
        <v>2.0000000000000018E-2</v>
      </c>
      <c r="BC10" s="161">
        <f t="shared" si="1"/>
        <v>2.0000000000000018E-2</v>
      </c>
      <c r="BD10" s="161">
        <f t="shared" si="1"/>
        <v>2.0000000000000018E-2</v>
      </c>
    </row>
    <row r="11" spans="1:56" ht="14.25">
      <c r="A11" s="100" t="str">
        <f>Calculations!F85</f>
        <v>Inflation rate, not lagged, 8 index, September year-end</v>
      </c>
      <c r="B11" s="101"/>
      <c r="C11" s="101"/>
      <c r="D11" s="101">
        <f>Calculations!K85</f>
        <v>1.5269086357947437E-2</v>
      </c>
      <c r="E11" s="101">
        <f>Calculations!L85</f>
        <v>1.6272189349112454E-2</v>
      </c>
      <c r="F11" s="101">
        <f>Calculations!M85</f>
        <v>1.8195050946142599E-2</v>
      </c>
      <c r="G11" s="101">
        <f>Calculations!N85</f>
        <v>2.811532046700016E-2</v>
      </c>
      <c r="H11" s="101">
        <f>Calculations!O85</f>
        <v>5.1388876013904961E-2</v>
      </c>
      <c r="I11" s="101">
        <f>Calculations!P85</f>
        <v>2.7462102878651029E-2</v>
      </c>
      <c r="J11" s="101">
        <f>Calculations!Q85</f>
        <v>2.0747562360831084E-2</v>
      </c>
      <c r="K11" s="101">
        <f>Calculations!R85</f>
        <v>2.0000000000000018E-2</v>
      </c>
      <c r="L11" s="101">
        <f>Calculations!S85</f>
        <v>2.0000000000000018E-2</v>
      </c>
      <c r="M11" s="101">
        <f>Calculations!T85</f>
        <v>2.0000000000000018E-2</v>
      </c>
      <c r="N11" s="101">
        <f>Calculations!U85</f>
        <v>2.000000000000024E-2</v>
      </c>
      <c r="O11" s="161">
        <f t="shared" si="2"/>
        <v>2.000000000000024E-2</v>
      </c>
      <c r="P11" s="161">
        <f t="shared" si="1"/>
        <v>2.000000000000024E-2</v>
      </c>
      <c r="Q11" s="161">
        <f t="shared" si="1"/>
        <v>2.000000000000024E-2</v>
      </c>
      <c r="R11" s="161">
        <f t="shared" si="1"/>
        <v>2.000000000000024E-2</v>
      </c>
      <c r="S11" s="161">
        <f t="shared" si="1"/>
        <v>2.000000000000024E-2</v>
      </c>
      <c r="T11" s="161">
        <f t="shared" si="1"/>
        <v>2.000000000000024E-2</v>
      </c>
      <c r="U11" s="161">
        <f t="shared" si="1"/>
        <v>2.000000000000024E-2</v>
      </c>
      <c r="V11" s="161">
        <f t="shared" si="1"/>
        <v>2.000000000000024E-2</v>
      </c>
      <c r="W11" s="161">
        <f t="shared" si="1"/>
        <v>2.000000000000024E-2</v>
      </c>
      <c r="X11" s="161">
        <f t="shared" si="1"/>
        <v>2.000000000000024E-2</v>
      </c>
      <c r="Y11" s="161">
        <f t="shared" si="1"/>
        <v>2.000000000000024E-2</v>
      </c>
      <c r="Z11" s="161">
        <f t="shared" si="1"/>
        <v>2.000000000000024E-2</v>
      </c>
      <c r="AA11" s="161">
        <f t="shared" si="1"/>
        <v>2.000000000000024E-2</v>
      </c>
      <c r="AB11" s="161">
        <f t="shared" si="1"/>
        <v>2.000000000000024E-2</v>
      </c>
      <c r="AC11" s="161">
        <f t="shared" si="1"/>
        <v>2.000000000000024E-2</v>
      </c>
      <c r="AD11" s="161">
        <f t="shared" si="1"/>
        <v>2.000000000000024E-2</v>
      </c>
      <c r="AE11" s="161">
        <f t="shared" si="1"/>
        <v>2.000000000000024E-2</v>
      </c>
      <c r="AF11" s="161">
        <f t="shared" si="1"/>
        <v>2.000000000000024E-2</v>
      </c>
      <c r="AG11" s="161">
        <f t="shared" si="1"/>
        <v>2.000000000000024E-2</v>
      </c>
      <c r="AH11" s="161">
        <f t="shared" si="1"/>
        <v>2.000000000000024E-2</v>
      </c>
      <c r="AI11" s="161">
        <f t="shared" si="1"/>
        <v>2.000000000000024E-2</v>
      </c>
      <c r="AJ11" s="161">
        <f t="shared" si="1"/>
        <v>2.000000000000024E-2</v>
      </c>
      <c r="AK11" s="161">
        <f t="shared" si="1"/>
        <v>2.000000000000024E-2</v>
      </c>
      <c r="AL11" s="161">
        <f t="shared" si="1"/>
        <v>2.000000000000024E-2</v>
      </c>
      <c r="AM11" s="161">
        <f t="shared" si="1"/>
        <v>2.000000000000024E-2</v>
      </c>
      <c r="AN11" s="161">
        <f t="shared" si="1"/>
        <v>2.000000000000024E-2</v>
      </c>
      <c r="AO11" s="161">
        <f t="shared" si="1"/>
        <v>2.000000000000024E-2</v>
      </c>
      <c r="AP11" s="161">
        <f t="shared" si="1"/>
        <v>2.000000000000024E-2</v>
      </c>
      <c r="AQ11" s="161">
        <f t="shared" si="1"/>
        <v>2.000000000000024E-2</v>
      </c>
      <c r="AR11" s="161">
        <f t="shared" si="1"/>
        <v>2.000000000000024E-2</v>
      </c>
      <c r="AS11" s="161">
        <f t="shared" si="1"/>
        <v>2.000000000000024E-2</v>
      </c>
      <c r="AT11" s="161">
        <f t="shared" si="1"/>
        <v>2.000000000000024E-2</v>
      </c>
      <c r="AU11" s="161">
        <f t="shared" si="1"/>
        <v>2.000000000000024E-2</v>
      </c>
      <c r="AV11" s="161">
        <f t="shared" si="1"/>
        <v>2.000000000000024E-2</v>
      </c>
      <c r="AW11" s="161">
        <f t="shared" si="1"/>
        <v>2.000000000000024E-2</v>
      </c>
      <c r="AX11" s="161">
        <f t="shared" si="1"/>
        <v>2.000000000000024E-2</v>
      </c>
      <c r="AY11" s="161">
        <f t="shared" si="1"/>
        <v>2.000000000000024E-2</v>
      </c>
      <c r="AZ11" s="161">
        <f t="shared" si="1"/>
        <v>2.000000000000024E-2</v>
      </c>
      <c r="BA11" s="161">
        <f t="shared" si="1"/>
        <v>2.000000000000024E-2</v>
      </c>
      <c r="BB11" s="161">
        <f t="shared" si="1"/>
        <v>2.000000000000024E-2</v>
      </c>
      <c r="BC11" s="161">
        <f t="shared" si="1"/>
        <v>2.000000000000024E-2</v>
      </c>
      <c r="BD11" s="161">
        <f t="shared" si="1"/>
        <v>2.000000000000024E-2</v>
      </c>
    </row>
    <row r="14" spans="1:56" ht="15" customHeight="1">
      <c r="D14" s="153"/>
      <c r="E14" s="153"/>
      <c r="F14" s="153"/>
    </row>
    <row r="15" spans="1:56" ht="15" customHeight="1">
      <c r="D15" s="153"/>
      <c r="E15" s="153"/>
      <c r="F15" s="153"/>
    </row>
    <row r="16" spans="1:56" ht="15" customHeight="1">
      <c r="D16" s="153"/>
      <c r="E16" s="153"/>
      <c r="F16" s="153"/>
    </row>
    <row r="17" spans="4:6" ht="15" customHeight="1">
      <c r="D17" s="153"/>
      <c r="E17" s="153"/>
      <c r="F17" s="153"/>
    </row>
  </sheetData>
  <printOptions headings="1"/>
  <pageMargins left="0.70866141732283472" right="0.70866141732283472" top="0.74803149606299213" bottom="0.74803149606299213" header="0.31496062992125984" footer="0.31496062992125984"/>
  <pageSetup paperSize="9" scale="28" fitToHeight="0" orientation="landscape" r:id="rId1"/>
  <headerFooter>
    <oddFooter>&amp;L&amp;F&amp;C&amp;A&amp;R&amp;P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W I 7 V L T W e Q u k A A A A 9 g A A A B I A H A B D b 2 5 m a W c v U G F j a 2 F n Z S 5 4 b W w g o h g A K K A U A A A A A A A A A A A A A A A A A A A A A A A A A A A A h Y 9 B D o I w F E S v Q r q n L W i M I Z + y c C v G x M Q Y d 0 2 t 0 A g f Q 4 v l b i 4 8 k l c Q o 6 g 7 l / P m L W b u 1 x t k f V 0 F F 9 1 a 0 2 B K I s p J o F E 1 B 4 N F S j p 3 D O c k E 7 C W 6 i Q L H Q w y 2 q S 3 h 5 S U z p 0 T x r z 3 1 E 9 o 0 x Y s 5 j x i u 3 y 5 U a W u J f n I 5 r 8 c G r R O o t J E w P Y 1 R s Q 0 4 p z O p s M m Y C O E 3 O B X i I f u 2 f 5 A W H S V 6 1 o t N I a r P b A x A n t / E A 9 Q S w M E F A A C A A g A y W I 7 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l i O 1 Q o i k e 4 D g A A A B E A A A A T A B w A R m 9 y b X V s Y X M v U 2 V j d G l v b j E u b S C i G A A o o B Q A A A A A A A A A A A A A A A A A A A A A A A A A A A A r T k 0 u y c z P U w i G 0 I b W A F B L A Q I t A B Q A A g A I A M l i O 1 S 0 1 n k L p A A A A P Y A A A A S A A A A A A A A A A A A A A A A A A A A A A B D b 2 5 m a W c v U G F j a 2 F n Z S 5 4 b W x Q S w E C L Q A U A A I A C A D J Y j t U D 8 r p q 6 Q A A A D p A A A A E w A A A A A A A A A A A A A A A A D w A A A A W 0 N v b n R l b n R f V H l w Z X N d L n h t b F B L A Q I t A B Q A A g A I A M l i O 1 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q / z n 4 I g 9 R Y w m y h a i z B f 5 A A A A A A I A A A A A A A N m A A D A A A A A E A A A A A t j L m W 5 Z l V h O O p c g + 3 3 3 c o A A A A A B I A A A K A A A A A Q A A A A o W f A V v A b t E X x T d 5 n l w Q F + V A A A A C R a a a i N i F N L G j 9 q W + y N Q d 7 D + m u l q 6 7 p B 4 e q H P w v m e U F q Q s I W g W w U d O z j H 1 k O Y T F M o Y H 1 D N U d b w I G K w u D i 0 A u B e c V K H U E r F s y z S W k R H E o P C U R Q A A A C W u M 9 u p z i l K t 6 / 8 c 4 s l y P 0 e K 9 w i w = = < / D a t a M a s h u p > 
</file>

<file path=customXml/itemProps1.xml><?xml version="1.0" encoding="utf-8"?>
<ds:datastoreItem xmlns:ds="http://schemas.openxmlformats.org/officeDocument/2006/customXml" ds:itemID="{591A645E-FDE0-4FDA-B961-C7B3DAE4930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CoverSheet</vt:lpstr>
      <vt:lpstr>Table of Contents</vt:lpstr>
      <vt:lpstr>Description</vt:lpstr>
      <vt:lpstr>Inputs</vt:lpstr>
      <vt:lpstr>Calculations</vt:lpstr>
      <vt:lpstr>Output</vt:lpstr>
      <vt:lpstr>Calculations!Print_Area</vt:lpstr>
      <vt:lpstr>CoverSheet!Print_Area</vt:lpstr>
      <vt:lpstr>Description!Print_Area</vt:lpstr>
      <vt:lpstr>Inputs!Print_Area</vt:lpstr>
      <vt:lpstr>Output!Print_Area</vt:lpstr>
      <vt:lpstr>'Table of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2017-05-29T05:14:42Z</dcterms:created>
  <dcterms:modified xsi:type="dcterms:W3CDTF">2022-02-07T00:35:03Z</dcterms:modified>
</cp:coreProperties>
</file>