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1170" windowWidth="21840" windowHeight="11040" tabRatio="853"/>
  </bookViews>
  <sheets>
    <sheet name="Summary" sheetId="3" r:id="rId1"/>
    <sheet name="LabourOpex" sheetId="1" r:id="rId2"/>
    <sheet name="PrefabricatedSteelAndAluminium" sheetId="2" r:id="rId3"/>
    <sheet name="Copper" sheetId="7" r:id="rId4"/>
    <sheet name="NonResidentialBuildings" sheetId="4" r:id="rId5"/>
    <sheet name="FibreOpticCable" sheetId="8" r:id="rId6"/>
    <sheet name="CPI" sheetId="10" r:id="rId7"/>
    <sheet name="PPI_civil" sheetId="17" r:id="rId8"/>
  </sheets>
  <calcPr calcId="145621" calcMode="manual" calcCompleted="0" calcOnSave="0"/>
</workbook>
</file>

<file path=xl/calcChain.xml><?xml version="1.0" encoding="utf-8"?>
<calcChain xmlns="http://schemas.openxmlformats.org/spreadsheetml/2006/main">
  <c r="C23" i="2" l="1"/>
  <c r="D7" i="7" l="1"/>
  <c r="C122" i="17" l="1"/>
  <c r="C9" i="17" l="1"/>
  <c r="F31" i="2" l="1"/>
  <c r="E78" i="7" l="1"/>
  <c r="E79" i="7"/>
  <c r="E80" i="7"/>
  <c r="E81" i="7"/>
  <c r="E82" i="7"/>
  <c r="E83" i="7"/>
  <c r="E84" i="7"/>
  <c r="E85" i="7"/>
  <c r="E86" i="7"/>
  <c r="E87" i="7"/>
  <c r="E88" i="7"/>
  <c r="E89" i="7"/>
  <c r="E90" i="7"/>
  <c r="E91" i="7"/>
  <c r="E92" i="7"/>
  <c r="E93"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14" i="7"/>
  <c r="E95" i="7"/>
  <c r="E96" i="7"/>
  <c r="E97" i="7"/>
  <c r="E98" i="7"/>
  <c r="E99" i="7"/>
  <c r="E100" i="7"/>
  <c r="E101" i="7"/>
  <c r="E102" i="7"/>
  <c r="E103" i="7"/>
  <c r="E104" i="7"/>
  <c r="E105" i="7"/>
  <c r="E106" i="7"/>
  <c r="E107" i="7"/>
  <c r="E108" i="7"/>
  <c r="E109" i="7"/>
  <c r="E110" i="7"/>
  <c r="E94" i="7"/>
  <c r="F19" i="7" l="1"/>
  <c r="F18" i="7"/>
  <c r="K15" i="7" l="1"/>
  <c r="K16" i="7"/>
  <c r="K17" i="7"/>
  <c r="K18" i="7"/>
  <c r="K19" i="7"/>
  <c r="K20" i="7"/>
  <c r="K21" i="7"/>
  <c r="K22" i="7"/>
  <c r="K23" i="7"/>
  <c r="K24" i="7"/>
  <c r="K25" i="7"/>
  <c r="K26" i="7"/>
  <c r="K27" i="7"/>
  <c r="K28" i="7"/>
  <c r="K29" i="7"/>
  <c r="K30" i="7"/>
  <c r="K31" i="7"/>
  <c r="K32" i="7"/>
  <c r="K33" i="7"/>
  <c r="K34" i="7"/>
  <c r="K35" i="7"/>
  <c r="K36" i="7"/>
  <c r="K37" i="7"/>
  <c r="K14" i="7"/>
  <c r="I15" i="7"/>
  <c r="I16" i="7"/>
  <c r="I17" i="7"/>
  <c r="I18" i="7"/>
  <c r="I19" i="7"/>
  <c r="I20" i="7"/>
  <c r="I21" i="7"/>
  <c r="I22" i="7"/>
  <c r="I23" i="7"/>
  <c r="I24" i="7"/>
  <c r="I25" i="7"/>
  <c r="I26" i="7"/>
  <c r="I27" i="7"/>
  <c r="I28" i="7"/>
  <c r="I29" i="7"/>
  <c r="I30" i="7"/>
  <c r="I31" i="7"/>
  <c r="I32" i="7"/>
  <c r="I33" i="7"/>
  <c r="I34" i="7"/>
  <c r="I35" i="7"/>
  <c r="I36" i="7"/>
  <c r="I37" i="7"/>
  <c r="I14" i="7"/>
  <c r="F110" i="7"/>
  <c r="L37" i="7" s="1"/>
  <c r="F109" i="7"/>
  <c r="F108" i="7"/>
  <c r="F107" i="7"/>
  <c r="F106" i="7"/>
  <c r="L36" i="7" s="1"/>
  <c r="F105" i="7"/>
  <c r="F104" i="7"/>
  <c r="F103" i="7"/>
  <c r="F102" i="7"/>
  <c r="L35" i="7" s="1"/>
  <c r="F101" i="7"/>
  <c r="F100" i="7"/>
  <c r="F99" i="7"/>
  <c r="F98" i="7"/>
  <c r="L34" i="7" s="1"/>
  <c r="F97" i="7"/>
  <c r="F96" i="7"/>
  <c r="F95" i="7"/>
  <c r="F94" i="7"/>
  <c r="L33" i="7" s="1"/>
  <c r="F93" i="7"/>
  <c r="F92" i="7"/>
  <c r="F91" i="7"/>
  <c r="F90" i="7"/>
  <c r="L32" i="7" s="1"/>
  <c r="F89" i="7"/>
  <c r="F88" i="7"/>
  <c r="F87" i="7"/>
  <c r="F86" i="7"/>
  <c r="L31" i="7" s="1"/>
  <c r="F85" i="7"/>
  <c r="F84" i="7"/>
  <c r="F83" i="7"/>
  <c r="F82" i="7"/>
  <c r="L30" i="7" s="1"/>
  <c r="F81" i="7"/>
  <c r="F80" i="7"/>
  <c r="F79" i="7"/>
  <c r="F78" i="7"/>
  <c r="L29" i="7" s="1"/>
  <c r="F77" i="7"/>
  <c r="F76" i="7"/>
  <c r="F75" i="7"/>
  <c r="F74" i="7"/>
  <c r="L28" i="7" s="1"/>
  <c r="F73" i="7"/>
  <c r="F72" i="7"/>
  <c r="F71" i="7"/>
  <c r="F70" i="7"/>
  <c r="L27" i="7" s="1"/>
  <c r="F69" i="7"/>
  <c r="F68" i="7"/>
  <c r="F67" i="7"/>
  <c r="F66" i="7"/>
  <c r="L26" i="7" s="1"/>
  <c r="F65" i="7"/>
  <c r="F64" i="7"/>
  <c r="F63" i="7"/>
  <c r="F62" i="7"/>
  <c r="L25" i="7" s="1"/>
  <c r="F61" i="7"/>
  <c r="F60" i="7"/>
  <c r="F59" i="7"/>
  <c r="F58" i="7"/>
  <c r="L24" i="7" s="1"/>
  <c r="F57" i="7"/>
  <c r="F56" i="7"/>
  <c r="F55" i="7"/>
  <c r="F54" i="7"/>
  <c r="L23" i="7" s="1"/>
  <c r="F53" i="7"/>
  <c r="F52" i="7"/>
  <c r="F51" i="7"/>
  <c r="F50" i="7"/>
  <c r="L22" i="7" s="1"/>
  <c r="F49" i="7"/>
  <c r="F48" i="7"/>
  <c r="F47" i="7"/>
  <c r="F46" i="7"/>
  <c r="L21" i="7" s="1"/>
  <c r="F45" i="7"/>
  <c r="F44" i="7"/>
  <c r="F43" i="7"/>
  <c r="F42" i="7"/>
  <c r="L20" i="7" s="1"/>
  <c r="F41" i="7"/>
  <c r="F40" i="7"/>
  <c r="F39" i="7"/>
  <c r="F38" i="7"/>
  <c r="L19" i="7" s="1"/>
  <c r="F37" i="7"/>
  <c r="F36" i="7"/>
  <c r="F35" i="7"/>
  <c r="F34" i="7"/>
  <c r="L18" i="7" s="1"/>
  <c r="F33" i="7"/>
  <c r="F32" i="7"/>
  <c r="F31" i="7"/>
  <c r="F30" i="7"/>
  <c r="L17" i="7" s="1"/>
  <c r="F29" i="7"/>
  <c r="F28" i="7"/>
  <c r="F27" i="7"/>
  <c r="F26" i="7"/>
  <c r="L16" i="7" s="1"/>
  <c r="F25" i="7"/>
  <c r="F24" i="7"/>
  <c r="F23" i="7"/>
  <c r="F22" i="7"/>
  <c r="L15" i="7" s="1"/>
  <c r="F21" i="7"/>
  <c r="F20" i="7"/>
  <c r="L14" i="7"/>
  <c r="D19" i="7"/>
  <c r="D20" i="7"/>
  <c r="D21" i="7"/>
  <c r="D22" i="7"/>
  <c r="J15" i="7" s="1"/>
  <c r="D23" i="7"/>
  <c r="D24" i="7"/>
  <c r="D25" i="7"/>
  <c r="D26" i="7"/>
  <c r="J16" i="7" s="1"/>
  <c r="D27" i="7"/>
  <c r="D28" i="7"/>
  <c r="D29" i="7"/>
  <c r="D30" i="7"/>
  <c r="J17" i="7" s="1"/>
  <c r="D31" i="7"/>
  <c r="D32" i="7"/>
  <c r="D33" i="7"/>
  <c r="D34" i="7"/>
  <c r="J18" i="7" s="1"/>
  <c r="D35" i="7"/>
  <c r="D36" i="7"/>
  <c r="D37" i="7"/>
  <c r="D38" i="7"/>
  <c r="J19" i="7" s="1"/>
  <c r="D39" i="7"/>
  <c r="D40" i="7"/>
  <c r="D41" i="7"/>
  <c r="D42" i="7"/>
  <c r="J20" i="7" s="1"/>
  <c r="D43" i="7"/>
  <c r="D44" i="7"/>
  <c r="D45" i="7"/>
  <c r="D46" i="7"/>
  <c r="J21" i="7" s="1"/>
  <c r="D47" i="7"/>
  <c r="D48" i="7"/>
  <c r="D49" i="7"/>
  <c r="D50" i="7"/>
  <c r="J22" i="7" s="1"/>
  <c r="D51" i="7"/>
  <c r="D52" i="7"/>
  <c r="D53" i="7"/>
  <c r="D54" i="7"/>
  <c r="J23" i="7" s="1"/>
  <c r="D55" i="7"/>
  <c r="D56" i="7"/>
  <c r="D57" i="7"/>
  <c r="D58" i="7"/>
  <c r="J24" i="7" s="1"/>
  <c r="D59" i="7"/>
  <c r="D60" i="7"/>
  <c r="D61" i="7"/>
  <c r="D62" i="7"/>
  <c r="J25" i="7" s="1"/>
  <c r="D63" i="7"/>
  <c r="D64" i="7"/>
  <c r="D65" i="7"/>
  <c r="D66" i="7"/>
  <c r="J26" i="7" s="1"/>
  <c r="D67" i="7"/>
  <c r="D68" i="7"/>
  <c r="D69" i="7"/>
  <c r="D70" i="7"/>
  <c r="J27" i="7" s="1"/>
  <c r="D71" i="7"/>
  <c r="D72" i="7"/>
  <c r="D73" i="7"/>
  <c r="D74" i="7"/>
  <c r="J28" i="7" s="1"/>
  <c r="D75" i="7"/>
  <c r="D76" i="7"/>
  <c r="D77" i="7"/>
  <c r="D78" i="7"/>
  <c r="J29" i="7" s="1"/>
  <c r="D79" i="7"/>
  <c r="D80" i="7"/>
  <c r="D81" i="7"/>
  <c r="D82" i="7"/>
  <c r="J30" i="7" s="1"/>
  <c r="D83" i="7"/>
  <c r="D84" i="7"/>
  <c r="D85" i="7"/>
  <c r="D86" i="7"/>
  <c r="J31" i="7" s="1"/>
  <c r="D87" i="7"/>
  <c r="D88" i="7"/>
  <c r="D89" i="7"/>
  <c r="D90" i="7"/>
  <c r="J32" i="7" s="1"/>
  <c r="D91" i="7"/>
  <c r="D92" i="7"/>
  <c r="D93" i="7"/>
  <c r="D94" i="7"/>
  <c r="J33" i="7" s="1"/>
  <c r="D95" i="7"/>
  <c r="D96" i="7"/>
  <c r="D97" i="7"/>
  <c r="D98" i="7"/>
  <c r="J34" i="7" s="1"/>
  <c r="D99" i="7"/>
  <c r="D100" i="7"/>
  <c r="D101" i="7"/>
  <c r="D102" i="7"/>
  <c r="J35" i="7" s="1"/>
  <c r="D103" i="7"/>
  <c r="D104" i="7"/>
  <c r="D105" i="7"/>
  <c r="D106" i="7"/>
  <c r="J36" i="7" s="1"/>
  <c r="D107" i="7"/>
  <c r="D108" i="7"/>
  <c r="D109" i="7"/>
  <c r="D110" i="7"/>
  <c r="J37" i="7" s="1"/>
  <c r="D18" i="7"/>
  <c r="J14" i="7" s="1"/>
  <c r="C3" i="7" l="1"/>
  <c r="D3" i="7"/>
  <c r="D9" i="3" l="1"/>
  <c r="D10" i="3"/>
  <c r="G150" i="17" l="1"/>
  <c r="D150" i="17" s="1"/>
  <c r="G149" i="17"/>
  <c r="D149" i="17" s="1"/>
  <c r="G148" i="17"/>
  <c r="D148" i="17" s="1"/>
  <c r="G147" i="17"/>
  <c r="D147" i="17" s="1"/>
  <c r="G146" i="17"/>
  <c r="D146" i="17" s="1"/>
  <c r="G145" i="17"/>
  <c r="D145" i="17" s="1"/>
  <c r="G144" i="17"/>
  <c r="D144" i="17" s="1"/>
  <c r="G143" i="17"/>
  <c r="D143" i="17" s="1"/>
  <c r="G142" i="17"/>
  <c r="D142" i="17" s="1"/>
  <c r="G141" i="17"/>
  <c r="D141" i="17" s="1"/>
  <c r="G140" i="17"/>
  <c r="D140" i="17" s="1"/>
  <c r="G139" i="17"/>
  <c r="D139" i="17" s="1"/>
  <c r="G138" i="17"/>
  <c r="D138" i="17" s="1"/>
  <c r="G137" i="17"/>
  <c r="D137" i="17" s="1"/>
  <c r="G136" i="17"/>
  <c r="D136" i="17" s="1"/>
  <c r="G135" i="17"/>
  <c r="D135" i="17" s="1"/>
  <c r="G134" i="17"/>
  <c r="D134" i="17" s="1"/>
  <c r="G133" i="17"/>
  <c r="D133" i="17" s="1"/>
  <c r="G132" i="17"/>
  <c r="D132" i="17" s="1"/>
  <c r="G131" i="17"/>
  <c r="D131" i="17" s="1"/>
  <c r="G130" i="17"/>
  <c r="D130" i="17" s="1"/>
  <c r="G129" i="17"/>
  <c r="D129" i="17" s="1"/>
  <c r="G128" i="17"/>
  <c r="D128" i="17" s="1"/>
  <c r="G127" i="17"/>
  <c r="D127" i="17" s="1"/>
  <c r="G126" i="17"/>
  <c r="D126" i="17" s="1"/>
  <c r="G125" i="17"/>
  <c r="D125" i="17" s="1"/>
  <c r="F125" i="17"/>
  <c r="F129" i="17" s="1"/>
  <c r="F133" i="17" s="1"/>
  <c r="F137" i="17" s="1"/>
  <c r="F141" i="17" s="1"/>
  <c r="F145" i="17" s="1"/>
  <c r="F149" i="17" s="1"/>
  <c r="G124" i="17"/>
  <c r="D124" i="17" s="1"/>
  <c r="F124" i="17"/>
  <c r="F128" i="17" s="1"/>
  <c r="F132" i="17" s="1"/>
  <c r="F136" i="17" s="1"/>
  <c r="F140" i="17" s="1"/>
  <c r="F144" i="17" s="1"/>
  <c r="F148" i="17" s="1"/>
  <c r="G123" i="17"/>
  <c r="D123" i="17" s="1"/>
  <c r="F123" i="17"/>
  <c r="F127" i="17" s="1"/>
  <c r="F131" i="17" s="1"/>
  <c r="F135" i="17" s="1"/>
  <c r="F139" i="17" s="1"/>
  <c r="F143" i="17" s="1"/>
  <c r="F147" i="17" s="1"/>
  <c r="G122" i="17"/>
  <c r="D122" i="17" s="1"/>
  <c r="F122" i="17"/>
  <c r="F126" i="17" s="1"/>
  <c r="F130" i="17" s="1"/>
  <c r="F134" i="17" s="1"/>
  <c r="F138" i="17" s="1"/>
  <c r="F142" i="17" s="1"/>
  <c r="F146" i="17" s="1"/>
  <c r="F150" i="17" s="1"/>
  <c r="H121" i="17"/>
  <c r="G121" i="17"/>
  <c r="D121" i="17"/>
  <c r="C121" i="17"/>
  <c r="C125" i="17" s="1"/>
  <c r="H120" i="17"/>
  <c r="G120" i="17"/>
  <c r="D120" i="17"/>
  <c r="C120" i="17"/>
  <c r="H119" i="17"/>
  <c r="G119" i="17"/>
  <c r="D119" i="17"/>
  <c r="C119" i="17"/>
  <c r="H118" i="17"/>
  <c r="G118" i="17"/>
  <c r="D118" i="17"/>
  <c r="C118" i="17"/>
  <c r="C126" i="17" s="1"/>
  <c r="H117" i="17"/>
  <c r="G117" i="17"/>
  <c r="D117" i="17"/>
  <c r="C117" i="17"/>
  <c r="H116" i="17"/>
  <c r="G116" i="17"/>
  <c r="D116" i="17"/>
  <c r="C116" i="17"/>
  <c r="H115" i="17"/>
  <c r="G115" i="17"/>
  <c r="D115" i="17"/>
  <c r="C115" i="17"/>
  <c r="H114" i="17"/>
  <c r="G114" i="17"/>
  <c r="D114" i="17"/>
  <c r="C114" i="17"/>
  <c r="H113" i="17"/>
  <c r="G113" i="17"/>
  <c r="D113" i="17"/>
  <c r="C113" i="17"/>
  <c r="H112" i="17"/>
  <c r="G112" i="17"/>
  <c r="D112" i="17"/>
  <c r="C112" i="17"/>
  <c r="H111" i="17"/>
  <c r="G111" i="17"/>
  <c r="D111" i="17"/>
  <c r="C111" i="17"/>
  <c r="H110" i="17"/>
  <c r="G110" i="17"/>
  <c r="D110" i="17"/>
  <c r="C110" i="17"/>
  <c r="H109" i="17"/>
  <c r="G109" i="17"/>
  <c r="D109" i="17"/>
  <c r="C109" i="17"/>
  <c r="H108" i="17"/>
  <c r="G108" i="17"/>
  <c r="D108" i="17"/>
  <c r="C108" i="17"/>
  <c r="H107" i="17"/>
  <c r="G107" i="17"/>
  <c r="D107" i="17"/>
  <c r="C107" i="17"/>
  <c r="H106" i="17"/>
  <c r="G106" i="17"/>
  <c r="D106" i="17"/>
  <c r="C106" i="17"/>
  <c r="H105" i="17"/>
  <c r="G105" i="17"/>
  <c r="D105" i="17"/>
  <c r="C105" i="17"/>
  <c r="H104" i="17"/>
  <c r="G104" i="17"/>
  <c r="D104" i="17"/>
  <c r="C104" i="17"/>
  <c r="H103" i="17"/>
  <c r="G103" i="17"/>
  <c r="D103" i="17"/>
  <c r="C103" i="17"/>
  <c r="H102" i="17"/>
  <c r="G102" i="17"/>
  <c r="D102" i="17"/>
  <c r="C102" i="17"/>
  <c r="H101" i="17"/>
  <c r="G101" i="17"/>
  <c r="D101" i="17"/>
  <c r="C101" i="17"/>
  <c r="H100" i="17"/>
  <c r="G100" i="17"/>
  <c r="D100" i="17"/>
  <c r="C100" i="17"/>
  <c r="H99" i="17"/>
  <c r="G99" i="17"/>
  <c r="D99" i="17"/>
  <c r="C99" i="17"/>
  <c r="H98" i="17"/>
  <c r="G98" i="17"/>
  <c r="D98" i="17"/>
  <c r="C98" i="17"/>
  <c r="H97" i="17"/>
  <c r="G97" i="17"/>
  <c r="D97" i="17"/>
  <c r="C97" i="17"/>
  <c r="H96" i="17"/>
  <c r="G96" i="17"/>
  <c r="D96" i="17"/>
  <c r="C96" i="17"/>
  <c r="H95" i="17"/>
  <c r="G95" i="17"/>
  <c r="D95" i="17"/>
  <c r="C95" i="17"/>
  <c r="H94" i="17"/>
  <c r="G94" i="17"/>
  <c r="D94" i="17"/>
  <c r="C94" i="17"/>
  <c r="H93" i="17"/>
  <c r="G93" i="17"/>
  <c r="D93" i="17"/>
  <c r="C93" i="17"/>
  <c r="H92" i="17"/>
  <c r="G92" i="17"/>
  <c r="D92" i="17"/>
  <c r="C92" i="17"/>
  <c r="H91" i="17"/>
  <c r="G91" i="17"/>
  <c r="D91" i="17"/>
  <c r="C91" i="17"/>
  <c r="H90" i="17"/>
  <c r="G90" i="17"/>
  <c r="D90" i="17"/>
  <c r="C90" i="17"/>
  <c r="H89" i="17"/>
  <c r="G89" i="17"/>
  <c r="D89" i="17"/>
  <c r="C89" i="17"/>
  <c r="H88" i="17"/>
  <c r="G88" i="17"/>
  <c r="D88" i="17"/>
  <c r="C88" i="17"/>
  <c r="H87" i="17"/>
  <c r="G87" i="17"/>
  <c r="D87" i="17"/>
  <c r="C87" i="17"/>
  <c r="H86" i="17"/>
  <c r="G86" i="17"/>
  <c r="D86" i="17"/>
  <c r="C86" i="17"/>
  <c r="H85" i="17"/>
  <c r="G85" i="17"/>
  <c r="D85" i="17"/>
  <c r="C85" i="17"/>
  <c r="H84" i="17"/>
  <c r="G84" i="17"/>
  <c r="D84" i="17"/>
  <c r="C84" i="17"/>
  <c r="H83" i="17"/>
  <c r="G83" i="17"/>
  <c r="D83" i="17"/>
  <c r="C83" i="17"/>
  <c r="H82" i="17"/>
  <c r="G82" i="17"/>
  <c r="D82" i="17"/>
  <c r="C82" i="17"/>
  <c r="H81" i="17"/>
  <c r="G81" i="17"/>
  <c r="D81" i="17"/>
  <c r="C81" i="17"/>
  <c r="H80" i="17"/>
  <c r="G80" i="17"/>
  <c r="D80" i="17"/>
  <c r="C80" i="17"/>
  <c r="H79" i="17"/>
  <c r="G79" i="17"/>
  <c r="D79" i="17"/>
  <c r="C79" i="17"/>
  <c r="H78" i="17"/>
  <c r="G78" i="17"/>
  <c r="D78" i="17"/>
  <c r="C78" i="17"/>
  <c r="H77" i="17"/>
  <c r="G77" i="17"/>
  <c r="D77" i="17"/>
  <c r="C77" i="17"/>
  <c r="H76" i="17"/>
  <c r="G76" i="17"/>
  <c r="D76" i="17"/>
  <c r="C76" i="17"/>
  <c r="H75" i="17"/>
  <c r="G75" i="17"/>
  <c r="D75" i="17"/>
  <c r="C75" i="17"/>
  <c r="H74" i="17"/>
  <c r="G74" i="17"/>
  <c r="D74" i="17"/>
  <c r="C74" i="17"/>
  <c r="H73" i="17"/>
  <c r="G73" i="17"/>
  <c r="D73" i="17"/>
  <c r="C73" i="17"/>
  <c r="H72" i="17"/>
  <c r="G72" i="17"/>
  <c r="D72" i="17"/>
  <c r="C72" i="17"/>
  <c r="H71" i="17"/>
  <c r="G71" i="17"/>
  <c r="D71" i="17"/>
  <c r="C71" i="17"/>
  <c r="H70" i="17"/>
  <c r="G70" i="17"/>
  <c r="D70" i="17"/>
  <c r="C70" i="17"/>
  <c r="H69" i="17"/>
  <c r="G69" i="17"/>
  <c r="D69" i="17"/>
  <c r="C69" i="17"/>
  <c r="H68" i="17"/>
  <c r="G68" i="17"/>
  <c r="D68" i="17"/>
  <c r="C68" i="17"/>
  <c r="H67" i="17"/>
  <c r="G67" i="17"/>
  <c r="D67" i="17"/>
  <c r="C67" i="17"/>
  <c r="H66" i="17"/>
  <c r="G66" i="17"/>
  <c r="D66" i="17"/>
  <c r="C66" i="17"/>
  <c r="H65" i="17"/>
  <c r="G65" i="17"/>
  <c r="D65" i="17"/>
  <c r="C65" i="17"/>
  <c r="H64" i="17"/>
  <c r="G64" i="17"/>
  <c r="D64" i="17"/>
  <c r="C64" i="17"/>
  <c r="H63" i="17"/>
  <c r="G63" i="17"/>
  <c r="D63" i="17"/>
  <c r="C63" i="17"/>
  <c r="H62" i="17"/>
  <c r="G62" i="17"/>
  <c r="D62" i="17"/>
  <c r="C62" i="17"/>
  <c r="H61" i="17"/>
  <c r="G61" i="17"/>
  <c r="D61" i="17"/>
  <c r="C61" i="17"/>
  <c r="H60" i="17"/>
  <c r="G60" i="17"/>
  <c r="D60" i="17"/>
  <c r="C60" i="17"/>
  <c r="H59" i="17"/>
  <c r="G59" i="17"/>
  <c r="D59" i="17"/>
  <c r="C59" i="17"/>
  <c r="H58" i="17"/>
  <c r="G58" i="17"/>
  <c r="D58" i="17"/>
  <c r="C58" i="17"/>
  <c r="H57" i="17"/>
  <c r="G57" i="17"/>
  <c r="D57" i="17"/>
  <c r="C57" i="17"/>
  <c r="H56" i="17"/>
  <c r="G56" i="17"/>
  <c r="D56" i="17"/>
  <c r="C56" i="17"/>
  <c r="H55" i="17"/>
  <c r="G55" i="17"/>
  <c r="D55" i="17"/>
  <c r="C55" i="17"/>
  <c r="H54" i="17"/>
  <c r="G54" i="17"/>
  <c r="D54" i="17"/>
  <c r="C54" i="17"/>
  <c r="H53" i="17"/>
  <c r="G53" i="17"/>
  <c r="D53" i="17"/>
  <c r="C53" i="17"/>
  <c r="H52" i="17"/>
  <c r="G52" i="17"/>
  <c r="D52" i="17"/>
  <c r="C52" i="17"/>
  <c r="H51" i="17"/>
  <c r="G51" i="17"/>
  <c r="D51" i="17"/>
  <c r="C51" i="17"/>
  <c r="H50" i="17"/>
  <c r="G50" i="17"/>
  <c r="D50" i="17"/>
  <c r="C50" i="17"/>
  <c r="H49" i="17"/>
  <c r="G49" i="17"/>
  <c r="D49" i="17"/>
  <c r="C49" i="17"/>
  <c r="H48" i="17"/>
  <c r="G48" i="17"/>
  <c r="D48" i="17"/>
  <c r="C48" i="17"/>
  <c r="H47" i="17"/>
  <c r="G47" i="17"/>
  <c r="D47" i="17"/>
  <c r="C47" i="17"/>
  <c r="H46" i="17"/>
  <c r="G46" i="17"/>
  <c r="D46" i="17"/>
  <c r="C46" i="17"/>
  <c r="H45" i="17"/>
  <c r="G45" i="17"/>
  <c r="C45" i="17"/>
  <c r="H44" i="17"/>
  <c r="G44" i="17"/>
  <c r="C44" i="17"/>
  <c r="H43" i="17"/>
  <c r="G43" i="17"/>
  <c r="C43" i="17"/>
  <c r="H42" i="17"/>
  <c r="C11" i="17" s="1"/>
  <c r="G42" i="17"/>
  <c r="C42" i="17"/>
  <c r="H41" i="17"/>
  <c r="G41" i="17"/>
  <c r="H40" i="17"/>
  <c r="G40" i="17"/>
  <c r="C12" i="17"/>
  <c r="C3" i="17"/>
  <c r="C13" i="17" l="1"/>
  <c r="C130" i="17"/>
  <c r="C134" i="17" s="1"/>
  <c r="C138" i="17" s="1"/>
  <c r="C142" i="17" s="1"/>
  <c r="C146" i="17" s="1"/>
  <c r="C150" i="17" s="1"/>
  <c r="C124" i="17"/>
  <c r="C128" i="17" s="1"/>
  <c r="C132" i="17" s="1"/>
  <c r="C136" i="17" s="1"/>
  <c r="C140" i="17" s="1"/>
  <c r="C144" i="17" s="1"/>
  <c r="C148" i="17" s="1"/>
  <c r="C15" i="17"/>
  <c r="C129" i="17"/>
  <c r="C133" i="17" s="1"/>
  <c r="C137" i="17" s="1"/>
  <c r="C141" i="17" s="1"/>
  <c r="C145" i="17" s="1"/>
  <c r="C149" i="17" s="1"/>
  <c r="C123" i="17"/>
  <c r="C127" i="17" s="1"/>
  <c r="C131" i="17" s="1"/>
  <c r="C135" i="17" s="1"/>
  <c r="C139" i="17" s="1"/>
  <c r="C143" i="17" s="1"/>
  <c r="C147" i="17" s="1"/>
  <c r="B121" i="4" l="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C136" i="4" l="1"/>
  <c r="C127" i="4"/>
  <c r="C133" i="4"/>
  <c r="F46" i="4" s="1"/>
  <c r="C123" i="4"/>
  <c r="C126" i="4"/>
  <c r="C125" i="4"/>
  <c r="F44" i="4" s="1"/>
  <c r="C122" i="4"/>
  <c r="C128" i="4"/>
  <c r="C135" i="4"/>
  <c r="C134" i="4"/>
  <c r="C141" i="4"/>
  <c r="F48" i="4" s="1"/>
  <c r="C140" i="4"/>
  <c r="C132" i="4"/>
  <c r="C124" i="4"/>
  <c r="C139" i="4"/>
  <c r="C131" i="4"/>
  <c r="C138" i="4"/>
  <c r="C130" i="4"/>
  <c r="C137" i="4"/>
  <c r="F47" i="4" s="1"/>
  <c r="C129" i="4"/>
  <c r="F45" i="4" s="1"/>
  <c r="C121" i="4"/>
  <c r="F43" i="4" s="1"/>
  <c r="C12" i="4" l="1"/>
  <c r="C9" i="4"/>
  <c r="C9" i="1" l="1"/>
  <c r="D16" i="10"/>
  <c r="D17" i="10"/>
  <c r="D18"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12"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D153" i="10"/>
  <c r="D154" i="10"/>
  <c r="D155" i="10"/>
  <c r="D156" i="10"/>
  <c r="D157" i="10"/>
  <c r="D158" i="10"/>
  <c r="D159" i="10"/>
  <c r="D160" i="10"/>
  <c r="D161" i="10"/>
  <c r="D162" i="10"/>
  <c r="D163" i="10"/>
  <c r="D164" i="10"/>
  <c r="D165" i="10"/>
  <c r="D166" i="10"/>
  <c r="D167" i="10"/>
  <c r="D168" i="10"/>
  <c r="D169" i="10"/>
  <c r="D170" i="10"/>
  <c r="D171" i="10"/>
  <c r="D172" i="10"/>
  <c r="D173" i="10"/>
  <c r="D174" i="10"/>
  <c r="D175" i="10"/>
  <c r="D176" i="10"/>
  <c r="D177" i="10"/>
  <c r="D178" i="10"/>
  <c r="D179" i="10"/>
  <c r="D180" i="10"/>
  <c r="D181" i="10"/>
  <c r="D182" i="10"/>
  <c r="D183" i="10"/>
  <c r="D184" i="10"/>
  <c r="D185" i="10"/>
  <c r="D186" i="10"/>
  <c r="D187" i="10"/>
  <c r="D188" i="10"/>
  <c r="D189" i="10"/>
  <c r="D190" i="10"/>
  <c r="D191" i="10"/>
  <c r="D192" i="10"/>
  <c r="D193" i="10"/>
  <c r="D194" i="10"/>
  <c r="D195" i="10"/>
  <c r="D196" i="10"/>
  <c r="D197" i="10"/>
  <c r="D198" i="10"/>
  <c r="D199" i="10"/>
  <c r="D200" i="10"/>
  <c r="D201" i="10"/>
  <c r="D202" i="10"/>
  <c r="D203" i="10"/>
  <c r="D204" i="10"/>
  <c r="D205" i="10"/>
  <c r="D206" i="10"/>
  <c r="D207" i="10"/>
  <c r="D208" i="10"/>
  <c r="D209" i="10"/>
  <c r="D210" i="10"/>
  <c r="D211" i="10"/>
  <c r="D212" i="10"/>
  <c r="D213" i="10"/>
  <c r="D214" i="10"/>
  <c r="D215" i="10"/>
  <c r="D216" i="10"/>
  <c r="D217" i="10"/>
  <c r="D218" i="10"/>
  <c r="D219" i="10"/>
  <c r="D220" i="10"/>
  <c r="D221" i="10"/>
  <c r="D222" i="10"/>
  <c r="D223" i="10"/>
  <c r="D224" i="10"/>
  <c r="D225" i="10"/>
  <c r="D226" i="10"/>
  <c r="D227" i="10"/>
  <c r="D228" i="10"/>
  <c r="D229" i="10"/>
  <c r="D230" i="10"/>
  <c r="D231" i="10"/>
  <c r="D232" i="10"/>
  <c r="D233" i="10"/>
  <c r="D234" i="10"/>
  <c r="D235" i="10"/>
  <c r="D236" i="10"/>
  <c r="D237" i="10"/>
  <c r="D238" i="10"/>
  <c r="D239" i="10"/>
  <c r="D240" i="10"/>
  <c r="D241" i="10"/>
  <c r="D242" i="10"/>
  <c r="D243" i="10"/>
  <c r="D244" i="10"/>
  <c r="D245" i="10"/>
  <c r="D246" i="10"/>
  <c r="D247" i="10"/>
  <c r="D248" i="10"/>
  <c r="D249" i="10"/>
  <c r="D250" i="10"/>
  <c r="D251" i="10"/>
  <c r="D252" i="10"/>
  <c r="D253" i="10"/>
  <c r="D254" i="10"/>
  <c r="D255" i="10"/>
  <c r="D256" i="10"/>
  <c r="D257" i="10"/>
  <c r="D258" i="10"/>
  <c r="D259" i="10"/>
  <c r="D260" i="10"/>
  <c r="D261" i="10"/>
  <c r="D262" i="10"/>
  <c r="D263" i="10"/>
  <c r="D264" i="10"/>
  <c r="D265" i="10"/>
  <c r="D266" i="10"/>
  <c r="D267" i="10"/>
  <c r="D268" i="10"/>
  <c r="D269" i="10"/>
  <c r="D270" i="10"/>
  <c r="D271" i="10"/>
  <c r="D272" i="10"/>
  <c r="D273" i="10"/>
  <c r="D274" i="10"/>
  <c r="D275" i="10"/>
  <c r="D276" i="10"/>
  <c r="D277" i="10"/>
  <c r="D278" i="10"/>
  <c r="D279" i="10"/>
  <c r="D280" i="10"/>
  <c r="D281" i="10"/>
  <c r="D282" i="10"/>
  <c r="D283" i="10"/>
  <c r="D284" i="10"/>
  <c r="D285" i="10"/>
  <c r="D286" i="10"/>
  <c r="D287" i="10"/>
  <c r="D288" i="10"/>
  <c r="D289" i="10"/>
  <c r="D290" i="10"/>
  <c r="D291" i="10"/>
  <c r="D292" i="10"/>
  <c r="D293" i="10"/>
  <c r="D294" i="10"/>
  <c r="D295" i="10"/>
  <c r="D19" i="10"/>
  <c r="D20" i="10"/>
  <c r="D21" i="10"/>
  <c r="D22" i="10"/>
  <c r="D23" i="10"/>
  <c r="C14" i="1" l="1"/>
  <c r="F43" i="1" l="1"/>
  <c r="C12" i="1" s="1"/>
  <c r="F44" i="1"/>
  <c r="F45" i="1"/>
  <c r="F46" i="1"/>
  <c r="F47" i="1"/>
  <c r="F48" i="1"/>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19" i="8"/>
  <c r="D4" i="3"/>
  <c r="C6" i="10"/>
  <c r="G35" i="10"/>
  <c r="G36" i="10"/>
  <c r="G37" i="10"/>
  <c r="G38" i="10"/>
  <c r="G39" i="10"/>
  <c r="G40" i="10"/>
  <c r="C3" i="10"/>
  <c r="D6" i="3" l="1"/>
  <c r="C8" i="4"/>
  <c r="C14" i="4" s="1"/>
  <c r="D7" i="3" s="1"/>
  <c r="C272" i="10"/>
  <c r="C273" i="10"/>
  <c r="C274" i="10"/>
  <c r="C275" i="10"/>
  <c r="C276" i="10"/>
  <c r="C277" i="10"/>
  <c r="C278" i="10"/>
  <c r="C279" i="10"/>
  <c r="C280" i="10"/>
  <c r="C281" i="10"/>
  <c r="C282" i="10"/>
  <c r="C283" i="10"/>
  <c r="C284" i="10"/>
  <c r="C285" i="10"/>
  <c r="C286" i="10"/>
  <c r="C287" i="10"/>
  <c r="C288" i="10"/>
  <c r="C289" i="10"/>
  <c r="C290" i="10"/>
  <c r="C291" i="10"/>
  <c r="C292" i="10"/>
  <c r="C293" i="10"/>
  <c r="C294" i="10"/>
  <c r="C295" i="10"/>
  <c r="C13" i="2"/>
  <c r="C18" i="2" l="1"/>
  <c r="C12" i="2"/>
  <c r="C17" i="2" l="1"/>
  <c r="D5" i="3" s="1"/>
  <c r="C8" i="1"/>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C119" i="10"/>
  <c r="C120" i="10"/>
  <c r="C121" i="10"/>
  <c r="C122" i="10"/>
  <c r="C123"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C150" i="10"/>
  <c r="C151" i="10"/>
  <c r="C152" i="10"/>
  <c r="C153" i="10"/>
  <c r="C154" i="10"/>
  <c r="C155" i="10"/>
  <c r="C156" i="10"/>
  <c r="C157" i="10"/>
  <c r="C158" i="10"/>
  <c r="C159" i="10"/>
  <c r="C160" i="10"/>
  <c r="C161" i="10"/>
  <c r="C162" i="10"/>
  <c r="C163" i="10"/>
  <c r="C164" i="10"/>
  <c r="C165" i="10"/>
  <c r="C166" i="10"/>
  <c r="C167" i="10"/>
  <c r="C168" i="10"/>
  <c r="C169" i="10"/>
  <c r="C170" i="10"/>
  <c r="C171" i="10"/>
  <c r="C172" i="10"/>
  <c r="C173" i="10"/>
  <c r="C174" i="10"/>
  <c r="C175" i="10"/>
  <c r="C176" i="10"/>
  <c r="C177" i="10"/>
  <c r="C178" i="10"/>
  <c r="C179" i="10"/>
  <c r="C180" i="10"/>
  <c r="G12" i="10" s="1"/>
  <c r="C181" i="10"/>
  <c r="C182" i="10"/>
  <c r="C183" i="10"/>
  <c r="C184" i="10"/>
  <c r="G13" i="10" s="1"/>
  <c r="C185" i="10"/>
  <c r="C186" i="10"/>
  <c r="C187" i="10"/>
  <c r="C188" i="10"/>
  <c r="G14" i="10" s="1"/>
  <c r="C189" i="10"/>
  <c r="C190" i="10"/>
  <c r="C191" i="10"/>
  <c r="C192" i="10"/>
  <c r="G15" i="10" s="1"/>
  <c r="C193" i="10"/>
  <c r="C194" i="10"/>
  <c r="C195" i="10"/>
  <c r="C196" i="10"/>
  <c r="G16" i="10" s="1"/>
  <c r="C197" i="10"/>
  <c r="C198" i="10"/>
  <c r="C199" i="10"/>
  <c r="C200" i="10"/>
  <c r="G17" i="10" s="1"/>
  <c r="C201" i="10"/>
  <c r="C202" i="10"/>
  <c r="C203" i="10"/>
  <c r="C204" i="10"/>
  <c r="G18" i="10" s="1"/>
  <c r="C205" i="10"/>
  <c r="C206" i="10"/>
  <c r="C207" i="10"/>
  <c r="C208" i="10"/>
  <c r="G19" i="10" s="1"/>
  <c r="C209" i="10"/>
  <c r="C210" i="10"/>
  <c r="C211" i="10"/>
  <c r="C212" i="10"/>
  <c r="G20" i="10" s="1"/>
  <c r="C213" i="10"/>
  <c r="C214" i="10"/>
  <c r="C215" i="10"/>
  <c r="C216" i="10"/>
  <c r="G21" i="10" s="1"/>
  <c r="C217" i="10"/>
  <c r="C218" i="10"/>
  <c r="C219" i="10"/>
  <c r="C220" i="10"/>
  <c r="G22" i="10" s="1"/>
  <c r="C221" i="10"/>
  <c r="C222" i="10"/>
  <c r="C223" i="10"/>
  <c r="C224" i="10"/>
  <c r="G23" i="10" s="1"/>
  <c r="C225" i="10"/>
  <c r="C226" i="10"/>
  <c r="C227" i="10"/>
  <c r="C228" i="10"/>
  <c r="G24" i="10" s="1"/>
  <c r="C229" i="10"/>
  <c r="C230" i="10"/>
  <c r="C231" i="10"/>
  <c r="C232" i="10"/>
  <c r="G25" i="10" s="1"/>
  <c r="C233" i="10"/>
  <c r="C234" i="10"/>
  <c r="C235" i="10"/>
  <c r="C236" i="10"/>
  <c r="G26" i="10" s="1"/>
  <c r="C237" i="10"/>
  <c r="C238" i="10"/>
  <c r="C239" i="10"/>
  <c r="C240" i="10"/>
  <c r="G27" i="10" s="1"/>
  <c r="C241" i="10"/>
  <c r="C242" i="10"/>
  <c r="C243" i="10"/>
  <c r="C244" i="10"/>
  <c r="G28" i="10" s="1"/>
  <c r="C245" i="10"/>
  <c r="C246" i="10"/>
  <c r="C247" i="10"/>
  <c r="C248" i="10"/>
  <c r="G29" i="10" s="1"/>
  <c r="C249" i="10"/>
  <c r="C250" i="10"/>
  <c r="C251" i="10"/>
  <c r="C252" i="10"/>
  <c r="G30" i="10" s="1"/>
  <c r="C253" i="10"/>
  <c r="C254" i="10"/>
  <c r="C255" i="10"/>
  <c r="C256" i="10"/>
  <c r="G31" i="10" s="1"/>
  <c r="C257" i="10"/>
  <c r="C258" i="10"/>
  <c r="C259" i="10"/>
  <c r="C260" i="10"/>
  <c r="G32" i="10" s="1"/>
  <c r="C261" i="10"/>
  <c r="C262" i="10"/>
  <c r="C263" i="10"/>
  <c r="C264" i="10"/>
  <c r="G33" i="10" s="1"/>
  <c r="C265" i="10"/>
  <c r="C266" i="10"/>
  <c r="C267" i="10"/>
  <c r="C268" i="10"/>
  <c r="G34" i="10" s="1"/>
  <c r="C269" i="10"/>
  <c r="C270" i="10"/>
  <c r="C271" i="10"/>
  <c r="C19" i="10"/>
  <c r="D59" i="8" l="1"/>
  <c r="D58" i="8"/>
  <c r="D57" i="8"/>
  <c r="D56" i="8"/>
  <c r="G24" i="8" s="1"/>
  <c r="D55" i="8"/>
  <c r="D54" i="8"/>
  <c r="D53" i="8"/>
  <c r="D52" i="8"/>
  <c r="G23" i="8" s="1"/>
  <c r="D51" i="8"/>
  <c r="D50" i="8"/>
  <c r="D49" i="8"/>
  <c r="D48" i="8"/>
  <c r="G22" i="8" s="1"/>
  <c r="D47" i="8"/>
  <c r="D46" i="8"/>
  <c r="D45" i="8"/>
  <c r="D44" i="8"/>
  <c r="G21" i="8" s="1"/>
  <c r="D43" i="8"/>
  <c r="D42" i="8"/>
  <c r="D41" i="8"/>
  <c r="D40" i="8"/>
  <c r="G20" i="8" s="1"/>
  <c r="D39" i="8"/>
  <c r="D38" i="8"/>
  <c r="D37" i="8"/>
  <c r="D36" i="8"/>
  <c r="G19" i="8" s="1"/>
  <c r="D35" i="8"/>
  <c r="D34" i="8"/>
  <c r="D33" i="8"/>
  <c r="D32" i="8"/>
  <c r="G18" i="8" s="1"/>
  <c r="D31" i="8"/>
  <c r="D30" i="8"/>
  <c r="D29" i="8"/>
  <c r="D28" i="8"/>
  <c r="G17" i="8" s="1"/>
  <c r="D27" i="8"/>
  <c r="D26" i="8"/>
  <c r="D25" i="8"/>
  <c r="D24" i="8"/>
  <c r="D23" i="8"/>
  <c r="C103" i="4"/>
  <c r="C104" i="4"/>
  <c r="C105" i="4"/>
  <c r="F39" i="4" s="1"/>
  <c r="C106" i="4"/>
  <c r="C107" i="4"/>
  <c r="C108" i="4"/>
  <c r="C109" i="4"/>
  <c r="F40" i="4" s="1"/>
  <c r="C110" i="4"/>
  <c r="C111" i="4"/>
  <c r="C112" i="4"/>
  <c r="C113" i="4"/>
  <c r="F41" i="4" s="1"/>
  <c r="C114" i="4"/>
  <c r="C115" i="4"/>
  <c r="C116" i="4"/>
  <c r="C117" i="4"/>
  <c r="F42" i="4" s="1"/>
  <c r="C118" i="4"/>
  <c r="C119" i="4"/>
  <c r="C120" i="4"/>
  <c r="C102" i="4"/>
  <c r="C101" i="4"/>
  <c r="F38" i="4" s="1"/>
  <c r="C100" i="4"/>
  <c r="C99" i="4"/>
  <c r="C98" i="4"/>
  <c r="C97" i="4"/>
  <c r="F37" i="4" s="1"/>
  <c r="C96" i="4"/>
  <c r="C95" i="4"/>
  <c r="C94" i="4"/>
  <c r="C93" i="4"/>
  <c r="F36" i="4" s="1"/>
  <c r="C92" i="4"/>
  <c r="C91" i="4"/>
  <c r="C90" i="4"/>
  <c r="C89" i="4"/>
  <c r="F35" i="4" s="1"/>
  <c r="C88" i="4"/>
  <c r="C87" i="4"/>
  <c r="C86" i="4"/>
  <c r="C85" i="4"/>
  <c r="F34" i="4" s="1"/>
  <c r="C84" i="4"/>
  <c r="C83" i="4"/>
  <c r="C82" i="4"/>
  <c r="C81" i="4"/>
  <c r="F33" i="4" s="1"/>
  <c r="C80" i="4"/>
  <c r="C79" i="4"/>
  <c r="C78" i="4"/>
  <c r="C77" i="4"/>
  <c r="F32" i="4" s="1"/>
  <c r="C76" i="4"/>
  <c r="C75" i="4"/>
  <c r="C74" i="4"/>
  <c r="C73" i="4"/>
  <c r="F31" i="4" s="1"/>
  <c r="C72" i="4"/>
  <c r="C71" i="4"/>
  <c r="C70" i="4"/>
  <c r="C69" i="4"/>
  <c r="F30" i="4" s="1"/>
  <c r="C68" i="4"/>
  <c r="C67" i="4"/>
  <c r="C66" i="4"/>
  <c r="C65" i="4"/>
  <c r="F29" i="4" s="1"/>
  <c r="C64" i="4"/>
  <c r="C63" i="4"/>
  <c r="C62" i="4"/>
  <c r="C61" i="4"/>
  <c r="F28" i="4" s="1"/>
  <c r="C60" i="4"/>
  <c r="C59" i="4"/>
  <c r="C58" i="4"/>
  <c r="C57" i="4"/>
  <c r="F27" i="4" s="1"/>
  <c r="C56" i="4"/>
  <c r="C55" i="4"/>
  <c r="C54" i="4"/>
  <c r="C53" i="4"/>
  <c r="F26" i="4" s="1"/>
  <c r="C52" i="4"/>
  <c r="C51" i="4"/>
  <c r="C50" i="4"/>
  <c r="C49" i="4"/>
  <c r="F25" i="4" s="1"/>
  <c r="C48" i="4"/>
  <c r="C47" i="4"/>
  <c r="C46" i="4"/>
  <c r="C45" i="4"/>
  <c r="F24" i="4" s="1"/>
  <c r="C44" i="4"/>
  <c r="C43" i="4"/>
  <c r="C42" i="4"/>
  <c r="C41" i="4"/>
  <c r="F23" i="4" s="1"/>
  <c r="C40" i="4"/>
  <c r="C39" i="4"/>
  <c r="C38" i="4"/>
  <c r="C37" i="4"/>
  <c r="F22" i="4" s="1"/>
  <c r="C36" i="4"/>
  <c r="C35" i="4"/>
  <c r="C34" i="4"/>
  <c r="C33" i="4"/>
  <c r="F21" i="4" s="1"/>
  <c r="C32" i="4"/>
  <c r="C31" i="4"/>
  <c r="C30" i="4"/>
  <c r="C29" i="4"/>
  <c r="F20" i="4" s="1"/>
  <c r="C28" i="4"/>
  <c r="C27" i="4"/>
  <c r="C5" i="8" l="1"/>
  <c r="G16" i="8"/>
  <c r="C3" i="4"/>
  <c r="C10" i="8"/>
  <c r="D62" i="8" s="1"/>
  <c r="C62" i="8" s="1"/>
  <c r="D65" i="8"/>
  <c r="D81" i="8"/>
  <c r="D66" i="8"/>
  <c r="D68" i="8"/>
  <c r="D60" i="8"/>
  <c r="C60" i="8" s="1"/>
  <c r="D61" i="8"/>
  <c r="C61" i="8" s="1"/>
  <c r="C65" i="8" s="1"/>
  <c r="D63" i="8"/>
  <c r="C63" i="8" s="1"/>
  <c r="D79" i="8"/>
  <c r="D64" i="8"/>
  <c r="C6" i="8"/>
  <c r="C108" i="2"/>
  <c r="C109" i="2"/>
  <c r="C110" i="2"/>
  <c r="F50" i="2" s="1"/>
  <c r="C111" i="2"/>
  <c r="C112" i="2"/>
  <c r="C113" i="2"/>
  <c r="C107" i="2"/>
  <c r="C106" i="2"/>
  <c r="F49" i="2" s="1"/>
  <c r="C105" i="2"/>
  <c r="C104" i="2"/>
  <c r="C103" i="2"/>
  <c r="C102" i="2"/>
  <c r="F48" i="2" s="1"/>
  <c r="C101" i="2"/>
  <c r="C100" i="2"/>
  <c r="C99" i="2"/>
  <c r="C98" i="2"/>
  <c r="F47" i="2" s="1"/>
  <c r="C97" i="2"/>
  <c r="C96" i="2"/>
  <c r="C95" i="2"/>
  <c r="C94" i="2"/>
  <c r="F46" i="2" s="1"/>
  <c r="C93" i="2"/>
  <c r="C92" i="2"/>
  <c r="C91" i="2"/>
  <c r="C90" i="2"/>
  <c r="F45" i="2" s="1"/>
  <c r="C89" i="2"/>
  <c r="C88" i="2"/>
  <c r="C87" i="2"/>
  <c r="C86" i="2"/>
  <c r="F44" i="2" s="1"/>
  <c r="C85" i="2"/>
  <c r="C84" i="2"/>
  <c r="C83" i="2"/>
  <c r="C82" i="2"/>
  <c r="F43" i="2" s="1"/>
  <c r="C81" i="2"/>
  <c r="C80" i="2"/>
  <c r="C79" i="2"/>
  <c r="C78" i="2"/>
  <c r="F42" i="2" s="1"/>
  <c r="C77" i="2"/>
  <c r="C76" i="2"/>
  <c r="C75" i="2"/>
  <c r="C74" i="2"/>
  <c r="F41" i="2" s="1"/>
  <c r="C73" i="2"/>
  <c r="C72" i="2"/>
  <c r="C71" i="2"/>
  <c r="C70" i="2"/>
  <c r="F40" i="2" s="1"/>
  <c r="C69" i="2"/>
  <c r="C68" i="2"/>
  <c r="C67" i="2"/>
  <c r="C66" i="2"/>
  <c r="F39" i="2" s="1"/>
  <c r="C65" i="2"/>
  <c r="C64" i="2"/>
  <c r="C63" i="2"/>
  <c r="C62" i="2"/>
  <c r="F38" i="2" s="1"/>
  <c r="C61" i="2"/>
  <c r="C60" i="2"/>
  <c r="C59" i="2"/>
  <c r="C58" i="2"/>
  <c r="F37" i="2" s="1"/>
  <c r="C57" i="2"/>
  <c r="C56" i="2"/>
  <c r="C55" i="2"/>
  <c r="C54" i="2"/>
  <c r="F36" i="2" s="1"/>
  <c r="C53" i="2"/>
  <c r="C52" i="2"/>
  <c r="C51" i="2"/>
  <c r="C50" i="2"/>
  <c r="F35" i="2" s="1"/>
  <c r="C49" i="2"/>
  <c r="C48" i="2"/>
  <c r="C47" i="2"/>
  <c r="C46" i="2"/>
  <c r="F34" i="2" s="1"/>
  <c r="C45" i="2"/>
  <c r="C44" i="2"/>
  <c r="C43" i="2"/>
  <c r="C42" i="2"/>
  <c r="F33" i="2" s="1"/>
  <c r="C41" i="2"/>
  <c r="C40" i="2"/>
  <c r="C39" i="2"/>
  <c r="C38" i="2"/>
  <c r="C32" i="1"/>
  <c r="F23" i="1" s="1"/>
  <c r="C33" i="1"/>
  <c r="C34" i="1"/>
  <c r="C35" i="1"/>
  <c r="C36" i="1"/>
  <c r="F24" i="1" s="1"/>
  <c r="C37" i="1"/>
  <c r="C38" i="1"/>
  <c r="C39" i="1"/>
  <c r="C40" i="1"/>
  <c r="F25" i="1" s="1"/>
  <c r="C41" i="1"/>
  <c r="C42" i="1"/>
  <c r="C43" i="1"/>
  <c r="C44" i="1"/>
  <c r="F26" i="1" s="1"/>
  <c r="C45" i="1"/>
  <c r="C46" i="1"/>
  <c r="C47" i="1"/>
  <c r="C48" i="1"/>
  <c r="F27" i="1" s="1"/>
  <c r="C49" i="1"/>
  <c r="C50" i="1"/>
  <c r="C51" i="1"/>
  <c r="C52" i="1"/>
  <c r="F28" i="1" s="1"/>
  <c r="C53" i="1"/>
  <c r="C54" i="1"/>
  <c r="C55" i="1"/>
  <c r="C56" i="1"/>
  <c r="F29" i="1" s="1"/>
  <c r="C57" i="1"/>
  <c r="C58" i="1"/>
  <c r="C59" i="1"/>
  <c r="C60" i="1"/>
  <c r="F30" i="1" s="1"/>
  <c r="C61" i="1"/>
  <c r="C62" i="1"/>
  <c r="C63" i="1"/>
  <c r="C64" i="1"/>
  <c r="F31" i="1" s="1"/>
  <c r="C65" i="1"/>
  <c r="C66" i="1"/>
  <c r="C67" i="1"/>
  <c r="C68" i="1"/>
  <c r="F32" i="1" s="1"/>
  <c r="C69" i="1"/>
  <c r="C70" i="1"/>
  <c r="C71" i="1"/>
  <c r="C72" i="1"/>
  <c r="F33" i="1" s="1"/>
  <c r="C73" i="1"/>
  <c r="C74" i="1"/>
  <c r="C75" i="1"/>
  <c r="C76" i="1"/>
  <c r="F34" i="1" s="1"/>
  <c r="C77" i="1"/>
  <c r="C78" i="1"/>
  <c r="C79" i="1"/>
  <c r="C80" i="1"/>
  <c r="F35" i="1" s="1"/>
  <c r="C81" i="1"/>
  <c r="C82" i="1"/>
  <c r="C83" i="1"/>
  <c r="C84" i="1"/>
  <c r="F36" i="1" s="1"/>
  <c r="C85" i="1"/>
  <c r="C86" i="1"/>
  <c r="C87" i="1"/>
  <c r="C88" i="1"/>
  <c r="F37" i="1" s="1"/>
  <c r="C89" i="1"/>
  <c r="C90" i="1"/>
  <c r="C91" i="1"/>
  <c r="C92" i="1"/>
  <c r="F38" i="1" s="1"/>
  <c r="C93" i="1"/>
  <c r="C94" i="1"/>
  <c r="C95" i="1"/>
  <c r="C96" i="1"/>
  <c r="F39" i="1" s="1"/>
  <c r="C97" i="1"/>
  <c r="C98" i="1"/>
  <c r="C99" i="1"/>
  <c r="C100" i="1"/>
  <c r="F40" i="1" s="1"/>
  <c r="C101" i="1"/>
  <c r="C102" i="1"/>
  <c r="C103" i="1"/>
  <c r="C104" i="1"/>
  <c r="F41" i="1" s="1"/>
  <c r="C105" i="1"/>
  <c r="C106" i="1"/>
  <c r="C107" i="1"/>
  <c r="C108" i="1"/>
  <c r="F42" i="1" s="1"/>
  <c r="C109" i="1"/>
  <c r="C110" i="1"/>
  <c r="C111" i="1"/>
  <c r="C30" i="1"/>
  <c r="C31" i="1"/>
  <c r="D71" i="8" l="1"/>
  <c r="D76" i="8"/>
  <c r="D73" i="8"/>
  <c r="D78" i="8"/>
  <c r="D70" i="8"/>
  <c r="D67" i="8"/>
  <c r="C67" i="8"/>
  <c r="C71" i="8" s="1"/>
  <c r="D83" i="8"/>
  <c r="D80" i="8"/>
  <c r="D77" i="8"/>
  <c r="D82" i="8"/>
  <c r="C66" i="8"/>
  <c r="C70" i="8" s="1"/>
  <c r="D72" i="8"/>
  <c r="D69" i="8"/>
  <c r="C69" i="8" s="1"/>
  <c r="C73" i="8" s="1"/>
  <c r="C77" i="8" s="1"/>
  <c r="C81" i="8" s="1"/>
  <c r="D74" i="8"/>
  <c r="F32" i="2"/>
  <c r="C3" i="2" s="1"/>
  <c r="C3" i="1"/>
  <c r="D8" i="3"/>
  <c r="D75" i="8"/>
  <c r="C64" i="8"/>
  <c r="C68" i="8" s="1"/>
  <c r="C72" i="8" s="1"/>
  <c r="C76" i="8" s="1"/>
  <c r="C80" i="8" s="1"/>
  <c r="C74" i="8" l="1"/>
  <c r="C78" i="8" s="1"/>
  <c r="C82" i="8" s="1"/>
  <c r="C75" i="8"/>
  <c r="C79" i="8" s="1"/>
  <c r="C83" i="8" s="1"/>
</calcChain>
</file>

<file path=xl/comments1.xml><?xml version="1.0" encoding="utf-8"?>
<comments xmlns="http://schemas.openxmlformats.org/spreadsheetml/2006/main">
  <authors>
    <author>John Stephenson</author>
  </authors>
  <commentList>
    <comment ref="B2" authorId="0">
      <text>
        <r>
          <rPr>
            <b/>
            <sz val="9"/>
            <color indexed="81"/>
            <rFont val="Tahoma"/>
            <family val="2"/>
          </rPr>
          <t>John Stephenson:</t>
        </r>
        <r>
          <rPr>
            <sz val="9"/>
            <color indexed="81"/>
            <rFont val="Tahoma"/>
            <family val="2"/>
          </rPr>
          <t xml:space="preserve">
Most measures are a result of analysis (in statistical software) not replicated here</t>
        </r>
      </text>
    </comment>
  </commentList>
</comments>
</file>

<file path=xl/comments2.xml><?xml version="1.0" encoding="utf-8"?>
<comments xmlns="http://schemas.openxmlformats.org/spreadsheetml/2006/main">
  <authors>
    <author>John Stephenson</author>
  </authors>
  <commentList>
    <comment ref="B2" authorId="0">
      <text>
        <r>
          <rPr>
            <b/>
            <sz val="9"/>
            <color indexed="81"/>
            <rFont val="Tahoma"/>
            <family val="2"/>
          </rPr>
          <t>John Stephenson:</t>
        </r>
        <r>
          <rPr>
            <sz val="9"/>
            <color indexed="81"/>
            <rFont val="Tahoma"/>
            <family val="2"/>
          </rPr>
          <t xml:space="preserve">
Most measures are a result of analysis (in statistical software) not replicated here</t>
        </r>
      </text>
    </comment>
    <comment ref="C12" authorId="0">
      <text>
        <r>
          <rPr>
            <b/>
            <sz val="9"/>
            <color indexed="81"/>
            <rFont val="Tahoma"/>
            <family val="2"/>
          </rPr>
          <t>John Stephenson:</t>
        </r>
        <r>
          <rPr>
            <sz val="9"/>
            <color indexed="81"/>
            <rFont val="Tahoma"/>
            <family val="2"/>
          </rPr>
          <t xml:space="preserve">
We disregard this value because it is significantly affected by the exchange rate. The historical series + forecast is a better guide because the future FX adjustment is balanced out.  </t>
        </r>
      </text>
    </comment>
    <comment ref="C14" authorId="0">
      <text>
        <r>
          <rPr>
            <b/>
            <sz val="9"/>
            <color indexed="81"/>
            <rFont val="Tahoma"/>
            <family val="2"/>
          </rPr>
          <t>John Stephenson:</t>
        </r>
        <r>
          <rPr>
            <sz val="9"/>
            <color indexed="81"/>
            <rFont val="Tahoma"/>
            <family val="2"/>
          </rPr>
          <t xml:space="preserve">
This value includes expectations for aluminium prices from Consensus Economics surveys. Those expectations are not repeated here for reasons of copyright and consequently this value is 'hard keyed' as opposed to calculated here.</t>
        </r>
      </text>
    </comment>
    <comment ref="C15" authorId="0">
      <text>
        <r>
          <rPr>
            <b/>
            <sz val="9"/>
            <color indexed="81"/>
            <rFont val="Tahoma"/>
            <family val="2"/>
          </rPr>
          <t>John Stephenson:</t>
        </r>
        <r>
          <rPr>
            <sz val="9"/>
            <color indexed="81"/>
            <rFont val="Tahoma"/>
            <family val="2"/>
          </rPr>
          <t xml:space="preserve">
This value includes expectations for aluminium prices from Consensus Economics surveys. Those expectations are not repeated here for reasons of copyright and consequently this value is 'hard keyed' as opposed to calculated here.</t>
        </r>
      </text>
    </comment>
    <comment ref="C19" authorId="0">
      <text>
        <r>
          <rPr>
            <b/>
            <sz val="9"/>
            <color indexed="81"/>
            <rFont val="Tahoma"/>
            <family val="2"/>
          </rPr>
          <t>John Stephenson:</t>
        </r>
        <r>
          <rPr>
            <sz val="9"/>
            <color indexed="81"/>
            <rFont val="Tahoma"/>
            <family val="2"/>
          </rPr>
          <t xml:space="preserve">
This value includes expectations for aluminium prices from Consensus Economics surveys. Those expectations are not repeated here for reasons of copyright and consequently this value is 'hard keyed' as opposed to calculated here.</t>
        </r>
      </text>
    </comment>
    <comment ref="C20" authorId="0">
      <text>
        <r>
          <rPr>
            <b/>
            <sz val="9"/>
            <color indexed="81"/>
            <rFont val="Tahoma"/>
            <family val="2"/>
          </rPr>
          <t>John Stephenson:</t>
        </r>
        <r>
          <rPr>
            <sz val="9"/>
            <color indexed="81"/>
            <rFont val="Tahoma"/>
            <family val="2"/>
          </rPr>
          <t xml:space="preserve">
This value includes expectations for aluminium prices from Consensus Economics surveys. Those expectations are not repeated here for reasons of copyright and consequently this value is 'hard keyed' as opposed to calculated here.</t>
        </r>
      </text>
    </comment>
  </commentList>
</comments>
</file>

<file path=xl/comments3.xml><?xml version="1.0" encoding="utf-8"?>
<comments xmlns="http://schemas.openxmlformats.org/spreadsheetml/2006/main">
  <authors>
    <author>John Stephenson</author>
  </authors>
  <commentList>
    <comment ref="C4" authorId="0">
      <text>
        <r>
          <rPr>
            <b/>
            <sz val="9"/>
            <color indexed="81"/>
            <rFont val="Tahoma"/>
            <family val="2"/>
          </rPr>
          <t>John Stephenson:</t>
        </r>
        <r>
          <rPr>
            <sz val="9"/>
            <color indexed="81"/>
            <rFont val="Tahoma"/>
            <family val="2"/>
          </rPr>
          <t xml:space="preserve">
This value includes expectations for copper prices from Consensus Economics surveys. Those expectations are not repeated here for reasons of copyright and consequently this value is 'hard keyed' as opposed to calculated here.</t>
        </r>
      </text>
    </comment>
    <comment ref="D4" authorId="0">
      <text>
        <r>
          <rPr>
            <b/>
            <sz val="9"/>
            <color indexed="81"/>
            <rFont val="Tahoma"/>
            <family val="2"/>
          </rPr>
          <t>John Stephenson:</t>
        </r>
        <r>
          <rPr>
            <sz val="9"/>
            <color indexed="81"/>
            <rFont val="Tahoma"/>
            <family val="2"/>
          </rPr>
          <t xml:space="preserve">
This value includes expectations for copper prices from Consensus Economics surveys. Those expectations are not repeated here for reasons of copyright and consequently this value is 'hard keyed' as opposed to calculated here.</t>
        </r>
      </text>
    </comment>
    <comment ref="C5" authorId="0">
      <text>
        <r>
          <rPr>
            <b/>
            <sz val="9"/>
            <color indexed="81"/>
            <rFont val="Tahoma"/>
            <family val="2"/>
          </rPr>
          <t>John Stephenson:</t>
        </r>
        <r>
          <rPr>
            <sz val="9"/>
            <color indexed="81"/>
            <rFont val="Tahoma"/>
            <family val="2"/>
          </rPr>
          <t xml:space="preserve">
This value includes expectations for copper prices from Consensus Economics surveys. Those expectations are not repeated here for reasons of copyright and consequently this value is 'hard keyed' as opposed to calculated here.</t>
        </r>
      </text>
    </comment>
    <comment ref="D5" authorId="0">
      <text>
        <r>
          <rPr>
            <b/>
            <sz val="9"/>
            <color indexed="81"/>
            <rFont val="Tahoma"/>
            <family val="2"/>
          </rPr>
          <t>John Stephenson:</t>
        </r>
        <r>
          <rPr>
            <sz val="9"/>
            <color indexed="81"/>
            <rFont val="Tahoma"/>
            <family val="2"/>
          </rPr>
          <t xml:space="preserve">
This value includes expectations for copper prices from Consensus Economics surveys. Those expectations are not repeated here for reasons of copyright and consequently this value is 'hard keyed' as opposed to calculated here.</t>
        </r>
      </text>
    </comment>
    <comment ref="D7" authorId="0">
      <text>
        <r>
          <rPr>
            <b/>
            <sz val="9"/>
            <color indexed="81"/>
            <rFont val="Tahoma"/>
            <family val="2"/>
          </rPr>
          <t>John Stephenson:</t>
        </r>
        <r>
          <rPr>
            <sz val="9"/>
            <color indexed="81"/>
            <rFont val="Tahoma"/>
            <family val="2"/>
          </rPr>
          <t xml:space="preserve">
Selected to be consistent with prefabricated metals method.</t>
        </r>
      </text>
    </comment>
  </commentList>
</comments>
</file>

<file path=xl/comments4.xml><?xml version="1.0" encoding="utf-8"?>
<comments xmlns="http://schemas.openxmlformats.org/spreadsheetml/2006/main">
  <authors>
    <author>John Stephenson</author>
  </authors>
  <commentList>
    <comment ref="B2" authorId="0">
      <text>
        <r>
          <rPr>
            <b/>
            <sz val="9"/>
            <color indexed="81"/>
            <rFont val="Tahoma"/>
            <family val="2"/>
          </rPr>
          <t>John Stephenson:</t>
        </r>
        <r>
          <rPr>
            <sz val="9"/>
            <color indexed="81"/>
            <rFont val="Tahoma"/>
            <family val="2"/>
          </rPr>
          <t xml:space="preserve">
Most measures are a result of analysis (in statistical software) not replicated here</t>
        </r>
      </text>
    </comment>
  </commentList>
</comments>
</file>

<file path=xl/comments5.xml><?xml version="1.0" encoding="utf-8"?>
<comments xmlns="http://schemas.openxmlformats.org/spreadsheetml/2006/main">
  <authors>
    <author>John Stephenson</author>
  </authors>
  <commentList>
    <comment ref="B3" authorId="0">
      <text>
        <r>
          <rPr>
            <b/>
            <sz val="9"/>
            <color indexed="81"/>
            <rFont val="Tahoma"/>
            <family val="2"/>
          </rPr>
          <t>John Stephenson:</t>
        </r>
        <r>
          <rPr>
            <sz val="9"/>
            <color indexed="81"/>
            <rFont val="Tahoma"/>
            <family val="2"/>
          </rPr>
          <t xml:space="preserve">
Most measures are a result of analysis (in statistical software) not replicated here</t>
        </r>
      </text>
    </comment>
  </commentList>
</comments>
</file>

<file path=xl/comments6.xml><?xml version="1.0" encoding="utf-8"?>
<comments xmlns="http://schemas.openxmlformats.org/spreadsheetml/2006/main">
  <authors>
    <author>John Stephenson</author>
  </authors>
  <commentList>
    <comment ref="B2" authorId="0">
      <text>
        <r>
          <rPr>
            <b/>
            <sz val="9"/>
            <color indexed="81"/>
            <rFont val="Tahoma"/>
            <family val="2"/>
          </rPr>
          <t>John Stephenson:</t>
        </r>
        <r>
          <rPr>
            <sz val="9"/>
            <color indexed="81"/>
            <rFont val="Tahoma"/>
            <family val="2"/>
          </rPr>
          <t xml:space="preserve">
Most measures are a result of analysis (in statistical software) not replicated here</t>
        </r>
      </text>
    </comment>
  </commentList>
</comments>
</file>

<file path=xl/comments7.xml><?xml version="1.0" encoding="utf-8"?>
<comments xmlns="http://schemas.openxmlformats.org/spreadsheetml/2006/main">
  <authors>
    <author>John Stephenson</author>
  </authors>
  <commentList>
    <comment ref="B2" authorId="0">
      <text>
        <r>
          <rPr>
            <b/>
            <sz val="9"/>
            <color indexed="81"/>
            <rFont val="Tahoma"/>
            <family val="2"/>
          </rPr>
          <t>John Stephenson:</t>
        </r>
        <r>
          <rPr>
            <sz val="9"/>
            <color indexed="81"/>
            <rFont val="Tahoma"/>
            <family val="2"/>
          </rPr>
          <t xml:space="preserve">
Most measures are a result of analysis (in statistical software) not replicated here</t>
        </r>
      </text>
    </comment>
  </commentList>
</comments>
</file>

<file path=xl/sharedStrings.xml><?xml version="1.0" encoding="utf-8"?>
<sst xmlns="http://schemas.openxmlformats.org/spreadsheetml/2006/main" count="310" uniqueCount="199">
  <si>
    <t>All Sectors Combined</t>
  </si>
  <si>
    <t xml:space="preserve"> </t>
  </si>
  <si>
    <t>All Salary and Wage Rates</t>
  </si>
  <si>
    <t>All Industries/Occupations Combined</t>
  </si>
  <si>
    <t>Table information:</t>
  </si>
  <si>
    <t>Units:</t>
  </si>
  <si>
    <t>Index, Magnitude = Units</t>
  </si>
  <si>
    <t>Footnotes:</t>
  </si>
  <si>
    <t>Base: June 1999 quarter (=1000).</t>
  </si>
  <si>
    <t>Symbols:</t>
  </si>
  <si>
    <t>.. figure not available</t>
  </si>
  <si>
    <t>C: Confidential</t>
  </si>
  <si>
    <t>E: Early Estimate</t>
  </si>
  <si>
    <t>P: Provisional</t>
  </si>
  <si>
    <t>R: Revised</t>
  </si>
  <si>
    <t>S: Suppressed</t>
  </si>
  <si>
    <t>Status flags are not displayed</t>
  </si>
  <si>
    <t xml:space="preserve">Table reference: </t>
  </si>
  <si>
    <t>LCI001AA</t>
  </si>
  <si>
    <t>Last updated:</t>
  </si>
  <si>
    <t>04 February 2015 10:45am</t>
  </si>
  <si>
    <t>Source: Statistics New Zealand</t>
  </si>
  <si>
    <t>Contact: Information Centre</t>
  </si>
  <si>
    <t>Telephone: 0508 525 525</t>
  </si>
  <si>
    <t>Email:info@stats.govt.nz</t>
  </si>
  <si>
    <t>Annual Average Percentage Change</t>
  </si>
  <si>
    <t>Date</t>
  </si>
  <si>
    <t>Outputs (ANZSIC06) - NZSIOC level 3, Base: Dec. 2010 quarter (=1000) (Qrtly-Mar/Jun/Sep/Dec)</t>
  </si>
  <si>
    <t>Fabricated Metal Product Manufacturing</t>
  </si>
  <si>
    <t>PPI024AA</t>
  </si>
  <si>
    <t>19 February 2015 10:45am</t>
  </si>
  <si>
    <t>AAPC implied actual &amp; forecast</t>
  </si>
  <si>
    <t>Annual average percent change</t>
  </si>
  <si>
    <t>London Merchantile exchange (LME)</t>
  </si>
  <si>
    <t>CEP007AA</t>
  </si>
  <si>
    <t>LME Copper US$/mt</t>
  </si>
  <si>
    <t>LME Copper NZ$/mt</t>
  </si>
  <si>
    <t>Year to date annual average of quarterly average of daily spot</t>
  </si>
  <si>
    <t>US$ price converted with quarterly average of spot of NZD:USD</t>
  </si>
  <si>
    <t>A Statistics New Zealand  Labour Cost Index for All Salary and Wage Rates for all industries to be used to index costs of labour operating expenditure for a hypothetical new network.</t>
  </si>
  <si>
    <t>Location:</t>
  </si>
  <si>
    <t xml:space="preserve">A Statistics New Zealand  Producer Price Index for outputs of the metal fabrication industry to be used to index costs of prefabricated steel and other prefabricated metal products such as racks and cabinets. </t>
  </si>
  <si>
    <r>
      <rPr>
        <b/>
        <sz val="10"/>
        <color theme="1"/>
        <rFont val="Calibri"/>
        <family val="2"/>
        <scheme val="minor"/>
      </rPr>
      <t>LabourOpex</t>
    </r>
    <r>
      <rPr>
        <sz val="10"/>
        <color theme="1"/>
        <rFont val="Calibri"/>
        <family val="2"/>
        <scheme val="minor"/>
      </rPr>
      <t xml:space="preserve"> sheet</t>
    </r>
  </si>
  <si>
    <r>
      <rPr>
        <b/>
        <sz val="10"/>
        <color theme="1"/>
        <rFont val="Calibri"/>
        <family val="2"/>
        <scheme val="minor"/>
      </rPr>
      <t>PrefabricatedSteelAndAluminium</t>
    </r>
    <r>
      <rPr>
        <sz val="10"/>
        <color theme="1"/>
        <rFont val="Calibri"/>
        <family val="2"/>
        <scheme val="minor"/>
      </rPr>
      <t xml:space="preserve"> sheet</t>
    </r>
  </si>
  <si>
    <t xml:space="preserve">A Statistics New Zealand  Capital Goods Price Index for non-residential buildings to be used for the cost of constructing buildings for housing e.g. exchange equipment. </t>
  </si>
  <si>
    <r>
      <rPr>
        <b/>
        <sz val="10"/>
        <color theme="1"/>
        <rFont val="Calibri"/>
        <family val="2"/>
        <scheme val="minor"/>
      </rPr>
      <t>NonResidentialBuildings</t>
    </r>
    <r>
      <rPr>
        <sz val="10"/>
        <color theme="1"/>
        <rFont val="Calibri"/>
        <family val="2"/>
        <scheme val="minor"/>
      </rPr>
      <t xml:space="preserve"> sheet</t>
    </r>
  </si>
  <si>
    <t xml:space="preserve">London Metals Exchange prices for Copper to be used for the cost of cable and similar products where copper is a major component and cost driver. </t>
  </si>
  <si>
    <t>Series Id:</t>
  </si>
  <si>
    <t>PCU3359213359210</t>
  </si>
  <si>
    <t>Industry:</t>
  </si>
  <si>
    <t>Fiber optic cable mfg</t>
  </si>
  <si>
    <t>Product:</t>
  </si>
  <si>
    <t>Fiber optic cable</t>
  </si>
  <si>
    <t>Base Date:</t>
  </si>
  <si>
    <t>200312</t>
  </si>
  <si>
    <t>PPI - fibre optic cable (US price index)</t>
  </si>
  <si>
    <t>US Bureau of Labour Statistics</t>
  </si>
  <si>
    <r>
      <rPr>
        <b/>
        <sz val="10"/>
        <color theme="1"/>
        <rFont val="Calibri"/>
        <family val="2"/>
        <scheme val="minor"/>
      </rPr>
      <t xml:space="preserve">FibreOpticCable </t>
    </r>
    <r>
      <rPr>
        <sz val="10"/>
        <color theme="1"/>
        <rFont val="Calibri"/>
        <family val="2"/>
        <scheme val="minor"/>
      </rPr>
      <t>sheet</t>
    </r>
  </si>
  <si>
    <r>
      <rPr>
        <b/>
        <sz val="10"/>
        <color theme="1"/>
        <rFont val="Calibri"/>
        <family val="2"/>
        <scheme val="minor"/>
      </rPr>
      <t>Copper</t>
    </r>
    <r>
      <rPr>
        <sz val="10"/>
        <color theme="1"/>
        <rFont val="Calibri"/>
        <family val="2"/>
        <scheme val="minor"/>
      </rPr>
      <t xml:space="preserve"> sheet</t>
    </r>
  </si>
  <si>
    <t xml:space="preserve">A US Bureau of Labour Statistics Producer Price Index for wholesale prices of Fibre Optic Cable. </t>
  </si>
  <si>
    <t>Cost item</t>
  </si>
  <si>
    <t xml:space="preserve">Basis for calculation </t>
  </si>
  <si>
    <t xml:space="preserve">Copper </t>
  </si>
  <si>
    <t xml:space="preserve">Prefabricated Steel and Aluminium </t>
  </si>
  <si>
    <t xml:space="preserve">Non Residential Buildings </t>
  </si>
  <si>
    <t xml:space="preserve">Fibre Optic Cable </t>
  </si>
  <si>
    <t>Labour Opex</t>
  </si>
  <si>
    <t>Historical average</t>
  </si>
  <si>
    <t>Consumers Price Index</t>
  </si>
  <si>
    <t>All groups</t>
  </si>
  <si>
    <t>Annual Average Percentage Changes</t>
  </si>
  <si>
    <t>CPI comparison</t>
  </si>
  <si>
    <t>Stationary?</t>
  </si>
  <si>
    <t>Deterministic trend</t>
  </si>
  <si>
    <t>I(1), KPSS and ADF</t>
  </si>
  <si>
    <t>Deterministic trend annual</t>
  </si>
  <si>
    <t>Annual average</t>
  </si>
  <si>
    <t>Cointegrated with CPI</t>
  </si>
  <si>
    <t>Yes</t>
  </si>
  <si>
    <t>Relationship to CPI via simple OLS</t>
  </si>
  <si>
    <t>Suggested trend growth rate = E[CPI]</t>
  </si>
  <si>
    <t xml:space="preserve">Deterministic trend </t>
  </si>
  <si>
    <t>Cointegrating relation:</t>
  </si>
  <si>
    <t>LCI</t>
  </si>
  <si>
    <t>Aluminium (NZ$ price)</t>
  </si>
  <si>
    <t>Steel (NZ$ price)</t>
  </si>
  <si>
    <t>USD</t>
  </si>
  <si>
    <t>NZD</t>
  </si>
  <si>
    <t>Trend growth in LCI</t>
  </si>
  <si>
    <t>Implied metal fabrication trend growth rate based on:</t>
  </si>
  <si>
    <t>Copper price</t>
  </si>
  <si>
    <t>Historical average since Reserved Bank Act</t>
  </si>
  <si>
    <t>Expectation given current policy</t>
  </si>
  <si>
    <t>Average of forecast growth</t>
  </si>
  <si>
    <t>Forecast</t>
  </si>
  <si>
    <t>Annual average of CPI</t>
  </si>
  <si>
    <t>Deterministic trend annual growth in CPI</t>
  </si>
  <si>
    <t xml:space="preserve">Expectation of CPI growth in future </t>
  </si>
  <si>
    <t>Implied trend growth rate</t>
  </si>
  <si>
    <t>Trend growth</t>
  </si>
  <si>
    <t>Unit root?</t>
  </si>
  <si>
    <t>I(1) ADF, I(0) KPSS</t>
  </si>
  <si>
    <t>Pre 'GFC'</t>
  </si>
  <si>
    <t>March year annual growth</t>
  </si>
  <si>
    <t>Historical average (March year)</t>
  </si>
  <si>
    <t>Recommended price trend</t>
  </si>
  <si>
    <t>Estimated deterministic trend</t>
  </si>
  <si>
    <t>General inflation (consumption)</t>
  </si>
  <si>
    <t>Index Description:</t>
  </si>
  <si>
    <t>Consumers price index</t>
  </si>
  <si>
    <r>
      <t xml:space="preserve">CPI </t>
    </r>
    <r>
      <rPr>
        <sz val="10"/>
        <color theme="1"/>
        <rFont val="Calibri"/>
        <family val="2"/>
        <scheme val="minor"/>
      </rPr>
      <t>sheet</t>
    </r>
  </si>
  <si>
    <t>Relationship to general inflation</t>
  </si>
  <si>
    <t>Relationship to international steel prices, alumium prices and domestic labour costs</t>
  </si>
  <si>
    <t xml:space="preserve">Current requirements of the RBNZ's policy target agreement with the Minister of Finance </t>
  </si>
  <si>
    <t>This file contains time series of price indices for describing historical and expected price trends for the purpose of (TSLRIC) cost modelling for UCLL and UBA</t>
  </si>
  <si>
    <t>Historical trend excluding currency effects which should be neutral in terms of long term trends</t>
  </si>
  <si>
    <t>Average of historical growth and forecast based on LME futures plus Consensus Economics consensus forecasts</t>
  </si>
  <si>
    <t>Long term price trend</t>
  </si>
  <si>
    <t>Forecast LCI growth rate, average</t>
  </si>
  <si>
    <t>Historical + expected average aluminium price growth</t>
  </si>
  <si>
    <t>Expected Long term growth in steel prices</t>
  </si>
  <si>
    <t>Expected Long term growth in aluminium prices</t>
  </si>
  <si>
    <t>Historical average + expected steel price growth</t>
  </si>
  <si>
    <t xml:space="preserve">Suggested trend growth rate = </t>
  </si>
  <si>
    <t>Annual percent change</t>
  </si>
  <si>
    <t>March year annual percent change</t>
  </si>
  <si>
    <t>Forecast, given expectation of CPI growth</t>
  </si>
  <si>
    <t>Suggested trend growth rate</t>
  </si>
  <si>
    <t>Quarterly</t>
  </si>
  <si>
    <t>Annual average growth rate</t>
  </si>
  <si>
    <t xml:space="preserve">Expectation of PPI growth in future </t>
  </si>
  <si>
    <t>Annual historical average of LCI - construction growth</t>
  </si>
  <si>
    <t xml:space="preserve">Expectation of LCI - construction growth in future </t>
  </si>
  <si>
    <t>Implied trend growth rate for PPI civil, given historical trends</t>
  </si>
  <si>
    <t>Forecast trend, given expectation of PPI and LCI - construction growth</t>
  </si>
  <si>
    <t>Producers Price Index for Civil construction outputs</t>
  </si>
  <si>
    <t>Predictors - indices</t>
  </si>
  <si>
    <t>Trenching costs</t>
  </si>
  <si>
    <t>A Statistics New Zealand Producers Price Index for Civil Construction sector outputs.</t>
  </si>
  <si>
    <t>Relationship to construction sector labour costs and general all sector producer input price inflation</t>
  </si>
  <si>
    <r>
      <t xml:space="preserve">PPI_civil </t>
    </r>
    <r>
      <rPr>
        <sz val="10"/>
        <color theme="1"/>
        <rFont val="Calibri"/>
        <family val="2"/>
        <scheme val="minor"/>
      </rPr>
      <t>sheet</t>
    </r>
  </si>
  <si>
    <t>Expected average</t>
  </si>
  <si>
    <t>Historical + expected average</t>
  </si>
  <si>
    <t>Annual</t>
  </si>
  <si>
    <t>http://www.rbnz.govt.nz/statistics/tables/b1/</t>
  </si>
  <si>
    <t>RBNZ</t>
  </si>
  <si>
    <t>USD:NZD</t>
  </si>
  <si>
    <t>Quarterly average</t>
  </si>
  <si>
    <t>Forecasts for March 2015 - March 2023 from</t>
  </si>
  <si>
    <r>
      <t xml:space="preserve">NZIER March 2015 </t>
    </r>
    <r>
      <rPr>
        <i/>
        <sz val="9"/>
        <color theme="1"/>
        <rFont val="Calibri"/>
        <family val="2"/>
        <scheme val="minor"/>
      </rPr>
      <t>Quarterly Predictions</t>
    </r>
  </si>
  <si>
    <t xml:space="preserve">Sources: </t>
  </si>
  <si>
    <t>Exchange rate</t>
  </si>
  <si>
    <t>Source: https:www.lme.com</t>
  </si>
  <si>
    <t>Labour cost index (LCI)</t>
  </si>
  <si>
    <t>Diagnotic measures</t>
  </si>
  <si>
    <t>Value/result</t>
  </si>
  <si>
    <t>See NZIER report 'Price Trends for UCLL and UBA final pricing principle', November 2015 pp.8-11</t>
  </si>
  <si>
    <t>See NZIER report 'Price Trends for UCLL and UBA final pricing principle', November 2015 pp.15-17</t>
  </si>
  <si>
    <t xml:space="preserve">Producer price index </t>
  </si>
  <si>
    <t>See NZIER report 'Price Trends for UCLL and UBA final pricing principle', November 2015 pp.18-20</t>
  </si>
  <si>
    <t>See NZIER report 'Price Trends for UCLL and UBA final pricing principle', November 2015 pp.20-21</t>
  </si>
  <si>
    <t>Capital Goods Price Index - Non-residential Buildings</t>
  </si>
  <si>
    <t>Index</t>
  </si>
  <si>
    <t>See NZIER report 'Price Trends for UCLL and UBA final pricing principle', November 2015 pp.21-26</t>
  </si>
  <si>
    <t>See NZIER report 'Price Trends for UCLL and UBA final pricing principle', November 2015 p.6</t>
  </si>
  <si>
    <t>Cointegrated with PPI and LCI?</t>
  </si>
  <si>
    <t>See NZIER report 'Price Trends for UCLL and UBA final pricing principle', November 2015 pp.26-30</t>
  </si>
  <si>
    <t>PPI civil output index relationship to all sector PPI-inputs index</t>
  </si>
  <si>
    <t>PPI civil output index relationship to LCI construction index</t>
  </si>
  <si>
    <t>Annual historical average of PPI all groups inputs</t>
  </si>
  <si>
    <t>Historical average PPI Civil output growth</t>
  </si>
  <si>
    <t>Deterministic trend PPI Civil output growth</t>
  </si>
  <si>
    <t>PPI - all groups inputs (StatsNZ PPI019AA, rolling annual average)</t>
  </si>
  <si>
    <t>LCI construction (StatsNZ LCI028AA, rolling annual average)</t>
  </si>
  <si>
    <t>Predictors - annual average growth rate</t>
  </si>
  <si>
    <r>
      <t xml:space="preserve">GDE growth (Annual average growth in StatsNZ SNEQ.SG00RAC00B15 to March 2015, with forecasts from NZIER March 2015 </t>
    </r>
    <r>
      <rPr>
        <i/>
        <sz val="9"/>
        <color theme="1"/>
        <rFont val="Calibri"/>
        <family val="2"/>
        <scheme val="minor"/>
      </rPr>
      <t>Quarterly Predictions)</t>
    </r>
  </si>
  <si>
    <t>NZIER report 'Price Trends for UCLL and UBA final pricing principle', pages:</t>
  </si>
  <si>
    <t>8-11</t>
  </si>
  <si>
    <t>15-17</t>
  </si>
  <si>
    <t>18-20</t>
  </si>
  <si>
    <t>20-21</t>
  </si>
  <si>
    <t>21-26</t>
  </si>
  <si>
    <t>6</t>
  </si>
  <si>
    <t>26-30</t>
  </si>
  <si>
    <t>LME Aluminium US$/mt</t>
  </si>
  <si>
    <t>LME Aluminium NZ$/mt</t>
  </si>
  <si>
    <t>(Interpolated)</t>
  </si>
  <si>
    <t>Source: LME futures</t>
  </si>
  <si>
    <t>Growth (yr to March)</t>
  </si>
  <si>
    <t>Index (2013=1)</t>
  </si>
  <si>
    <t>March year</t>
  </si>
  <si>
    <t>Thomson Reuters Asia Hot Rolled Coil prices 2011-2014</t>
  </si>
  <si>
    <t xml:space="preserve">Forecasts are from Consensus Economics surveys. </t>
  </si>
  <si>
    <t xml:space="preserve">Sources/notes: </t>
  </si>
  <si>
    <t xml:space="preserve">Forecasts not replicated here for reasons of copyright. </t>
  </si>
  <si>
    <t xml:space="preserve">Forecasts for 2019-2023 used in calculating expected growth are from Consensus Economics surveys. </t>
  </si>
  <si>
    <t xml:space="preserve">Cosnensus economics forecasts are not replicated here for reasons of copyright. </t>
  </si>
  <si>
    <t>Steel prices</t>
  </si>
  <si>
    <t>World Bank Steel Price Index to 2011 (discontinued)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</si>
</sst>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_-* #,##0_-;\-* #,##0_-;_-* &quot;-&quot;??_-;_-@_-"/>
    <numFmt numFmtId="167" formatCode="_-* #,##0.000_-;\-* #,##0.000_-;_-* &quot;-&quot;??_-;_-@_-"/>
    <numFmt numFmtId="168" formatCode="0.000"/>
  </numFmts>
  <fonts count="11" x14ac:knownFonts="1">
    <font>
      <sz val="11"/>
      <color theme="1"/>
      <name val="Calibri"/>
      <family val="2"/>
      <scheme val="minor"/>
    </font>
    <font>
      <sz val="11"/>
      <color theme="1"/>
      <name val="Calibri"/>
      <family val="2"/>
      <scheme val="minor"/>
    </font>
    <font>
      <sz val="9"/>
      <color theme="1"/>
      <name val="Calibri"/>
      <family val="2"/>
      <scheme val="minor"/>
    </font>
    <font>
      <b/>
      <u/>
      <sz val="9"/>
      <color theme="1"/>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b/>
      <sz val="9"/>
      <color theme="1"/>
      <name val="Calibri"/>
      <family val="2"/>
      <scheme val="minor"/>
    </font>
    <font>
      <sz val="9"/>
      <color indexed="81"/>
      <name val="Tahoma"/>
      <family val="2"/>
    </font>
    <font>
      <b/>
      <sz val="9"/>
      <color indexed="81"/>
      <name val="Tahoma"/>
      <family val="2"/>
    </font>
    <font>
      <i/>
      <sz val="9"/>
      <color theme="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2" fillId="2" borderId="0" xfId="0" applyFont="1" applyFill="1"/>
    <xf numFmtId="0" fontId="7" fillId="2" borderId="5" xfId="0" applyFont="1" applyFill="1" applyBorder="1"/>
    <xf numFmtId="164" fontId="2" fillId="2" borderId="0" xfId="0" applyNumberFormat="1" applyFont="1" applyFill="1"/>
    <xf numFmtId="164" fontId="2" fillId="2" borderId="0" xfId="2" applyNumberFormat="1" applyFont="1" applyFill="1"/>
    <xf numFmtId="166" fontId="2" fillId="2" borderId="0" xfId="0" applyNumberFormat="1" applyFont="1" applyFill="1"/>
    <xf numFmtId="0" fontId="2" fillId="2" borderId="4" xfId="0" applyFont="1" applyFill="1" applyBorder="1"/>
    <xf numFmtId="164" fontId="2" fillId="2" borderId="4" xfId="0" applyNumberFormat="1" applyFont="1" applyFill="1" applyBorder="1"/>
    <xf numFmtId="0" fontId="2" fillId="2" borderId="5" xfId="0" applyFont="1" applyFill="1" applyBorder="1"/>
    <xf numFmtId="164" fontId="2" fillId="2" borderId="5" xfId="0" applyNumberFormat="1" applyFont="1" applyFill="1" applyBorder="1"/>
    <xf numFmtId="0" fontId="2" fillId="2" borderId="6" xfId="0" applyFont="1" applyFill="1" applyBorder="1"/>
    <xf numFmtId="0" fontId="2" fillId="2" borderId="0" xfId="0" applyFont="1" applyFill="1" applyBorder="1"/>
    <xf numFmtId="0" fontId="7" fillId="2" borderId="4" xfId="0" applyFont="1" applyFill="1" applyBorder="1"/>
    <xf numFmtId="0" fontId="2" fillId="2" borderId="4" xfId="0" applyFont="1" applyFill="1" applyBorder="1" applyAlignment="1">
      <alignment wrapText="1"/>
    </xf>
    <xf numFmtId="164" fontId="2" fillId="2" borderId="0" xfId="2" applyNumberFormat="1" applyFont="1" applyFill="1" applyBorder="1" applyAlignment="1">
      <alignment horizontal="center" wrapText="1"/>
    </xf>
    <xf numFmtId="0" fontId="2" fillId="2" borderId="0" xfId="0" applyFont="1" applyFill="1" applyBorder="1" applyAlignment="1">
      <alignment horizontal="center" wrapText="1"/>
    </xf>
    <xf numFmtId="17" fontId="2" fillId="2" borderId="0" xfId="0" applyNumberFormat="1" applyFont="1" applyFill="1"/>
    <xf numFmtId="166" fontId="2" fillId="2" borderId="0" xfId="1" applyNumberFormat="1" applyFont="1" applyFill="1"/>
    <xf numFmtId="3" fontId="2" fillId="2" borderId="0" xfId="0" applyNumberFormat="1" applyFont="1" applyFill="1"/>
    <xf numFmtId="9" fontId="2" fillId="2" borderId="0" xfId="2" applyFont="1" applyFill="1"/>
    <xf numFmtId="2" fontId="2" fillId="2" borderId="0" xfId="0" applyNumberFormat="1" applyFont="1" applyFill="1"/>
    <xf numFmtId="2" fontId="2" fillId="2" borderId="0" xfId="0" applyNumberFormat="1" applyFont="1" applyFill="1" applyBorder="1" applyAlignment="1">
      <alignment horizontal="center"/>
    </xf>
    <xf numFmtId="17" fontId="2" fillId="2" borderId="4" xfId="0" applyNumberFormat="1" applyFont="1" applyFill="1" applyBorder="1"/>
    <xf numFmtId="3" fontId="2" fillId="2" borderId="4" xfId="0" applyNumberFormat="1" applyFont="1" applyFill="1" applyBorder="1"/>
    <xf numFmtId="9" fontId="2" fillId="2" borderId="4" xfId="2" applyFont="1" applyFill="1" applyBorder="1"/>
    <xf numFmtId="17" fontId="2" fillId="2" borderId="0" xfId="0" applyNumberFormat="1" applyFont="1" applyFill="1" applyBorder="1"/>
    <xf numFmtId="166" fontId="2" fillId="2" borderId="0" xfId="1" applyNumberFormat="1" applyFont="1" applyFill="1" applyBorder="1"/>
    <xf numFmtId="164" fontId="2" fillId="2" borderId="0" xfId="2" applyNumberFormat="1" applyFont="1" applyFill="1" applyBorder="1"/>
    <xf numFmtId="166" fontId="2" fillId="2" borderId="4" xfId="1" applyNumberFormat="1" applyFont="1" applyFill="1" applyBorder="1"/>
    <xf numFmtId="164" fontId="2" fillId="2" borderId="4" xfId="2" applyNumberFormat="1" applyFont="1" applyFill="1" applyBorder="1"/>
    <xf numFmtId="17" fontId="10" fillId="2" borderId="0" xfId="0" applyNumberFormat="1" applyFont="1" applyFill="1"/>
    <xf numFmtId="166" fontId="10" fillId="2" borderId="0" xfId="1" applyNumberFormat="1" applyFont="1" applyFill="1"/>
    <xf numFmtId="43" fontId="2" fillId="2" borderId="0" xfId="0" applyNumberFormat="1" applyFont="1" applyFill="1"/>
    <xf numFmtId="17" fontId="10" fillId="2" borderId="4" xfId="0" applyNumberFormat="1" applyFont="1" applyFill="1" applyBorder="1"/>
    <xf numFmtId="166" fontId="10" fillId="2" borderId="4" xfId="1" applyNumberFormat="1" applyFont="1" applyFill="1" applyBorder="1"/>
    <xf numFmtId="2" fontId="2" fillId="2" borderId="4" xfId="0" applyNumberFormat="1" applyFont="1" applyFill="1" applyBorder="1"/>
    <xf numFmtId="164" fontId="2" fillId="2" borderId="6" xfId="0" applyNumberFormat="1" applyFont="1" applyFill="1" applyBorder="1"/>
    <xf numFmtId="164" fontId="2" fillId="2" borderId="0" xfId="2" applyNumberFormat="1" applyFont="1" applyFill="1" applyBorder="1" applyAlignment="1">
      <alignment horizontal="right"/>
    </xf>
    <xf numFmtId="2" fontId="2" fillId="2" borderId="0" xfId="0" applyNumberFormat="1" applyFont="1" applyFill="1" applyBorder="1"/>
    <xf numFmtId="164" fontId="2" fillId="2" borderId="0" xfId="0" applyNumberFormat="1" applyFont="1" applyFill="1" applyBorder="1"/>
    <xf numFmtId="164" fontId="7" fillId="2" borderId="5" xfId="0" applyNumberFormat="1" applyFont="1" applyFill="1" applyBorder="1"/>
    <xf numFmtId="0" fontId="7" fillId="2" borderId="0" xfId="0" applyFont="1" applyFill="1"/>
    <xf numFmtId="0" fontId="7" fillId="2" borderId="6" xfId="0" applyFont="1" applyFill="1" applyBorder="1"/>
    <xf numFmtId="0" fontId="7" fillId="2" borderId="5" xfId="0" applyFont="1" applyFill="1" applyBorder="1" applyAlignment="1">
      <alignment wrapText="1"/>
    </xf>
    <xf numFmtId="0" fontId="3" fillId="2" borderId="0" xfId="0" applyFont="1" applyFill="1"/>
    <xf numFmtId="0" fontId="0" fillId="2" borderId="0" xfId="0" applyFill="1"/>
    <xf numFmtId="0" fontId="7" fillId="2" borderId="0" xfId="0" applyFont="1" applyFill="1" applyBorder="1"/>
    <xf numFmtId="0" fontId="7" fillId="2" borderId="0" xfId="0" applyFont="1" applyFill="1" applyBorder="1" applyAlignment="1">
      <alignment horizontal="left" indent="2"/>
    </xf>
    <xf numFmtId="2" fontId="2" fillId="2" borderId="0" xfId="2" applyNumberFormat="1" applyFont="1" applyFill="1" applyBorder="1" applyAlignment="1">
      <alignment horizontal="right"/>
    </xf>
    <xf numFmtId="164" fontId="7" fillId="2" borderId="0" xfId="0" applyNumberFormat="1" applyFont="1" applyFill="1"/>
    <xf numFmtId="0" fontId="0" fillId="2" borderId="0" xfId="0" applyFill="1" applyBorder="1"/>
    <xf numFmtId="0" fontId="7" fillId="2" borderId="4" xfId="0" applyFont="1" applyFill="1" applyBorder="1" applyAlignment="1">
      <alignment wrapText="1"/>
    </xf>
    <xf numFmtId="0" fontId="0" fillId="2" borderId="0" xfId="0" applyFill="1" applyAlignment="1">
      <alignment wrapText="1"/>
    </xf>
    <xf numFmtId="1" fontId="2" fillId="2" borderId="0" xfId="0" applyNumberFormat="1" applyFont="1" applyFill="1"/>
    <xf numFmtId="0" fontId="2" fillId="2" borderId="0" xfId="0" applyFont="1" applyFill="1" applyBorder="1" applyAlignment="1">
      <alignment horizontal="left" indent="2"/>
    </xf>
    <xf numFmtId="0" fontId="2" fillId="2" borderId="4" xfId="0" applyFont="1" applyFill="1" applyBorder="1" applyAlignment="1">
      <alignment horizontal="left" indent="2"/>
    </xf>
    <xf numFmtId="164" fontId="2" fillId="2" borderId="0" xfId="2" applyNumberFormat="1" applyFont="1" applyFill="1" applyAlignment="1">
      <alignment horizontal="right"/>
    </xf>
    <xf numFmtId="1" fontId="2" fillId="2" borderId="4" xfId="0" applyNumberFormat="1" applyFont="1" applyFill="1" applyBorder="1"/>
    <xf numFmtId="0" fontId="2" fillId="2" borderId="3" xfId="0" applyFont="1" applyFill="1" applyBorder="1"/>
    <xf numFmtId="164" fontId="2" fillId="2" borderId="2" xfId="0" applyNumberFormat="1" applyFont="1" applyFill="1" applyBorder="1"/>
    <xf numFmtId="0" fontId="2" fillId="2" borderId="0" xfId="0" applyFont="1" applyFill="1" applyAlignment="1">
      <alignment wrapText="1"/>
    </xf>
    <xf numFmtId="165" fontId="2" fillId="2" borderId="0" xfId="0" applyNumberFormat="1" applyFont="1" applyFill="1"/>
    <xf numFmtId="167" fontId="2" fillId="2" borderId="0" xfId="0" applyNumberFormat="1" applyFont="1" applyFill="1"/>
    <xf numFmtId="165" fontId="2" fillId="2" borderId="4" xfId="0" applyNumberFormat="1" applyFont="1" applyFill="1" applyBorder="1"/>
    <xf numFmtId="164" fontId="2" fillId="2" borderId="2" xfId="2" applyNumberFormat="1" applyFont="1" applyFill="1" applyBorder="1"/>
    <xf numFmtId="164" fontId="2" fillId="2" borderId="5" xfId="2" applyNumberFormat="1" applyFont="1" applyFill="1" applyBorder="1"/>
    <xf numFmtId="43" fontId="2" fillId="2" borderId="0" xfId="0" applyNumberFormat="1" applyFont="1" applyFill="1" applyBorder="1"/>
    <xf numFmtId="43" fontId="2" fillId="2" borderId="4" xfId="0" applyNumberFormat="1" applyFont="1" applyFill="1" applyBorder="1"/>
    <xf numFmtId="0" fontId="7" fillId="2" borderId="3" xfId="0" applyFont="1" applyFill="1" applyBorder="1"/>
    <xf numFmtId="168" fontId="2" fillId="2" borderId="0" xfId="0" applyNumberFormat="1" applyFont="1" applyFill="1"/>
    <xf numFmtId="1" fontId="2" fillId="2" borderId="0" xfId="2" applyNumberFormat="1" applyFont="1" applyFill="1"/>
    <xf numFmtId="0" fontId="4" fillId="2" borderId="0" xfId="0" applyFont="1" applyFill="1" applyAlignment="1"/>
    <xf numFmtId="0" fontId="5" fillId="2" borderId="0" xfId="0" applyFont="1" applyFill="1" applyAlignment="1">
      <alignment wrapText="1"/>
    </xf>
    <xf numFmtId="0" fontId="4" fillId="2" borderId="0" xfId="0" applyFont="1" applyFill="1" applyAlignment="1">
      <alignment wrapText="1"/>
    </xf>
    <xf numFmtId="0" fontId="6" fillId="2" borderId="1" xfId="0" applyFont="1" applyFill="1" applyBorder="1" applyAlignment="1">
      <alignment wrapText="1"/>
    </xf>
    <xf numFmtId="0" fontId="3" fillId="2" borderId="1" xfId="0" applyFont="1" applyFill="1" applyBorder="1"/>
    <xf numFmtId="0" fontId="5" fillId="2" borderId="1" xfId="0" applyFont="1" applyFill="1" applyBorder="1" applyAlignment="1">
      <alignment vertical="center" wrapText="1"/>
    </xf>
    <xf numFmtId="0" fontId="5" fillId="2" borderId="1" xfId="0" applyFont="1" applyFill="1" applyBorder="1" applyAlignment="1">
      <alignment wrapText="1"/>
    </xf>
    <xf numFmtId="164" fontId="2" fillId="2" borderId="1" xfId="2" applyNumberFormat="1" applyFont="1" applyFill="1" applyBorder="1" applyAlignment="1">
      <alignment horizontal="center"/>
    </xf>
    <xf numFmtId="0" fontId="2" fillId="2" borderId="1" xfId="0" applyFont="1" applyFill="1" applyBorder="1" applyAlignment="1">
      <alignment wrapText="1"/>
    </xf>
    <xf numFmtId="164" fontId="2" fillId="2" borderId="1" xfId="2" applyNumberFormat="1" applyFont="1" applyFill="1" applyBorder="1" applyAlignment="1">
      <alignment horizontal="center" wrapText="1"/>
    </xf>
    <xf numFmtId="164" fontId="5" fillId="2" borderId="1" xfId="2" applyNumberFormat="1" applyFont="1" applyFill="1" applyBorder="1" applyAlignment="1">
      <alignment horizontal="center" wrapText="1"/>
    </xf>
    <xf numFmtId="0" fontId="4" fillId="2" borderId="1" xfId="0" applyFont="1" applyFill="1" applyBorder="1" applyAlignment="1">
      <alignment wrapText="1"/>
    </xf>
    <xf numFmtId="164" fontId="2" fillId="2" borderId="1" xfId="0" applyNumberFormat="1" applyFont="1" applyFill="1" applyBorder="1" applyAlignment="1">
      <alignment horizontal="center" wrapText="1"/>
    </xf>
    <xf numFmtId="0" fontId="5" fillId="2" borderId="0" xfId="0" applyFont="1" applyFill="1" applyAlignment="1"/>
    <xf numFmtId="0" fontId="3" fillId="2" borderId="1" xfId="0" applyFont="1" applyFill="1" applyBorder="1" applyAlignment="1">
      <alignment wrapText="1"/>
    </xf>
    <xf numFmtId="16" fontId="2" fillId="2" borderId="1" xfId="0" quotePrefix="1" applyNumberFormat="1" applyFont="1" applyFill="1" applyBorder="1" applyAlignment="1">
      <alignment horizontal="center" wrapText="1"/>
    </xf>
    <xf numFmtId="164" fontId="10" fillId="2" borderId="0" xfId="2" applyNumberFormat="1" applyFont="1" applyFill="1"/>
    <xf numFmtId="0" fontId="0" fillId="2" borderId="4" xfId="0" applyFill="1" applyBorder="1"/>
    <xf numFmtId="0" fontId="7" fillId="2" borderId="6" xfId="0" applyFont="1" applyFill="1" applyBorder="1"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abSelected="1" workbookViewId="0">
      <selection activeCell="C25" sqref="C25"/>
    </sheetView>
  </sheetViews>
  <sheetFormatPr defaultRowHeight="12.75" x14ac:dyDescent="0.2"/>
  <cols>
    <col min="1" max="1" width="32.5703125" style="72" customWidth="1"/>
    <col min="2" max="2" width="38.7109375" style="72" customWidth="1"/>
    <col min="3" max="3" width="56.140625" style="72" customWidth="1"/>
    <col min="4" max="4" width="16.28515625" style="72" bestFit="1" customWidth="1"/>
    <col min="5" max="5" width="27.28515625" style="72" customWidth="1"/>
    <col min="6" max="6" width="39.85546875" style="72" customWidth="1"/>
    <col min="7" max="16384" width="9.140625" style="72"/>
  </cols>
  <sheetData>
    <row r="1" spans="1:6" x14ac:dyDescent="0.2">
      <c r="A1" s="71" t="s">
        <v>114</v>
      </c>
    </row>
    <row r="2" spans="1:6" x14ac:dyDescent="0.2">
      <c r="B2" s="73"/>
    </row>
    <row r="3" spans="1:6" ht="24" x14ac:dyDescent="0.2">
      <c r="A3" s="74" t="s">
        <v>40</v>
      </c>
      <c r="B3" s="74" t="s">
        <v>60</v>
      </c>
      <c r="C3" s="74" t="s">
        <v>108</v>
      </c>
      <c r="D3" s="75" t="s">
        <v>117</v>
      </c>
      <c r="E3" s="75" t="s">
        <v>61</v>
      </c>
      <c r="F3" s="85" t="s">
        <v>176</v>
      </c>
    </row>
    <row r="4" spans="1:6" ht="38.25" x14ac:dyDescent="0.2">
      <c r="A4" s="76" t="s">
        <v>42</v>
      </c>
      <c r="B4" s="76" t="s">
        <v>66</v>
      </c>
      <c r="C4" s="77" t="s">
        <v>39</v>
      </c>
      <c r="D4" s="78">
        <f>+LabourOpex!C14</f>
        <v>0.02</v>
      </c>
      <c r="E4" s="79" t="s">
        <v>111</v>
      </c>
      <c r="F4" s="86" t="s">
        <v>177</v>
      </c>
    </row>
    <row r="5" spans="1:6" ht="51" x14ac:dyDescent="0.2">
      <c r="A5" s="76" t="s">
        <v>43</v>
      </c>
      <c r="B5" s="76" t="s">
        <v>63</v>
      </c>
      <c r="C5" s="77" t="s">
        <v>41</v>
      </c>
      <c r="D5" s="78">
        <f ca="1">+PrefabricatedSteelAndAluminium!C23</f>
        <v>2.9214682368589658E-2</v>
      </c>
      <c r="E5" s="79" t="s">
        <v>112</v>
      </c>
      <c r="F5" s="86" t="s">
        <v>178</v>
      </c>
    </row>
    <row r="6" spans="1:6" ht="51" x14ac:dyDescent="0.2">
      <c r="A6" s="76" t="s">
        <v>58</v>
      </c>
      <c r="B6" s="76" t="s">
        <v>62</v>
      </c>
      <c r="C6" s="77" t="s">
        <v>46</v>
      </c>
      <c r="D6" s="80">
        <f ca="1">+Copper!D7</f>
        <v>5.0190583886422099E-2</v>
      </c>
      <c r="E6" s="77" t="s">
        <v>116</v>
      </c>
      <c r="F6" s="86" t="s">
        <v>179</v>
      </c>
    </row>
    <row r="7" spans="1:6" ht="38.25" x14ac:dyDescent="0.2">
      <c r="A7" s="76" t="s">
        <v>45</v>
      </c>
      <c r="B7" s="76" t="s">
        <v>64</v>
      </c>
      <c r="C7" s="77" t="s">
        <v>44</v>
      </c>
      <c r="D7" s="81">
        <f>+NonResidentialBuildings!C14</f>
        <v>1.9217720000000001E-2</v>
      </c>
      <c r="E7" s="77" t="s">
        <v>111</v>
      </c>
      <c r="F7" s="86" t="s">
        <v>180</v>
      </c>
    </row>
    <row r="8" spans="1:6" ht="51" x14ac:dyDescent="0.2">
      <c r="A8" s="76" t="s">
        <v>57</v>
      </c>
      <c r="B8" s="76" t="s">
        <v>65</v>
      </c>
      <c r="C8" s="77" t="s">
        <v>59</v>
      </c>
      <c r="D8" s="81">
        <f>+FibreOpticCable!C10</f>
        <v>-1.2894442956083897E-2</v>
      </c>
      <c r="E8" s="77" t="s">
        <v>115</v>
      </c>
      <c r="F8" s="86" t="s">
        <v>181</v>
      </c>
    </row>
    <row r="9" spans="1:6" ht="38.25" x14ac:dyDescent="0.2">
      <c r="A9" s="82" t="s">
        <v>110</v>
      </c>
      <c r="B9" s="76" t="s">
        <v>107</v>
      </c>
      <c r="C9" s="76" t="s">
        <v>109</v>
      </c>
      <c r="D9" s="83">
        <f>+CPI!C5</f>
        <v>0.02</v>
      </c>
      <c r="E9" s="77" t="s">
        <v>113</v>
      </c>
      <c r="F9" s="86" t="s">
        <v>182</v>
      </c>
    </row>
    <row r="10" spans="1:6" ht="51" x14ac:dyDescent="0.2">
      <c r="A10" s="82" t="s">
        <v>140</v>
      </c>
      <c r="B10" s="76" t="s">
        <v>137</v>
      </c>
      <c r="C10" s="76" t="s">
        <v>138</v>
      </c>
      <c r="D10" s="83">
        <f>+PPI_civil!C15</f>
        <v>3.2975653764073208E-2</v>
      </c>
      <c r="E10" s="77" t="s">
        <v>139</v>
      </c>
      <c r="F10" s="86" t="s">
        <v>183</v>
      </c>
    </row>
    <row r="11" spans="1:6" x14ac:dyDescent="0.2">
      <c r="A11" s="8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164"/>
  <sheetViews>
    <sheetView zoomScaleNormal="100" workbookViewId="0">
      <pane xSplit="1" ySplit="22" topLeftCell="B23" activePane="bottomRight" state="frozen"/>
      <selection pane="topRight" activeCell="B1" sqref="B1"/>
      <selection pane="bottomLeft" activeCell="A5" sqref="A5"/>
      <selection pane="bottomRight" activeCell="B16" sqref="B16"/>
    </sheetView>
  </sheetViews>
  <sheetFormatPr defaultRowHeight="12" x14ac:dyDescent="0.2"/>
  <cols>
    <col min="1" max="1" width="8.28515625" style="1" customWidth="1"/>
    <col min="2" max="2" width="37.42578125" style="1" customWidth="1"/>
    <col min="3" max="3" width="32.42578125" style="1" customWidth="1"/>
    <col min="4" max="5" width="9.140625" style="1"/>
    <col min="6" max="6" width="21.42578125" style="1" customWidth="1"/>
    <col min="7" max="16384" width="9.140625" style="1"/>
  </cols>
  <sheetData>
    <row r="2" spans="2:3" x14ac:dyDescent="0.2">
      <c r="B2" s="2" t="s">
        <v>154</v>
      </c>
      <c r="C2" s="2" t="s">
        <v>155</v>
      </c>
    </row>
    <row r="3" spans="2:3" x14ac:dyDescent="0.2">
      <c r="B3" s="10" t="s">
        <v>67</v>
      </c>
      <c r="C3" s="36">
        <f>+AVERAGE(F23:F42)</f>
        <v>2.1530332119814567E-2</v>
      </c>
    </row>
    <row r="4" spans="2:3" x14ac:dyDescent="0.2">
      <c r="B4" s="11" t="s">
        <v>75</v>
      </c>
      <c r="C4" s="27">
        <v>2.2800000000000001E-2</v>
      </c>
    </row>
    <row r="5" spans="2:3" x14ac:dyDescent="0.2">
      <c r="B5" s="11" t="s">
        <v>72</v>
      </c>
      <c r="C5" s="37" t="s">
        <v>74</v>
      </c>
    </row>
    <row r="6" spans="2:3" x14ac:dyDescent="0.2">
      <c r="B6" s="11" t="s">
        <v>77</v>
      </c>
      <c r="C6" s="37" t="s">
        <v>78</v>
      </c>
    </row>
    <row r="7" spans="2:3" x14ac:dyDescent="0.2">
      <c r="B7" s="11" t="s">
        <v>79</v>
      </c>
      <c r="C7" s="38">
        <v>0.97281700000000004</v>
      </c>
    </row>
    <row r="8" spans="2:3" x14ac:dyDescent="0.2">
      <c r="B8" s="11" t="s">
        <v>98</v>
      </c>
      <c r="C8" s="27">
        <f>+C7*C11</f>
        <v>1.9456340000000003E-2</v>
      </c>
    </row>
    <row r="9" spans="2:3" x14ac:dyDescent="0.2">
      <c r="B9" s="11" t="s">
        <v>95</v>
      </c>
      <c r="C9" s="27">
        <f>+AVERAGE(CPI!H15:H34)</f>
        <v>2.2922935729149642E-2</v>
      </c>
    </row>
    <row r="10" spans="2:3" x14ac:dyDescent="0.2">
      <c r="B10" s="11" t="s">
        <v>96</v>
      </c>
      <c r="C10" s="39">
        <v>2.248143E-2</v>
      </c>
    </row>
    <row r="11" spans="2:3" x14ac:dyDescent="0.2">
      <c r="B11" s="11" t="s">
        <v>97</v>
      </c>
      <c r="C11" s="39">
        <v>0.02</v>
      </c>
    </row>
    <row r="12" spans="2:3" x14ac:dyDescent="0.2">
      <c r="B12" s="6" t="s">
        <v>118</v>
      </c>
      <c r="C12" s="7">
        <f>+AVERAGE(F43:F48)</f>
        <v>2.0192140229527571E-2</v>
      </c>
    </row>
    <row r="14" spans="2:3" x14ac:dyDescent="0.2">
      <c r="B14" s="2" t="s">
        <v>80</v>
      </c>
      <c r="C14" s="40">
        <f>C11</f>
        <v>0.02</v>
      </c>
    </row>
    <row r="16" spans="2:3" x14ac:dyDescent="0.2">
      <c r="B16" s="1" t="s">
        <v>156</v>
      </c>
    </row>
    <row r="17" spans="1:6" x14ac:dyDescent="0.2">
      <c r="B17" s="41"/>
    </row>
    <row r="19" spans="1:6" x14ac:dyDescent="0.2">
      <c r="A19" s="10"/>
      <c r="B19" s="42" t="s">
        <v>153</v>
      </c>
      <c r="C19" s="10"/>
    </row>
    <row r="20" spans="1:6" x14ac:dyDescent="0.2">
      <c r="A20" s="11"/>
      <c r="B20" s="11" t="s">
        <v>0</v>
      </c>
      <c r="C20" s="11"/>
    </row>
    <row r="21" spans="1:6" x14ac:dyDescent="0.2">
      <c r="A21" s="11" t="s">
        <v>1</v>
      </c>
      <c r="B21" s="11" t="s">
        <v>2</v>
      </c>
      <c r="C21" s="11"/>
    </row>
    <row r="22" spans="1:6" x14ac:dyDescent="0.2">
      <c r="A22" s="6" t="s">
        <v>26</v>
      </c>
      <c r="B22" s="6" t="s">
        <v>3</v>
      </c>
      <c r="C22" s="6" t="s">
        <v>25</v>
      </c>
      <c r="E22" s="8"/>
      <c r="F22" s="43" t="s">
        <v>103</v>
      </c>
    </row>
    <row r="23" spans="1:6" x14ac:dyDescent="0.2">
      <c r="A23" s="16">
        <v>33939</v>
      </c>
      <c r="B23" s="1">
        <v>768.83570599999996</v>
      </c>
      <c r="E23" s="16">
        <v>34759</v>
      </c>
      <c r="F23" s="19">
        <f>+VLOOKUP(E23,$A$23:$C$135,3,FALSE)</f>
        <v>1.139460044558982E-2</v>
      </c>
    </row>
    <row r="24" spans="1:6" x14ac:dyDescent="0.2">
      <c r="A24" s="16">
        <v>34029</v>
      </c>
      <c r="B24" s="1">
        <v>771.14221299999997</v>
      </c>
      <c r="E24" s="16">
        <v>35125</v>
      </c>
      <c r="F24" s="19">
        <f t="shared" ref="F24:F48" si="0">+VLOOKUP(E24,$A$23:$C$135,3,FALSE)</f>
        <v>1.6654420764361078E-2</v>
      </c>
    </row>
    <row r="25" spans="1:6" x14ac:dyDescent="0.2">
      <c r="A25" s="16">
        <v>34121</v>
      </c>
      <c r="B25" s="1">
        <v>773.44871999999998</v>
      </c>
      <c r="E25" s="16">
        <v>35490</v>
      </c>
      <c r="F25" s="19">
        <f t="shared" si="0"/>
        <v>2.023608696528334E-2</v>
      </c>
    </row>
    <row r="26" spans="1:6" x14ac:dyDescent="0.2">
      <c r="A26" s="16">
        <v>34213</v>
      </c>
      <c r="B26" s="1">
        <v>774.98639100000003</v>
      </c>
      <c r="E26" s="16">
        <v>35855</v>
      </c>
      <c r="F26" s="19">
        <f t="shared" si="0"/>
        <v>2.2195986654947264E-2</v>
      </c>
    </row>
    <row r="27" spans="1:6" x14ac:dyDescent="0.2">
      <c r="A27" s="16">
        <v>34304</v>
      </c>
      <c r="B27" s="1">
        <v>776.52406299999996</v>
      </c>
      <c r="E27" s="16">
        <v>36220</v>
      </c>
      <c r="F27" s="19">
        <f t="shared" si="0"/>
        <v>1.8249018012485685E-2</v>
      </c>
    </row>
    <row r="28" spans="1:6" x14ac:dyDescent="0.2">
      <c r="A28" s="16">
        <v>34394</v>
      </c>
      <c r="B28" s="1">
        <v>778.83056999999997</v>
      </c>
      <c r="E28" s="16">
        <v>36586</v>
      </c>
      <c r="F28" s="19">
        <f t="shared" si="0"/>
        <v>1.4292195866418833E-2</v>
      </c>
    </row>
    <row r="29" spans="1:6" x14ac:dyDescent="0.2">
      <c r="A29" s="16">
        <v>34486</v>
      </c>
      <c r="B29" s="1">
        <v>780.36824100000001</v>
      </c>
      <c r="E29" s="16">
        <v>36951</v>
      </c>
      <c r="F29" s="19">
        <f t="shared" si="0"/>
        <v>1.632744395275032E-2</v>
      </c>
    </row>
    <row r="30" spans="1:6" x14ac:dyDescent="0.2">
      <c r="A30" s="16">
        <v>34578</v>
      </c>
      <c r="B30" s="1">
        <v>784.21241999999995</v>
      </c>
      <c r="C30" s="4">
        <f>+SUM(B27:B30)/SUM(B23:B26)-1</f>
        <v>1.0206621877903554E-2</v>
      </c>
      <c r="E30" s="16">
        <v>37316</v>
      </c>
      <c r="F30" s="19">
        <f t="shared" si="0"/>
        <v>1.9890844649731454E-2</v>
      </c>
    </row>
    <row r="31" spans="1:6" x14ac:dyDescent="0.2">
      <c r="A31" s="16">
        <v>34669</v>
      </c>
      <c r="B31" s="1">
        <v>785.750092</v>
      </c>
      <c r="C31" s="4">
        <f>+SUM(B28:B31)/SUM(B24:B27)-1</f>
        <v>1.0677924223933211E-2</v>
      </c>
      <c r="E31" s="16">
        <v>37681</v>
      </c>
      <c r="F31" s="19">
        <f t="shared" si="0"/>
        <v>2.1717017945711126E-2</v>
      </c>
    </row>
    <row r="32" spans="1:6" x14ac:dyDescent="0.2">
      <c r="A32" s="16">
        <v>34759</v>
      </c>
      <c r="B32" s="1">
        <v>788.82543499999997</v>
      </c>
      <c r="C32" s="4">
        <f t="shared" ref="C32:C95" si="1">+SUM(B29:B32)/SUM(B25:B28)-1</f>
        <v>1.139460044558982E-2</v>
      </c>
      <c r="E32" s="16">
        <v>38047</v>
      </c>
      <c r="F32" s="19">
        <f t="shared" si="0"/>
        <v>2.3052656988811648E-2</v>
      </c>
    </row>
    <row r="33" spans="1:6" x14ac:dyDescent="0.2">
      <c r="A33" s="16">
        <v>34851</v>
      </c>
      <c r="B33" s="1">
        <v>791.13194199999998</v>
      </c>
      <c r="C33" s="4">
        <f t="shared" si="1"/>
        <v>1.2605042985269099E-2</v>
      </c>
      <c r="E33" s="16">
        <v>38412</v>
      </c>
      <c r="F33" s="19">
        <f t="shared" si="0"/>
        <v>2.3719165191617542E-2</v>
      </c>
    </row>
    <row r="34" spans="1:6" x14ac:dyDescent="0.2">
      <c r="A34" s="16">
        <v>34943</v>
      </c>
      <c r="B34" s="1">
        <v>795.744956</v>
      </c>
      <c r="C34" s="4">
        <f t="shared" si="1"/>
        <v>1.3307048732658755E-2</v>
      </c>
      <c r="E34" s="16">
        <v>38777</v>
      </c>
      <c r="F34" s="19">
        <f t="shared" si="0"/>
        <v>3.0352178041228584E-2</v>
      </c>
    </row>
    <row r="35" spans="1:6" x14ac:dyDescent="0.2">
      <c r="A35" s="16">
        <v>35034</v>
      </c>
      <c r="B35" s="1">
        <v>800.35797000000002</v>
      </c>
      <c r="C35" s="4">
        <f t="shared" si="1"/>
        <v>1.4987715607783558E-2</v>
      </c>
      <c r="E35" s="16">
        <v>39142</v>
      </c>
      <c r="F35" s="19">
        <f t="shared" si="0"/>
        <v>3.1706768379713424E-2</v>
      </c>
    </row>
    <row r="36" spans="1:6" x14ac:dyDescent="0.2">
      <c r="A36" s="16">
        <v>35125</v>
      </c>
      <c r="B36" s="1">
        <v>804.20214799999997</v>
      </c>
      <c r="C36" s="4">
        <f t="shared" si="1"/>
        <v>1.6654420764361078E-2</v>
      </c>
      <c r="E36" s="16">
        <v>39508</v>
      </c>
      <c r="F36" s="19">
        <f t="shared" si="0"/>
        <v>3.2911944416999628E-2</v>
      </c>
    </row>
    <row r="37" spans="1:6" x14ac:dyDescent="0.2">
      <c r="A37" s="16">
        <v>35217</v>
      </c>
      <c r="B37" s="1">
        <v>806.50865499999998</v>
      </c>
      <c r="C37" s="4">
        <f t="shared" si="1"/>
        <v>1.8061995861762048E-2</v>
      </c>
      <c r="E37" s="16">
        <v>39873</v>
      </c>
      <c r="F37" s="19">
        <f t="shared" si="0"/>
        <v>3.4395441629245571E-2</v>
      </c>
    </row>
    <row r="38" spans="1:6" x14ac:dyDescent="0.2">
      <c r="A38" s="16">
        <v>35309</v>
      </c>
      <c r="B38" s="1">
        <v>811.12166999999999</v>
      </c>
      <c r="C38" s="4">
        <f t="shared" si="1"/>
        <v>1.9212061367648081E-2</v>
      </c>
      <c r="E38" s="16">
        <v>40238</v>
      </c>
      <c r="F38" s="19">
        <f t="shared" si="0"/>
        <v>2.1694002710483273E-2</v>
      </c>
    </row>
    <row r="39" spans="1:6" x14ac:dyDescent="0.2">
      <c r="A39" s="16">
        <v>35400</v>
      </c>
      <c r="B39" s="1">
        <v>816.50351899999998</v>
      </c>
      <c r="C39" s="4">
        <f t="shared" si="1"/>
        <v>1.9607842124778285E-2</v>
      </c>
      <c r="E39" s="16">
        <v>40603</v>
      </c>
      <c r="F39" s="19">
        <f t="shared" si="0"/>
        <v>1.6890213569419332E-2</v>
      </c>
    </row>
    <row r="40" spans="1:6" x14ac:dyDescent="0.2">
      <c r="A40" s="16">
        <v>35490</v>
      </c>
      <c r="B40" s="1">
        <v>821.88536899999997</v>
      </c>
      <c r="C40" s="4">
        <f t="shared" si="1"/>
        <v>2.023608696528334E-2</v>
      </c>
      <c r="E40" s="16">
        <v>40969</v>
      </c>
      <c r="F40" s="19">
        <f t="shared" si="0"/>
        <v>1.9785051458537373E-2</v>
      </c>
    </row>
    <row r="41" spans="1:6" x14ac:dyDescent="0.2">
      <c r="A41" s="16">
        <v>35582</v>
      </c>
      <c r="B41" s="1">
        <v>826.49838399999999</v>
      </c>
      <c r="C41" s="4">
        <f t="shared" si="1"/>
        <v>2.1577559174781769E-2</v>
      </c>
      <c r="E41" s="16">
        <v>41334</v>
      </c>
      <c r="F41" s="19">
        <f t="shared" si="0"/>
        <v>1.8682634624040517E-2</v>
      </c>
    </row>
    <row r="42" spans="1:6" x14ac:dyDescent="0.2">
      <c r="A42" s="16">
        <v>35674</v>
      </c>
      <c r="B42" s="1">
        <v>830.34256300000004</v>
      </c>
      <c r="C42" s="4">
        <f t="shared" si="1"/>
        <v>2.2667621077045119E-2</v>
      </c>
      <c r="E42" s="16">
        <v>41699</v>
      </c>
      <c r="F42" s="19">
        <f t="shared" si="0"/>
        <v>1.6458970128915507E-2</v>
      </c>
    </row>
    <row r="43" spans="1:6" x14ac:dyDescent="0.2">
      <c r="A43" s="16">
        <v>35765</v>
      </c>
      <c r="B43" s="1">
        <v>834.18674099999998</v>
      </c>
      <c r="C43" s="4">
        <f t="shared" si="1"/>
        <v>2.3029440176756122E-2</v>
      </c>
      <c r="E43" s="16">
        <v>42064</v>
      </c>
      <c r="F43" s="19">
        <f t="shared" si="0"/>
        <v>1.8545848455065128E-2</v>
      </c>
    </row>
    <row r="44" spans="1:6" x14ac:dyDescent="0.2">
      <c r="A44" s="16">
        <v>35855</v>
      </c>
      <c r="B44" s="1">
        <v>837.26208399999996</v>
      </c>
      <c r="C44" s="4">
        <f t="shared" si="1"/>
        <v>2.2195986654947264E-2</v>
      </c>
      <c r="E44" s="16">
        <v>42430</v>
      </c>
      <c r="F44" s="19">
        <f t="shared" si="0"/>
        <v>2.1454316648640948E-2</v>
      </c>
    </row>
    <row r="45" spans="1:6" x14ac:dyDescent="0.2">
      <c r="A45" s="16">
        <v>35947</v>
      </c>
      <c r="B45" s="1">
        <v>842.64393399999994</v>
      </c>
      <c r="C45" s="4">
        <f t="shared" si="1"/>
        <v>2.0887116369781911E-2</v>
      </c>
      <c r="E45" s="16">
        <v>42795</v>
      </c>
      <c r="F45" s="19">
        <f t="shared" si="0"/>
        <v>1.97731860295558E-2</v>
      </c>
    </row>
    <row r="46" spans="1:6" x14ac:dyDescent="0.2">
      <c r="A46" s="16">
        <v>36039</v>
      </c>
      <c r="B46" s="1">
        <v>845.71927700000003</v>
      </c>
      <c r="C46" s="4">
        <f t="shared" si="1"/>
        <v>1.9598693940570122E-2</v>
      </c>
      <c r="E46" s="16">
        <v>43160</v>
      </c>
      <c r="F46" s="19">
        <f t="shared" si="0"/>
        <v>1.8929718276288199E-2</v>
      </c>
    </row>
    <row r="47" spans="1:6" x14ac:dyDescent="0.2">
      <c r="A47" s="16">
        <v>36130</v>
      </c>
      <c r="B47" s="1">
        <v>848.79461900000001</v>
      </c>
      <c r="C47" s="4">
        <f t="shared" si="1"/>
        <v>1.8565792685093063E-2</v>
      </c>
      <c r="E47" s="16">
        <v>43525</v>
      </c>
      <c r="F47" s="19">
        <f t="shared" si="0"/>
        <v>2.0955196223273242E-2</v>
      </c>
    </row>
    <row r="48" spans="1:6" x14ac:dyDescent="0.2">
      <c r="A48" s="16">
        <v>36220</v>
      </c>
      <c r="B48" s="1">
        <v>851.86996199999999</v>
      </c>
      <c r="C48" s="4">
        <f t="shared" si="1"/>
        <v>1.8249018012485685E-2</v>
      </c>
      <c r="E48" s="16">
        <v>43891</v>
      </c>
      <c r="F48" s="19">
        <f t="shared" si="0"/>
        <v>2.1494575744342104E-2</v>
      </c>
    </row>
    <row r="49" spans="1:3" x14ac:dyDescent="0.2">
      <c r="A49" s="16">
        <v>36312</v>
      </c>
      <c r="B49" s="1">
        <v>854.176469</v>
      </c>
      <c r="C49" s="4">
        <f t="shared" si="1"/>
        <v>1.6781608731017972E-2</v>
      </c>
    </row>
    <row r="50" spans="1:3" x14ac:dyDescent="0.2">
      <c r="A50" s="16">
        <v>36404</v>
      </c>
      <c r="B50" s="1">
        <v>858.02064800000005</v>
      </c>
      <c r="C50" s="4">
        <f t="shared" si="1"/>
        <v>1.5789473170397361E-2</v>
      </c>
    </row>
    <row r="51" spans="1:3" x14ac:dyDescent="0.2">
      <c r="A51" s="16">
        <v>36495</v>
      </c>
      <c r="B51" s="1">
        <v>861.09599000000003</v>
      </c>
      <c r="C51" s="4">
        <f t="shared" si="1"/>
        <v>1.5037593510361269E-2</v>
      </c>
    </row>
    <row r="52" spans="1:3" x14ac:dyDescent="0.2">
      <c r="A52" s="16">
        <v>36586</v>
      </c>
      <c r="B52" s="1">
        <v>864.171334</v>
      </c>
      <c r="C52" s="4">
        <f t="shared" si="1"/>
        <v>1.4292195866418833E-2</v>
      </c>
    </row>
    <row r="53" spans="1:3" x14ac:dyDescent="0.2">
      <c r="A53" s="16">
        <v>36678</v>
      </c>
      <c r="B53" s="1">
        <v>868.01551199999994</v>
      </c>
      <c r="C53" s="4">
        <f t="shared" si="1"/>
        <v>1.4921998765058175E-2</v>
      </c>
    </row>
    <row r="54" spans="1:3" x14ac:dyDescent="0.2">
      <c r="A54" s="16">
        <v>36770</v>
      </c>
      <c r="B54" s="1">
        <v>871.09085500000003</v>
      </c>
      <c r="C54" s="4">
        <f t="shared" si="1"/>
        <v>1.5093489733318588E-2</v>
      </c>
    </row>
    <row r="55" spans="1:3" x14ac:dyDescent="0.2">
      <c r="A55" s="16">
        <v>36861</v>
      </c>
      <c r="B55" s="1">
        <v>874.93503399999997</v>
      </c>
      <c r="C55" s="4">
        <f t="shared" si="1"/>
        <v>1.5488216161190893E-2</v>
      </c>
    </row>
    <row r="56" spans="1:3" x14ac:dyDescent="0.2">
      <c r="A56" s="16">
        <v>36951</v>
      </c>
      <c r="B56" s="1">
        <v>879.54804799999999</v>
      </c>
      <c r="C56" s="4">
        <f t="shared" si="1"/>
        <v>1.632744395275032E-2</v>
      </c>
    </row>
    <row r="57" spans="1:3" x14ac:dyDescent="0.2">
      <c r="A57" s="16">
        <v>37043</v>
      </c>
      <c r="B57" s="1">
        <v>883.39222600000005</v>
      </c>
      <c r="C57" s="4">
        <f t="shared" si="1"/>
        <v>1.6707507545285383E-2</v>
      </c>
    </row>
    <row r="58" spans="1:3" x14ac:dyDescent="0.2">
      <c r="A58" s="16">
        <v>37135</v>
      </c>
      <c r="B58" s="1">
        <v>888.77407600000004</v>
      </c>
      <c r="C58" s="4">
        <f t="shared" si="1"/>
        <v>1.7976032193578018E-2</v>
      </c>
    </row>
    <row r="59" spans="1:3" x14ac:dyDescent="0.2">
      <c r="A59" s="16">
        <v>37226</v>
      </c>
      <c r="B59" s="1">
        <v>893.38708999999994</v>
      </c>
      <c r="C59" s="4">
        <f t="shared" si="1"/>
        <v>1.9230768816100197E-2</v>
      </c>
    </row>
    <row r="60" spans="1:3" x14ac:dyDescent="0.2">
      <c r="A60" s="16">
        <v>37316</v>
      </c>
      <c r="B60" s="1">
        <v>897.52650200000005</v>
      </c>
      <c r="C60" s="4">
        <f t="shared" si="1"/>
        <v>1.9890844649731454E-2</v>
      </c>
    </row>
    <row r="61" spans="1:3" x14ac:dyDescent="0.2">
      <c r="A61" s="16">
        <v>37408</v>
      </c>
      <c r="B61" s="1">
        <v>901.94346299999995</v>
      </c>
      <c r="C61" s="4">
        <f t="shared" si="1"/>
        <v>2.0708369538073645E-2</v>
      </c>
    </row>
    <row r="62" spans="1:3" x14ac:dyDescent="0.2">
      <c r="A62" s="16">
        <v>37500</v>
      </c>
      <c r="B62" s="1">
        <v>908.127208</v>
      </c>
      <c r="C62" s="4">
        <f t="shared" si="1"/>
        <v>2.1078046300051279E-2</v>
      </c>
    </row>
    <row r="63" spans="1:3" x14ac:dyDescent="0.2">
      <c r="A63" s="16">
        <v>37591</v>
      </c>
      <c r="B63" s="1">
        <v>912.54417000000001</v>
      </c>
      <c r="C63" s="4">
        <f t="shared" si="1"/>
        <v>2.1167208969907536E-2</v>
      </c>
    </row>
    <row r="64" spans="1:3" x14ac:dyDescent="0.2">
      <c r="A64" s="16">
        <v>37681</v>
      </c>
      <c r="B64" s="1">
        <v>917.84452299999998</v>
      </c>
      <c r="C64" s="4">
        <f t="shared" si="1"/>
        <v>2.1717017945711126E-2</v>
      </c>
    </row>
    <row r="65" spans="1:3" x14ac:dyDescent="0.2">
      <c r="A65" s="16">
        <v>37773</v>
      </c>
      <c r="B65" s="1">
        <v>922.261484</v>
      </c>
      <c r="C65" s="4">
        <f t="shared" si="1"/>
        <v>2.2097823897879065E-2</v>
      </c>
    </row>
    <row r="66" spans="1:3" x14ac:dyDescent="0.2">
      <c r="A66" s="16">
        <v>37865</v>
      </c>
      <c r="B66" s="1">
        <v>929.328622</v>
      </c>
      <c r="C66" s="4">
        <f t="shared" si="1"/>
        <v>2.2492332674767912E-2</v>
      </c>
    </row>
    <row r="67" spans="1:3" x14ac:dyDescent="0.2">
      <c r="A67" s="16">
        <v>37956</v>
      </c>
      <c r="B67" s="1">
        <v>934.62897499999997</v>
      </c>
      <c r="C67" s="4">
        <f t="shared" si="1"/>
        <v>2.3182039884236616E-2</v>
      </c>
    </row>
    <row r="68" spans="1:3" x14ac:dyDescent="0.2">
      <c r="A68" s="16">
        <v>38047</v>
      </c>
      <c r="B68" s="1">
        <v>938.16254400000003</v>
      </c>
      <c r="C68" s="4">
        <f t="shared" si="1"/>
        <v>2.3052656988811648E-2</v>
      </c>
    </row>
    <row r="69" spans="1:3" x14ac:dyDescent="0.2">
      <c r="A69" s="16">
        <v>38139</v>
      </c>
      <c r="B69" s="1">
        <v>943.462898</v>
      </c>
      <c r="C69" s="4">
        <f t="shared" si="1"/>
        <v>2.3166023246180112E-2</v>
      </c>
    </row>
    <row r="70" spans="1:3" x14ac:dyDescent="0.2">
      <c r="A70" s="16">
        <v>38231</v>
      </c>
      <c r="B70" s="1">
        <v>949.64664300000004</v>
      </c>
      <c r="C70" s="4">
        <f t="shared" si="1"/>
        <v>2.2792706199936008E-2</v>
      </c>
    </row>
    <row r="71" spans="1:3" x14ac:dyDescent="0.2">
      <c r="A71" s="16">
        <v>38322</v>
      </c>
      <c r="B71" s="1">
        <v>957.597173</v>
      </c>
      <c r="C71" s="4">
        <f t="shared" si="1"/>
        <v>2.2895301773009358E-2</v>
      </c>
    </row>
    <row r="72" spans="1:3" x14ac:dyDescent="0.2">
      <c r="A72" s="16">
        <v>38412</v>
      </c>
      <c r="B72" s="1">
        <v>962.01413400000001</v>
      </c>
      <c r="C72" s="4">
        <f t="shared" si="1"/>
        <v>2.3719165191617542E-2</v>
      </c>
    </row>
    <row r="73" spans="1:3" x14ac:dyDescent="0.2">
      <c r="A73" s="16">
        <v>38504</v>
      </c>
      <c r="B73" s="1">
        <v>969.08127200000001</v>
      </c>
      <c r="C73" s="4">
        <f t="shared" si="1"/>
        <v>2.4764150743475266E-2</v>
      </c>
    </row>
    <row r="74" spans="1:3" x14ac:dyDescent="0.2">
      <c r="A74" s="16">
        <v>38596</v>
      </c>
      <c r="B74" s="1">
        <v>978.798587</v>
      </c>
      <c r="C74" s="4">
        <f t="shared" si="1"/>
        <v>2.697630776311466E-2</v>
      </c>
    </row>
    <row r="75" spans="1:3" x14ac:dyDescent="0.2">
      <c r="A75" s="16">
        <v>38687</v>
      </c>
      <c r="B75" s="1">
        <v>986.74911699999996</v>
      </c>
      <c r="C75" s="4">
        <f t="shared" si="1"/>
        <v>2.8444859049290283E-2</v>
      </c>
    </row>
    <row r="76" spans="1:3" x14ac:dyDescent="0.2">
      <c r="A76" s="16">
        <v>38777</v>
      </c>
      <c r="B76" s="1">
        <v>993.81625399999996</v>
      </c>
      <c r="C76" s="4">
        <f t="shared" si="1"/>
        <v>3.0352178041228584E-2</v>
      </c>
    </row>
    <row r="77" spans="1:3" x14ac:dyDescent="0.2">
      <c r="A77" s="16">
        <v>38869</v>
      </c>
      <c r="B77" s="1">
        <v>1000</v>
      </c>
      <c r="C77" s="4">
        <f t="shared" si="1"/>
        <v>3.1530495091816935E-2</v>
      </c>
    </row>
    <row r="78" spans="1:3" x14ac:dyDescent="0.2">
      <c r="A78" s="16">
        <v>38961</v>
      </c>
      <c r="B78" s="1">
        <v>1009.717314</v>
      </c>
      <c r="C78" s="4">
        <f t="shared" si="1"/>
        <v>3.1749657266056053E-2</v>
      </c>
    </row>
    <row r="79" spans="1:3" x14ac:dyDescent="0.2">
      <c r="A79" s="16">
        <v>39052</v>
      </c>
      <c r="B79" s="1">
        <v>1018.551237</v>
      </c>
      <c r="C79" s="4">
        <f t="shared" si="1"/>
        <v>3.2192246366642641E-2</v>
      </c>
    </row>
    <row r="80" spans="1:3" x14ac:dyDescent="0.2">
      <c r="A80" s="16">
        <v>39142</v>
      </c>
      <c r="B80" s="1">
        <v>1024.7349819999999</v>
      </c>
      <c r="C80" s="4">
        <f t="shared" si="1"/>
        <v>3.1706768379713424E-2</v>
      </c>
    </row>
    <row r="81" spans="1:3" x14ac:dyDescent="0.2">
      <c r="A81" s="16">
        <v>39234</v>
      </c>
      <c r="B81" s="1">
        <v>1031.8021200000001</v>
      </c>
      <c r="C81" s="4">
        <f t="shared" si="1"/>
        <v>3.1682284409985106E-2</v>
      </c>
    </row>
    <row r="82" spans="1:3" x14ac:dyDescent="0.2">
      <c r="A82" s="16">
        <v>39326</v>
      </c>
      <c r="B82" s="1">
        <v>1041.5194349999999</v>
      </c>
      <c r="C82" s="4">
        <f t="shared" si="1"/>
        <v>3.1658180377764467E-2</v>
      </c>
    </row>
    <row r="83" spans="1:3" x14ac:dyDescent="0.2">
      <c r="A83" s="16">
        <v>39417</v>
      </c>
      <c r="B83" s="1">
        <v>1053.0035339999999</v>
      </c>
      <c r="C83" s="4">
        <f t="shared" si="1"/>
        <v>3.2066769412635532E-2</v>
      </c>
    </row>
    <row r="84" spans="1:3" x14ac:dyDescent="0.2">
      <c r="A84" s="16">
        <v>39508</v>
      </c>
      <c r="B84" s="1">
        <v>1060.0706709999999</v>
      </c>
      <c r="C84" s="4">
        <f t="shared" si="1"/>
        <v>3.2911944416999628E-2</v>
      </c>
    </row>
    <row r="85" spans="1:3" x14ac:dyDescent="0.2">
      <c r="A85" s="16">
        <v>39600</v>
      </c>
      <c r="B85" s="1">
        <v>1068.021201</v>
      </c>
      <c r="C85" s="4">
        <f t="shared" si="1"/>
        <v>3.3737024403789784E-2</v>
      </c>
    </row>
    <row r="86" spans="1:3" x14ac:dyDescent="0.2">
      <c r="A86" s="16">
        <v>39692</v>
      </c>
      <c r="B86" s="1">
        <v>1079.5053</v>
      </c>
      <c r="C86" s="4">
        <f t="shared" si="1"/>
        <v>3.497854056182903E-2</v>
      </c>
    </row>
    <row r="87" spans="1:3" x14ac:dyDescent="0.2">
      <c r="A87" s="16">
        <v>39783</v>
      </c>
      <c r="B87" s="1">
        <v>1087.4558300000001</v>
      </c>
      <c r="C87" s="4">
        <f t="shared" si="1"/>
        <v>3.4688231087272925E-2</v>
      </c>
    </row>
    <row r="88" spans="1:3" x14ac:dyDescent="0.2">
      <c r="A88" s="16">
        <v>39873</v>
      </c>
      <c r="B88" s="1">
        <v>1095.4063599999999</v>
      </c>
      <c r="C88" s="4">
        <f t="shared" si="1"/>
        <v>3.4395441629245571E-2</v>
      </c>
    </row>
    <row r="89" spans="1:3" x14ac:dyDescent="0.2">
      <c r="A89" s="16">
        <v>39965</v>
      </c>
      <c r="B89" s="1">
        <v>1098.9399289999999</v>
      </c>
      <c r="C89" s="4">
        <f t="shared" si="1"/>
        <v>3.2845187927950992E-2</v>
      </c>
    </row>
    <row r="90" spans="1:3" x14ac:dyDescent="0.2">
      <c r="A90" s="16">
        <v>40057</v>
      </c>
      <c r="B90" s="1">
        <v>1104.4346290000001</v>
      </c>
      <c r="C90" s="4">
        <f t="shared" si="1"/>
        <v>2.9487870530339189E-2</v>
      </c>
    </row>
    <row r="91" spans="1:3" x14ac:dyDescent="0.2">
      <c r="A91" s="16">
        <v>40148</v>
      </c>
      <c r="B91" s="1">
        <v>1108.830389</v>
      </c>
      <c r="C91" s="4">
        <f t="shared" si="1"/>
        <v>2.620649965147992E-2</v>
      </c>
    </row>
    <row r="92" spans="1:3" x14ac:dyDescent="0.2">
      <c r="A92" s="16">
        <v>40238</v>
      </c>
      <c r="B92" s="1">
        <v>1112.1272080000001</v>
      </c>
      <c r="C92" s="4">
        <f t="shared" si="1"/>
        <v>2.1694002710483273E-2</v>
      </c>
    </row>
    <row r="93" spans="1:3" x14ac:dyDescent="0.2">
      <c r="A93" s="16">
        <v>40330</v>
      </c>
      <c r="B93" s="1">
        <v>1116.522968</v>
      </c>
      <c r="C93" s="4">
        <f t="shared" si="1"/>
        <v>1.8482479508056038E-2</v>
      </c>
    </row>
    <row r="94" spans="1:3" x14ac:dyDescent="0.2">
      <c r="A94" s="16">
        <v>40422</v>
      </c>
      <c r="B94" s="1">
        <v>1122.017668</v>
      </c>
      <c r="C94" s="4">
        <f t="shared" si="1"/>
        <v>1.6702583378201075E-2</v>
      </c>
    </row>
    <row r="95" spans="1:3" x14ac:dyDescent="0.2">
      <c r="A95" s="16">
        <v>40513</v>
      </c>
      <c r="B95" s="1">
        <v>1127.512367</v>
      </c>
      <c r="C95" s="4">
        <f t="shared" si="1"/>
        <v>1.6010691298464774E-2</v>
      </c>
    </row>
    <row r="96" spans="1:3" x14ac:dyDescent="0.2">
      <c r="A96" s="16">
        <v>40603</v>
      </c>
      <c r="B96" s="1">
        <v>1133.007067</v>
      </c>
      <c r="C96" s="4">
        <f t="shared" ref="C96:C111" si="2">+SUM(B93:B96)/SUM(B89:B92)-1</f>
        <v>1.6890213569419332E-2</v>
      </c>
    </row>
    <row r="97" spans="1:3" x14ac:dyDescent="0.2">
      <c r="A97" s="16">
        <v>40695</v>
      </c>
      <c r="B97" s="1">
        <v>1137.4028269999999</v>
      </c>
      <c r="C97" s="4">
        <f t="shared" si="2"/>
        <v>1.7565561608513747E-2</v>
      </c>
    </row>
    <row r="98" spans="1:3" x14ac:dyDescent="0.2">
      <c r="A98" s="16">
        <v>40787</v>
      </c>
      <c r="B98" s="1">
        <v>1143.9964660000001</v>
      </c>
      <c r="C98" s="4">
        <f t="shared" si="2"/>
        <v>1.8482010686784012E-2</v>
      </c>
    </row>
    <row r="99" spans="1:3" x14ac:dyDescent="0.2">
      <c r="A99" s="16">
        <v>40878</v>
      </c>
      <c r="B99" s="1">
        <v>1150.5901060000001</v>
      </c>
      <c r="C99" s="4">
        <f t="shared" si="2"/>
        <v>1.9386503202070582E-2</v>
      </c>
    </row>
    <row r="100" spans="1:3" x14ac:dyDescent="0.2">
      <c r="A100" s="16">
        <v>40969</v>
      </c>
      <c r="B100" s="1">
        <v>1156.0848060000001</v>
      </c>
      <c r="C100" s="4">
        <f t="shared" si="2"/>
        <v>1.9785051458537373E-2</v>
      </c>
    </row>
    <row r="101" spans="1:3" x14ac:dyDescent="0.2">
      <c r="A101" s="16">
        <v>41061</v>
      </c>
      <c r="B101" s="1">
        <v>1160.4805650000001</v>
      </c>
      <c r="C101" s="4">
        <f t="shared" si="2"/>
        <v>2.0179917307038053E-2</v>
      </c>
    </row>
    <row r="102" spans="1:3" x14ac:dyDescent="0.2">
      <c r="A102" s="16">
        <v>41153</v>
      </c>
      <c r="B102" s="1">
        <v>1165.975265</v>
      </c>
      <c r="C102" s="4">
        <f t="shared" si="2"/>
        <v>2.0082264893420243E-2</v>
      </c>
    </row>
    <row r="103" spans="1:3" x14ac:dyDescent="0.2">
      <c r="A103" s="16">
        <v>41244</v>
      </c>
      <c r="B103" s="1">
        <v>1171.469965</v>
      </c>
      <c r="C103" s="4">
        <f t="shared" si="2"/>
        <v>1.9499277965048689E-2</v>
      </c>
    </row>
    <row r="104" spans="1:3" x14ac:dyDescent="0.2">
      <c r="A104" s="16">
        <v>41334</v>
      </c>
      <c r="B104" s="1">
        <v>1175.865724</v>
      </c>
      <c r="C104" s="4">
        <f t="shared" si="2"/>
        <v>1.8682634624040517E-2</v>
      </c>
    </row>
    <row r="105" spans="1:3" x14ac:dyDescent="0.2">
      <c r="A105" s="16">
        <v>41426</v>
      </c>
      <c r="B105" s="1">
        <v>1180.2614840000001</v>
      </c>
      <c r="C105" s="4">
        <f t="shared" si="2"/>
        <v>1.7874165939190112E-2</v>
      </c>
    </row>
    <row r="106" spans="1:3" x14ac:dyDescent="0.2">
      <c r="A106" s="16">
        <v>41518</v>
      </c>
      <c r="B106" s="1">
        <v>1185.7561840000001</v>
      </c>
      <c r="C106" s="4">
        <f t="shared" si="2"/>
        <v>1.7314990546839049E-2</v>
      </c>
    </row>
    <row r="107" spans="1:3" x14ac:dyDescent="0.2">
      <c r="A107" s="16">
        <v>41609</v>
      </c>
      <c r="B107" s="1">
        <v>1190.1519430000001</v>
      </c>
      <c r="C107" s="4">
        <f t="shared" si="2"/>
        <v>1.676505291656083E-2</v>
      </c>
    </row>
    <row r="108" spans="1:3" x14ac:dyDescent="0.2">
      <c r="A108" s="16">
        <v>41699</v>
      </c>
      <c r="B108" s="1">
        <v>1194.547703</v>
      </c>
      <c r="C108" s="4">
        <f t="shared" si="2"/>
        <v>1.6458970128915507E-2</v>
      </c>
    </row>
    <row r="109" spans="1:3" x14ac:dyDescent="0.2">
      <c r="A109" s="16">
        <v>41791</v>
      </c>
      <c r="B109" s="1">
        <v>1200.0424029999999</v>
      </c>
      <c r="C109" s="4">
        <f t="shared" si="2"/>
        <v>1.6389604297399218E-2</v>
      </c>
    </row>
    <row r="110" spans="1:3" x14ac:dyDescent="0.2">
      <c r="A110" s="16">
        <v>41883</v>
      </c>
      <c r="B110" s="1">
        <v>1204.438163</v>
      </c>
      <c r="C110" s="4">
        <f t="shared" si="2"/>
        <v>1.6087666096026298E-2</v>
      </c>
    </row>
    <row r="111" spans="1:3" x14ac:dyDescent="0.2">
      <c r="A111" s="16">
        <v>41974</v>
      </c>
      <c r="B111" s="1">
        <v>1211.031802</v>
      </c>
      <c r="C111" s="4">
        <f t="shared" si="2"/>
        <v>1.6488620746953897E-2</v>
      </c>
    </row>
    <row r="112" spans="1:3" x14ac:dyDescent="0.2">
      <c r="A112" s="16">
        <v>42064</v>
      </c>
      <c r="B112" s="1">
        <v>1217.278067370022</v>
      </c>
      <c r="C112" s="4">
        <v>1.8545848455065128E-2</v>
      </c>
    </row>
    <row r="113" spans="1:3" x14ac:dyDescent="0.2">
      <c r="A113" s="16">
        <v>42156</v>
      </c>
      <c r="B113" s="1">
        <v>1223.7704222337079</v>
      </c>
      <c r="C113" s="4">
        <v>1.9746949511877609E-2</v>
      </c>
    </row>
    <row r="114" spans="1:3" x14ac:dyDescent="0.2">
      <c r="A114" s="16">
        <v>42248</v>
      </c>
      <c r="B114" s="1">
        <v>1230.508866591058</v>
      </c>
      <c r="C114" s="4">
        <v>2.1142383249617369E-2</v>
      </c>
    </row>
    <row r="115" spans="1:3" x14ac:dyDescent="0.2">
      <c r="A115" s="16">
        <v>42339</v>
      </c>
      <c r="B115" s="1">
        <v>1237.0031999938062</v>
      </c>
      <c r="C115" s="4">
        <v>2.1445677934233354E-2</v>
      </c>
    </row>
    <row r="116" spans="1:3" x14ac:dyDescent="0.2">
      <c r="A116" s="16">
        <v>42430</v>
      </c>
      <c r="B116" s="1">
        <v>1243.3939364768244</v>
      </c>
      <c r="C116" s="4">
        <v>2.1454316648640948E-2</v>
      </c>
    </row>
    <row r="117" spans="1:3" x14ac:dyDescent="0.2">
      <c r="A117" s="16">
        <v>42522</v>
      </c>
      <c r="B117" s="1">
        <v>1249.6810760401131</v>
      </c>
      <c r="C117" s="4">
        <v>2.1172806055494542E-2</v>
      </c>
    </row>
    <row r="118" spans="1:3" x14ac:dyDescent="0.2">
      <c r="A118" s="16">
        <v>42614</v>
      </c>
      <c r="B118" s="1">
        <v>1255.8646186836716</v>
      </c>
      <c r="C118" s="4">
        <v>2.060590767042414E-2</v>
      </c>
    </row>
    <row r="119" spans="1:3" x14ac:dyDescent="0.2">
      <c r="A119" s="16">
        <v>42705</v>
      </c>
      <c r="B119" s="1">
        <v>1261.9445644075006</v>
      </c>
      <c r="C119" s="4">
        <v>2.0162732330699873E-2</v>
      </c>
    </row>
    <row r="120" spans="1:3" x14ac:dyDescent="0.2">
      <c r="A120" s="16">
        <v>42795</v>
      </c>
      <c r="B120" s="1">
        <v>1267.9797960908024</v>
      </c>
      <c r="C120" s="4">
        <v>1.97731860295558E-2</v>
      </c>
    </row>
    <row r="121" spans="1:3" x14ac:dyDescent="0.2">
      <c r="A121" s="16">
        <v>42887</v>
      </c>
      <c r="B121" s="1">
        <v>1273.9703137335766</v>
      </c>
      <c r="C121" s="4">
        <v>1.9436349128714614E-2</v>
      </c>
    </row>
    <row r="122" spans="1:3" x14ac:dyDescent="0.2">
      <c r="A122" s="16">
        <v>42979</v>
      </c>
      <c r="B122" s="1">
        <v>1279.9161173358243</v>
      </c>
      <c r="C122" s="4">
        <v>1.9151346645438494E-2</v>
      </c>
    </row>
    <row r="123" spans="1:3" x14ac:dyDescent="0.2">
      <c r="A123" s="16">
        <v>43070</v>
      </c>
      <c r="B123" s="1">
        <v>1285.8172068975443</v>
      </c>
      <c r="C123" s="4">
        <v>1.8917346421831294E-2</v>
      </c>
    </row>
    <row r="124" spans="1:3" x14ac:dyDescent="0.2">
      <c r="A124" s="16">
        <v>43160</v>
      </c>
      <c r="B124" s="1">
        <v>1291.9822964108266</v>
      </c>
      <c r="C124" s="4">
        <v>1.8929718276288199E-2</v>
      </c>
    </row>
    <row r="125" spans="1:3" x14ac:dyDescent="0.2">
      <c r="A125" s="16">
        <v>43252</v>
      </c>
      <c r="B125" s="1">
        <v>1298.4113858756712</v>
      </c>
      <c r="C125" s="4">
        <v>1.9184962065925903E-2</v>
      </c>
    </row>
    <row r="126" spans="1:3" x14ac:dyDescent="0.2">
      <c r="A126" s="16">
        <v>43344</v>
      </c>
      <c r="B126" s="1">
        <v>1305.104475292078</v>
      </c>
      <c r="C126" s="4">
        <v>1.9679694329252984E-2</v>
      </c>
    </row>
    <row r="127" spans="1:3" x14ac:dyDescent="0.2">
      <c r="A127" s="16">
        <v>43435</v>
      </c>
      <c r="B127" s="1">
        <v>1312.0615646600468</v>
      </c>
      <c r="C127" s="4">
        <v>2.0410644391534838E-2</v>
      </c>
    </row>
    <row r="128" spans="1:3" x14ac:dyDescent="0.2">
      <c r="A128" s="16">
        <v>43525</v>
      </c>
      <c r="B128" s="1">
        <v>1319.0560389491109</v>
      </c>
      <c r="C128" s="4">
        <v>2.0955196223273242E-2</v>
      </c>
    </row>
    <row r="129" spans="1:3" x14ac:dyDescent="0.2">
      <c r="A129" s="16">
        <v>43617</v>
      </c>
      <c r="B129" s="1">
        <v>1326.0878981592696</v>
      </c>
      <c r="C129" s="4">
        <v>2.1315672817311837E-2</v>
      </c>
    </row>
    <row r="130" spans="1:3" x14ac:dyDescent="0.2">
      <c r="A130" s="16">
        <v>43709</v>
      </c>
      <c r="B130" s="1">
        <v>1333.1571422905233</v>
      </c>
      <c r="C130" s="4">
        <v>2.1494575744341882E-2</v>
      </c>
    </row>
    <row r="131" spans="1:3" x14ac:dyDescent="0.2">
      <c r="A131" s="16">
        <v>43800</v>
      </c>
      <c r="B131" s="1">
        <v>1340.2637713428726</v>
      </c>
      <c r="C131" s="4">
        <v>2.1494575744342104E-2</v>
      </c>
    </row>
    <row r="132" spans="1:3" x14ac:dyDescent="0.2">
      <c r="A132" s="16">
        <v>43891</v>
      </c>
      <c r="B132" s="1">
        <v>1347.4085888893344</v>
      </c>
      <c r="C132" s="4">
        <v>2.1494575744342104E-2</v>
      </c>
    </row>
    <row r="133" spans="1:3" x14ac:dyDescent="0.2">
      <c r="A133" s="16">
        <v>43983</v>
      </c>
      <c r="B133" s="1">
        <v>1354.5915949299097</v>
      </c>
      <c r="C133" s="4">
        <v>2.1494575744342326E-2</v>
      </c>
    </row>
    <row r="134" spans="1:3" x14ac:dyDescent="0.2">
      <c r="A134" s="16">
        <v>44075</v>
      </c>
      <c r="B134" s="1">
        <v>1361.8127894645979</v>
      </c>
      <c r="C134" s="4">
        <v>2.1494575744342326E-2</v>
      </c>
    </row>
    <row r="135" spans="1:3" x14ac:dyDescent="0.2">
      <c r="A135" s="16">
        <v>44166</v>
      </c>
      <c r="B135" s="1">
        <v>1369.0721724933994</v>
      </c>
      <c r="C135" s="4">
        <v>2.1494575744342104E-2</v>
      </c>
    </row>
    <row r="136" spans="1:3" x14ac:dyDescent="0.2">
      <c r="C136" s="4"/>
    </row>
    <row r="137" spans="1:3" x14ac:dyDescent="0.2">
      <c r="C137" s="4"/>
    </row>
    <row r="138" spans="1:3" x14ac:dyDescent="0.2">
      <c r="A138" s="44" t="s">
        <v>4</v>
      </c>
      <c r="C138" s="4"/>
    </row>
    <row r="139" spans="1:3" x14ac:dyDescent="0.2">
      <c r="A139" s="1" t="s">
        <v>5</v>
      </c>
      <c r="C139" s="4"/>
    </row>
    <row r="140" spans="1:3" x14ac:dyDescent="0.2">
      <c r="A140" s="1" t="s">
        <v>6</v>
      </c>
      <c r="C140" s="4"/>
    </row>
    <row r="142" spans="1:3" x14ac:dyDescent="0.2">
      <c r="A142" s="1" t="s">
        <v>7</v>
      </c>
    </row>
    <row r="143" spans="1:3" x14ac:dyDescent="0.2">
      <c r="A143" s="1" t="s">
        <v>8</v>
      </c>
    </row>
    <row r="144" spans="1:3" x14ac:dyDescent="0.2">
      <c r="A144" s="1" t="s">
        <v>1</v>
      </c>
    </row>
    <row r="145" spans="1:1" x14ac:dyDescent="0.2">
      <c r="A145" s="1" t="s">
        <v>9</v>
      </c>
    </row>
    <row r="146" spans="1:1" x14ac:dyDescent="0.2">
      <c r="A146" s="1" t="s">
        <v>10</v>
      </c>
    </row>
    <row r="147" spans="1:1" x14ac:dyDescent="0.2">
      <c r="A147" s="1" t="s">
        <v>11</v>
      </c>
    </row>
    <row r="148" spans="1:1" x14ac:dyDescent="0.2">
      <c r="A148" s="1" t="s">
        <v>12</v>
      </c>
    </row>
    <row r="149" spans="1:1" x14ac:dyDescent="0.2">
      <c r="A149" s="1" t="s">
        <v>13</v>
      </c>
    </row>
    <row r="150" spans="1:1" x14ac:dyDescent="0.2">
      <c r="A150" s="1" t="s">
        <v>14</v>
      </c>
    </row>
    <row r="151" spans="1:1" x14ac:dyDescent="0.2">
      <c r="A151" s="1" t="s">
        <v>15</v>
      </c>
    </row>
    <row r="153" spans="1:1" x14ac:dyDescent="0.2">
      <c r="A153" s="1" t="s">
        <v>16</v>
      </c>
    </row>
    <row r="155" spans="1:1" x14ac:dyDescent="0.2">
      <c r="A155" s="1" t="s">
        <v>17</v>
      </c>
    </row>
    <row r="156" spans="1:1" x14ac:dyDescent="0.2">
      <c r="A156" s="1" t="s">
        <v>18</v>
      </c>
    </row>
    <row r="158" spans="1:1" x14ac:dyDescent="0.2">
      <c r="A158" s="1" t="s">
        <v>19</v>
      </c>
    </row>
    <row r="159" spans="1:1" x14ac:dyDescent="0.2">
      <c r="A159" s="1" t="s">
        <v>20</v>
      </c>
    </row>
    <row r="161" spans="1:1" x14ac:dyDescent="0.2">
      <c r="A161" s="1" t="s">
        <v>21</v>
      </c>
    </row>
    <row r="162" spans="1:1" x14ac:dyDescent="0.2">
      <c r="A162" s="1" t="s">
        <v>22</v>
      </c>
    </row>
    <row r="163" spans="1:1" x14ac:dyDescent="0.2">
      <c r="A163" s="1" t="s">
        <v>23</v>
      </c>
    </row>
    <row r="164" spans="1:1" x14ac:dyDescent="0.2">
      <c r="A164" s="1" t="s">
        <v>24</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W148"/>
  <sheetViews>
    <sheetView workbookViewId="0">
      <selection activeCell="C19" sqref="C19"/>
    </sheetView>
  </sheetViews>
  <sheetFormatPr defaultRowHeight="15" x14ac:dyDescent="0.25"/>
  <cols>
    <col min="1" max="1" width="9.140625" style="45" customWidth="1"/>
    <col min="2" max="2" width="77" style="45" bestFit="1" customWidth="1"/>
    <col min="3" max="3" width="33.28515625" style="45" customWidth="1"/>
    <col min="4" max="4" width="9.140625" style="45"/>
    <col min="5" max="5" width="6.28515625" style="45" bestFit="1" customWidth="1"/>
    <col min="6" max="6" width="22.85546875" style="45" customWidth="1"/>
    <col min="7" max="7" width="9.140625" style="45"/>
    <col min="8" max="8" width="16.140625" style="45" bestFit="1" customWidth="1"/>
    <col min="9" max="9" width="9.140625" style="45"/>
    <col min="10" max="13" width="30.5703125" style="45" customWidth="1"/>
    <col min="14" max="16" width="9.140625" style="45"/>
    <col min="17" max="17" width="13" style="45" customWidth="1"/>
    <col min="18" max="20" width="17.85546875" style="45" customWidth="1"/>
    <col min="21" max="21" width="9.140625" style="45" customWidth="1"/>
    <col min="22" max="16384" width="9.140625" style="45"/>
  </cols>
  <sheetData>
    <row r="2" spans="2:12" x14ac:dyDescent="0.25">
      <c r="B2" s="2" t="s">
        <v>154</v>
      </c>
      <c r="C2" s="2" t="s">
        <v>155</v>
      </c>
    </row>
    <row r="3" spans="2:12" s="1" customFormat="1" ht="12" x14ac:dyDescent="0.2">
      <c r="B3" s="42" t="s">
        <v>67</v>
      </c>
      <c r="C3" s="36">
        <f>AVERAGE(F31:F50)</f>
        <v>2.8429176402936483E-2</v>
      </c>
    </row>
    <row r="4" spans="2:12" s="1" customFormat="1" ht="12" x14ac:dyDescent="0.2">
      <c r="B4" s="46" t="s">
        <v>81</v>
      </c>
      <c r="C4" s="27">
        <v>3.6899189999999998E-2</v>
      </c>
      <c r="G4" s="4"/>
      <c r="H4" s="4"/>
      <c r="K4" s="4"/>
      <c r="L4" s="4"/>
    </row>
    <row r="5" spans="2:12" s="1" customFormat="1" ht="12" x14ac:dyDescent="0.2">
      <c r="B5" s="46" t="s">
        <v>72</v>
      </c>
      <c r="C5" s="37" t="s">
        <v>74</v>
      </c>
      <c r="G5" s="4"/>
      <c r="H5" s="4"/>
      <c r="K5" s="4"/>
      <c r="L5" s="4"/>
    </row>
    <row r="6" spans="2:12" s="1" customFormat="1" ht="12" x14ac:dyDescent="0.2">
      <c r="B6" s="46"/>
      <c r="C6" s="37"/>
      <c r="G6" s="4"/>
      <c r="H6" s="4"/>
      <c r="K6" s="4"/>
      <c r="L6" s="4"/>
    </row>
    <row r="7" spans="2:12" s="1" customFormat="1" ht="12" x14ac:dyDescent="0.2">
      <c r="B7" s="46" t="s">
        <v>82</v>
      </c>
      <c r="C7" s="37"/>
      <c r="G7" s="4"/>
      <c r="H7" s="4"/>
      <c r="K7" s="4"/>
      <c r="L7" s="4"/>
    </row>
    <row r="8" spans="2:12" s="1" customFormat="1" ht="12" x14ac:dyDescent="0.2">
      <c r="B8" s="54" t="s">
        <v>83</v>
      </c>
      <c r="C8" s="48">
        <v>1.2789440000000001</v>
      </c>
      <c r="G8" s="4"/>
      <c r="H8" s="4"/>
      <c r="K8" s="4"/>
      <c r="L8" s="4"/>
    </row>
    <row r="9" spans="2:12" s="1" customFormat="1" ht="12" x14ac:dyDescent="0.2">
      <c r="B9" s="54" t="s">
        <v>85</v>
      </c>
      <c r="C9" s="48">
        <v>0.22934099999999999</v>
      </c>
      <c r="G9" s="4"/>
      <c r="H9" s="4"/>
      <c r="K9" s="4"/>
      <c r="L9" s="4"/>
    </row>
    <row r="10" spans="2:12" s="1" customFormat="1" ht="12" x14ac:dyDescent="0.2">
      <c r="B10" s="54" t="s">
        <v>84</v>
      </c>
      <c r="C10" s="48">
        <v>-0.148344</v>
      </c>
    </row>
    <row r="11" spans="2:12" s="1" customFormat="1" ht="12" x14ac:dyDescent="0.2">
      <c r="B11" s="47"/>
      <c r="C11" s="48"/>
    </row>
    <row r="12" spans="2:12" s="1" customFormat="1" ht="12" x14ac:dyDescent="0.2">
      <c r="B12" s="46" t="s">
        <v>89</v>
      </c>
      <c r="C12" s="27">
        <f>+SUMPRODUCT(C8:C10,C13:C15)</f>
        <v>1.6507554899196777E-2</v>
      </c>
    </row>
    <row r="13" spans="2:12" s="1" customFormat="1" ht="12" x14ac:dyDescent="0.2">
      <c r="B13" s="54" t="s">
        <v>88</v>
      </c>
      <c r="C13" s="27">
        <f>+LabourOpex!C14</f>
        <v>0.02</v>
      </c>
    </row>
    <row r="14" spans="2:12" s="1" customFormat="1" ht="12" x14ac:dyDescent="0.2">
      <c r="B14" s="54" t="s">
        <v>120</v>
      </c>
      <c r="C14" s="27">
        <v>-6.5539244130696783E-4</v>
      </c>
    </row>
    <row r="15" spans="2:12" s="1" customFormat="1" ht="12" x14ac:dyDescent="0.2">
      <c r="B15" s="54" t="s">
        <v>121</v>
      </c>
      <c r="C15" s="27">
        <v>6.0137361422918638E-2</v>
      </c>
    </row>
    <row r="16" spans="2:12" s="1" customFormat="1" ht="12" x14ac:dyDescent="0.2">
      <c r="B16" s="47"/>
      <c r="C16" s="27"/>
    </row>
    <row r="17" spans="1:23" s="1" customFormat="1" ht="12" x14ac:dyDescent="0.2">
      <c r="B17" s="46" t="s">
        <v>89</v>
      </c>
      <c r="C17" s="27">
        <f>+SUMPRODUCT(C8:C10,C18:C20)</f>
        <v>2.9214682368589658E-2</v>
      </c>
    </row>
    <row r="18" spans="1:23" s="1" customFormat="1" ht="12" x14ac:dyDescent="0.2">
      <c r="B18" s="54" t="s">
        <v>88</v>
      </c>
      <c r="C18" s="27">
        <f>+C13</f>
        <v>0.02</v>
      </c>
    </row>
    <row r="19" spans="1:23" s="1" customFormat="1" ht="12" x14ac:dyDescent="0.2">
      <c r="B19" s="54" t="s">
        <v>122</v>
      </c>
      <c r="C19" s="27">
        <v>2.8867230872551813E-2</v>
      </c>
    </row>
    <row r="20" spans="1:23" s="1" customFormat="1" ht="12" x14ac:dyDescent="0.2">
      <c r="B20" s="55" t="s">
        <v>119</v>
      </c>
      <c r="C20" s="29">
        <v>2.0119703034516049E-2</v>
      </c>
    </row>
    <row r="21" spans="1:23" s="1" customFormat="1" ht="12" x14ac:dyDescent="0.2"/>
    <row r="22" spans="1:23" s="1" customFormat="1" ht="12" x14ac:dyDescent="0.2"/>
    <row r="23" spans="1:23" s="1" customFormat="1" ht="12" x14ac:dyDescent="0.2">
      <c r="B23" s="2" t="s">
        <v>123</v>
      </c>
      <c r="C23" s="40">
        <f ca="1">+C17</f>
        <v>2.9214682368589658E-2</v>
      </c>
    </row>
    <row r="24" spans="1:23" s="1" customFormat="1" ht="12" x14ac:dyDescent="0.2">
      <c r="B24" s="41"/>
      <c r="C24" s="49"/>
    </row>
    <row r="25" spans="1:23" s="1" customFormat="1" ht="12" x14ac:dyDescent="0.2">
      <c r="B25" s="1" t="s">
        <v>157</v>
      </c>
      <c r="C25" s="49"/>
    </row>
    <row r="26" spans="1:23" s="1" customFormat="1" ht="12" x14ac:dyDescent="0.2">
      <c r="B26" s="41"/>
      <c r="C26" s="49"/>
    </row>
    <row r="27" spans="1:23" s="1" customFormat="1" x14ac:dyDescent="0.25">
      <c r="B27" s="41"/>
      <c r="C27" s="49"/>
      <c r="P27" s="52"/>
      <c r="R27" s="52"/>
      <c r="S27" s="52"/>
      <c r="T27" s="52"/>
    </row>
    <row r="28" spans="1:23" s="1" customFormat="1" ht="12" x14ac:dyDescent="0.2">
      <c r="A28" s="10"/>
      <c r="B28" s="42" t="s">
        <v>158</v>
      </c>
      <c r="C28" s="10"/>
      <c r="I28" s="10"/>
      <c r="J28" s="42" t="s">
        <v>33</v>
      </c>
      <c r="K28" s="10"/>
      <c r="L28" s="10"/>
      <c r="M28" s="10"/>
      <c r="P28" s="10"/>
      <c r="Q28" s="89" t="s">
        <v>197</v>
      </c>
      <c r="R28" s="10"/>
      <c r="S28" s="10"/>
      <c r="T28" s="10"/>
      <c r="V28" s="10"/>
      <c r="W28" s="42" t="s">
        <v>151</v>
      </c>
    </row>
    <row r="29" spans="1:23" x14ac:dyDescent="0.25">
      <c r="A29" s="50"/>
      <c r="B29" s="11" t="s">
        <v>27</v>
      </c>
      <c r="C29" s="50"/>
      <c r="H29" s="1"/>
      <c r="I29" s="11"/>
      <c r="J29" s="11" t="s">
        <v>184</v>
      </c>
      <c r="K29" s="11"/>
      <c r="L29" s="11" t="s">
        <v>185</v>
      </c>
      <c r="M29" s="11"/>
      <c r="P29" s="11"/>
      <c r="Q29" s="11" t="s">
        <v>87</v>
      </c>
      <c r="R29" s="11"/>
      <c r="S29" s="11" t="s">
        <v>86</v>
      </c>
      <c r="T29" s="11"/>
      <c r="V29" s="11"/>
      <c r="W29" s="46" t="s">
        <v>146</v>
      </c>
    </row>
    <row r="30" spans="1:23" s="52" customFormat="1" ht="24.75" x14ac:dyDescent="0.25">
      <c r="A30" s="51" t="s">
        <v>128</v>
      </c>
      <c r="B30" s="13" t="s">
        <v>28</v>
      </c>
      <c r="C30" s="13" t="s">
        <v>25</v>
      </c>
      <c r="E30" s="8"/>
      <c r="F30" s="43" t="s">
        <v>103</v>
      </c>
      <c r="H30" s="1"/>
      <c r="I30" s="13"/>
      <c r="J30" s="13" t="s">
        <v>37</v>
      </c>
      <c r="K30" s="13" t="s">
        <v>32</v>
      </c>
      <c r="L30" s="13" t="s">
        <v>38</v>
      </c>
      <c r="M30" s="13" t="s">
        <v>31</v>
      </c>
      <c r="P30" s="6" t="s">
        <v>190</v>
      </c>
      <c r="Q30" s="6" t="s">
        <v>189</v>
      </c>
      <c r="R30" s="13" t="s">
        <v>188</v>
      </c>
      <c r="S30" s="6" t="s">
        <v>189</v>
      </c>
      <c r="T30" s="13" t="s">
        <v>188</v>
      </c>
      <c r="V30" s="12" t="s">
        <v>128</v>
      </c>
      <c r="W30" s="13" t="s">
        <v>147</v>
      </c>
    </row>
    <row r="31" spans="1:23" x14ac:dyDescent="0.25">
      <c r="A31" s="16">
        <v>34486</v>
      </c>
      <c r="B31" s="53">
        <v>587.32057399999997</v>
      </c>
      <c r="C31" s="1"/>
      <c r="E31" s="16">
        <v>34759</v>
      </c>
      <c r="F31" s="4">
        <f>+VLOOKUP(E31,$A$31:$C$139,3,FALSE)</f>
        <v>0</v>
      </c>
      <c r="H31" s="1"/>
      <c r="I31" s="16">
        <v>34759</v>
      </c>
      <c r="J31" s="17">
        <v>1645.6354895104901</v>
      </c>
      <c r="K31" s="17"/>
      <c r="L31" s="17">
        <v>2656.821907508056</v>
      </c>
      <c r="M31" s="17"/>
      <c r="P31" s="1">
        <v>1996</v>
      </c>
      <c r="Q31" s="20">
        <v>0.74428865894919571</v>
      </c>
      <c r="R31" s="19">
        <v>7.4222429708550308E-2</v>
      </c>
      <c r="S31" s="20">
        <v>0.56580738472009506</v>
      </c>
      <c r="T31" s="19">
        <v>0.1516587091507311</v>
      </c>
      <c r="V31" s="16">
        <v>34759</v>
      </c>
      <c r="W31" s="20">
        <v>0.61940000000000006</v>
      </c>
    </row>
    <row r="32" spans="1:23" x14ac:dyDescent="0.25">
      <c r="A32" s="16">
        <v>34578</v>
      </c>
      <c r="B32" s="53">
        <v>586.12440200000003</v>
      </c>
      <c r="C32" s="1"/>
      <c r="E32" s="16">
        <v>35125</v>
      </c>
      <c r="F32" s="4">
        <f t="shared" ref="F32:F50" si="0">+VLOOKUP(E32,$A$27:$C$139,3,FALSE)</f>
        <v>1.7748475007441922E-3</v>
      </c>
      <c r="H32" s="1"/>
      <c r="I32" s="16">
        <v>34851</v>
      </c>
      <c r="J32" s="17">
        <v>1761.32048951049</v>
      </c>
      <c r="K32" s="17"/>
      <c r="L32" s="17">
        <v>2756.6936487232306</v>
      </c>
      <c r="M32" s="17"/>
      <c r="P32" s="1">
        <v>1997</v>
      </c>
      <c r="Q32" s="20">
        <v>0.62289934606945485</v>
      </c>
      <c r="R32" s="19">
        <v>-0.1630944008351829</v>
      </c>
      <c r="S32" s="20">
        <v>0.49493789348306955</v>
      </c>
      <c r="T32" s="19">
        <v>-0.12525374032027647</v>
      </c>
      <c r="V32" s="16">
        <v>34851</v>
      </c>
      <c r="W32" s="20">
        <v>0.63892499999999997</v>
      </c>
    </row>
    <row r="33" spans="1:23" x14ac:dyDescent="0.25">
      <c r="A33" s="16">
        <v>34669</v>
      </c>
      <c r="B33" s="53">
        <v>590.31100500000002</v>
      </c>
      <c r="C33" s="1"/>
      <c r="E33" s="16">
        <v>35490</v>
      </c>
      <c r="F33" s="4">
        <f t="shared" si="0"/>
        <v>7.3399141134606882E-3</v>
      </c>
      <c r="H33" s="1"/>
      <c r="I33" s="16">
        <v>34943</v>
      </c>
      <c r="J33" s="17">
        <v>1844.628461538462</v>
      </c>
      <c r="K33" s="17"/>
      <c r="L33" s="17">
        <v>2828.9678115765078</v>
      </c>
      <c r="M33" s="17"/>
      <c r="P33" s="1">
        <v>1998</v>
      </c>
      <c r="Q33" s="20">
        <v>0.6372668862141927</v>
      </c>
      <c r="R33" s="19">
        <v>2.3065588743026E-2</v>
      </c>
      <c r="S33" s="20">
        <v>0.45397311553513686</v>
      </c>
      <c r="T33" s="19">
        <v>-8.2767511817791295E-2</v>
      </c>
      <c r="V33" s="16">
        <v>34943</v>
      </c>
      <c r="W33" s="20">
        <v>0.65205000000000002</v>
      </c>
    </row>
    <row r="34" spans="1:23" x14ac:dyDescent="0.25">
      <c r="A34" s="16">
        <v>34759</v>
      </c>
      <c r="B34" s="53">
        <v>595.09569399999998</v>
      </c>
      <c r="C34" s="1"/>
      <c r="E34" s="16">
        <v>35855</v>
      </c>
      <c r="F34" s="4">
        <f t="shared" si="0"/>
        <v>5.5276383017852648E-3</v>
      </c>
      <c r="H34" s="1"/>
      <c r="I34" s="16">
        <v>35034</v>
      </c>
      <c r="J34" s="17">
        <v>1804.9626923076928</v>
      </c>
      <c r="K34" s="17"/>
      <c r="L34" s="17">
        <v>2753.5662735433912</v>
      </c>
      <c r="M34" s="17"/>
      <c r="P34" s="1">
        <v>1999</v>
      </c>
      <c r="Q34" s="20">
        <v>0.62478080886906762</v>
      </c>
      <c r="R34" s="19">
        <v>-1.9593168286682894E-2</v>
      </c>
      <c r="S34" s="20">
        <v>0.36999562458980528</v>
      </c>
      <c r="T34" s="19">
        <v>-0.18498340115656442</v>
      </c>
      <c r="V34" s="16">
        <v>35034</v>
      </c>
      <c r="W34" s="20">
        <v>0.65549999999999997</v>
      </c>
    </row>
    <row r="35" spans="1:23" x14ac:dyDescent="0.25">
      <c r="A35" s="16">
        <v>34851</v>
      </c>
      <c r="B35" s="53">
        <v>588.51674600000001</v>
      </c>
      <c r="C35" s="1"/>
      <c r="E35" s="16">
        <v>36220</v>
      </c>
      <c r="F35" s="4">
        <f t="shared" si="0"/>
        <v>-1.5742129002554117E-2</v>
      </c>
      <c r="H35" s="1"/>
      <c r="I35" s="16">
        <v>35125</v>
      </c>
      <c r="J35" s="17">
        <v>1725.2692307692312</v>
      </c>
      <c r="K35" s="4">
        <v>4.8390874994090449E-2</v>
      </c>
      <c r="L35" s="17">
        <v>2598.1013941257902</v>
      </c>
      <c r="M35" s="4">
        <v>-2.2101787559160258E-2</v>
      </c>
      <c r="P35" s="1">
        <v>2000</v>
      </c>
      <c r="Q35" s="20">
        <v>0.62265665446574203</v>
      </c>
      <c r="R35" s="19">
        <v>-3.3998393887458844E-3</v>
      </c>
      <c r="S35" s="20">
        <v>0.36610029412479644</v>
      </c>
      <c r="T35" s="19">
        <v>-1.0528044674386061E-2</v>
      </c>
      <c r="V35" s="16">
        <v>35125</v>
      </c>
      <c r="W35" s="20">
        <v>0.66405000000000003</v>
      </c>
    </row>
    <row r="36" spans="1:23" x14ac:dyDescent="0.25">
      <c r="A36" s="16">
        <v>34943</v>
      </c>
      <c r="B36" s="53">
        <v>591.50717699999996</v>
      </c>
      <c r="C36" s="1"/>
      <c r="E36" s="16">
        <v>36586</v>
      </c>
      <c r="F36" s="4">
        <f t="shared" si="0"/>
        <v>-1.1931962067626811E-2</v>
      </c>
      <c r="H36" s="1"/>
      <c r="I36" s="16">
        <v>35217</v>
      </c>
      <c r="J36" s="17">
        <v>1665.284615384616</v>
      </c>
      <c r="K36" s="4">
        <v>-5.4524928709916098E-2</v>
      </c>
      <c r="L36" s="17">
        <v>2501.6481246623594</v>
      </c>
      <c r="M36" s="4">
        <v>-9.2518631578447641E-2</v>
      </c>
      <c r="P36" s="1">
        <v>2001</v>
      </c>
      <c r="Q36" s="20">
        <v>0.788826854367351</v>
      </c>
      <c r="R36" s="19">
        <v>0.26687292058925793</v>
      </c>
      <c r="S36" s="20">
        <v>0.39214613870050313</v>
      </c>
      <c r="T36" s="19">
        <v>7.1144014341677053E-2</v>
      </c>
      <c r="V36" s="16">
        <v>35217</v>
      </c>
      <c r="W36" s="20">
        <v>0.66567500000000002</v>
      </c>
    </row>
    <row r="37" spans="1:23" x14ac:dyDescent="0.25">
      <c r="A37" s="16">
        <v>35034</v>
      </c>
      <c r="B37" s="53">
        <v>592.10526300000004</v>
      </c>
      <c r="C37" s="1"/>
      <c r="E37" s="16">
        <v>36951</v>
      </c>
      <c r="F37" s="4">
        <f t="shared" si="0"/>
        <v>4.0082219319765189E-2</v>
      </c>
      <c r="H37" s="1"/>
      <c r="I37" s="16">
        <v>35309</v>
      </c>
      <c r="J37" s="17">
        <v>1566.46224941725</v>
      </c>
      <c r="K37" s="4">
        <v>-0.15079796171485671</v>
      </c>
      <c r="L37" s="17">
        <v>2317.9376286138649</v>
      </c>
      <c r="M37" s="4">
        <v>-0.1806419220718738</v>
      </c>
      <c r="P37" s="1">
        <v>2002</v>
      </c>
      <c r="Q37" s="20">
        <v>0.69688670200705161</v>
      </c>
      <c r="R37" s="19">
        <v>-0.11655302028736914</v>
      </c>
      <c r="S37" s="20">
        <v>0.33549065363766734</v>
      </c>
      <c r="T37" s="19">
        <v>-0.14447543778087724</v>
      </c>
      <c r="V37" s="16">
        <v>35309</v>
      </c>
      <c r="W37" s="20">
        <v>0.67579999999999996</v>
      </c>
    </row>
    <row r="38" spans="1:23" x14ac:dyDescent="0.25">
      <c r="A38" s="16">
        <v>35125</v>
      </c>
      <c r="B38" s="53">
        <v>590.90909099999999</v>
      </c>
      <c r="C38" s="4">
        <f>+SUM(B35:B38)/SUM(B31:B34)-1</f>
        <v>1.7748475007441922E-3</v>
      </c>
      <c r="E38" s="16">
        <v>37316</v>
      </c>
      <c r="F38" s="4">
        <f t="shared" si="0"/>
        <v>3.0385375789874658E-2</v>
      </c>
      <c r="H38" s="1"/>
      <c r="I38" s="16">
        <v>35400</v>
      </c>
      <c r="J38" s="17">
        <v>1508.2644230769235</v>
      </c>
      <c r="K38" s="4">
        <v>-0.16437916999349866</v>
      </c>
      <c r="L38" s="17">
        <v>2187.0790981720838</v>
      </c>
      <c r="M38" s="4">
        <v>-0.20572854222329306</v>
      </c>
      <c r="P38" s="1">
        <v>2003</v>
      </c>
      <c r="Q38" s="20">
        <v>0.62514312762736146</v>
      </c>
      <c r="R38" s="19">
        <v>-0.10294869190797706</v>
      </c>
      <c r="S38" s="20">
        <v>0.36198011619144854</v>
      </c>
      <c r="T38" s="19">
        <v>7.8957378593294658E-2</v>
      </c>
      <c r="V38" s="16">
        <v>35400</v>
      </c>
      <c r="W38" s="20">
        <v>0.68962500000000004</v>
      </c>
    </row>
    <row r="39" spans="1:23" x14ac:dyDescent="0.25">
      <c r="A39" s="16">
        <v>35217</v>
      </c>
      <c r="B39" s="53">
        <v>592.703349</v>
      </c>
      <c r="C39" s="4">
        <f>+SUM(B36:B39)/SUM(B32:B35)-1</f>
        <v>3.0410540231728955E-3</v>
      </c>
      <c r="E39" s="16">
        <v>37681</v>
      </c>
      <c r="F39" s="4">
        <f t="shared" si="0"/>
        <v>9.1105251628336159E-3</v>
      </c>
      <c r="H39" s="1"/>
      <c r="I39" s="16">
        <v>35490</v>
      </c>
      <c r="J39" s="17">
        <v>1506.860570913462</v>
      </c>
      <c r="K39" s="4">
        <v>-0.12659395760416425</v>
      </c>
      <c r="L39" s="17">
        <v>2171.0342123163377</v>
      </c>
      <c r="M39" s="4">
        <v>-0.16437664164109811</v>
      </c>
      <c r="P39" s="1">
        <v>2004</v>
      </c>
      <c r="Q39" s="20">
        <v>0.62647460843972291</v>
      </c>
      <c r="R39" s="19">
        <v>2.1298815479502409E-3</v>
      </c>
      <c r="S39" s="20">
        <v>0.44334451493716426</v>
      </c>
      <c r="T39" s="19">
        <v>0.22477587885706596</v>
      </c>
      <c r="V39" s="16">
        <v>35490</v>
      </c>
      <c r="W39" s="20">
        <v>0.694075</v>
      </c>
    </row>
    <row r="40" spans="1:23" x14ac:dyDescent="0.25">
      <c r="A40" s="16">
        <v>35309</v>
      </c>
      <c r="B40" s="53">
        <v>595.69377999999995</v>
      </c>
      <c r="C40" s="4">
        <f t="shared" ref="C40:C103" si="1">+SUM(B37:B40)/SUM(B33:B36)-1</f>
        <v>2.5284449031708345E-3</v>
      </c>
      <c r="E40" s="16">
        <v>38047</v>
      </c>
      <c r="F40" s="4">
        <f t="shared" si="0"/>
        <v>3.563791529974214E-3</v>
      </c>
      <c r="H40" s="1"/>
      <c r="I40" s="16">
        <v>35582</v>
      </c>
      <c r="J40" s="17">
        <v>1513.5313401442313</v>
      </c>
      <c r="K40" s="4">
        <v>-9.1127530896774389E-2</v>
      </c>
      <c r="L40" s="17">
        <v>2171.649817266994</v>
      </c>
      <c r="M40" s="4">
        <v>-0.13191235975279469</v>
      </c>
      <c r="P40" s="1">
        <v>2005</v>
      </c>
      <c r="Q40" s="20">
        <v>0.90097304228333042</v>
      </c>
      <c r="R40" s="19">
        <v>0.43816370232029711</v>
      </c>
      <c r="S40" s="20">
        <v>0.70469627360898424</v>
      </c>
      <c r="T40" s="19">
        <v>0.58950037694469204</v>
      </c>
      <c r="V40" s="16">
        <v>35582</v>
      </c>
      <c r="W40" s="20">
        <v>0.69694999999999996</v>
      </c>
    </row>
    <row r="41" spans="1:23" x14ac:dyDescent="0.25">
      <c r="A41" s="16">
        <v>35400</v>
      </c>
      <c r="B41" s="53">
        <v>595.69377999999995</v>
      </c>
      <c r="C41" s="4">
        <f t="shared" si="1"/>
        <v>3.2844872769333122E-3</v>
      </c>
      <c r="E41" s="16">
        <v>38412</v>
      </c>
      <c r="F41" s="4">
        <f t="shared" si="0"/>
        <v>4.7585227675588815E-2</v>
      </c>
      <c r="H41" s="1"/>
      <c r="I41" s="16">
        <v>35674</v>
      </c>
      <c r="J41" s="17">
        <v>1562.2644840836251</v>
      </c>
      <c r="K41" s="4">
        <v>-2.679774335568208E-3</v>
      </c>
      <c r="L41" s="17">
        <v>2291.0463177645183</v>
      </c>
      <c r="M41" s="4">
        <v>-1.160139535998983E-2</v>
      </c>
      <c r="P41" s="1">
        <v>2006</v>
      </c>
      <c r="Q41" s="20">
        <v>0.93381311125008981</v>
      </c>
      <c r="R41" s="19">
        <v>3.6449557784251851E-2</v>
      </c>
      <c r="S41" s="20">
        <v>0.7324132818007244</v>
      </c>
      <c r="T41" s="19">
        <v>3.9331850088822229E-2</v>
      </c>
      <c r="V41" s="16">
        <v>35674</v>
      </c>
      <c r="W41" s="20">
        <v>0.68190000000000006</v>
      </c>
    </row>
    <row r="42" spans="1:23" x14ac:dyDescent="0.25">
      <c r="A42" s="16">
        <v>35490</v>
      </c>
      <c r="B42" s="53">
        <v>596.29186600000003</v>
      </c>
      <c r="C42" s="4">
        <f t="shared" si="1"/>
        <v>7.3399141134606882E-3</v>
      </c>
      <c r="E42" s="16">
        <v>38777</v>
      </c>
      <c r="F42" s="4">
        <f t="shared" si="0"/>
        <v>7.3672316537798377E-2</v>
      </c>
      <c r="H42" s="1"/>
      <c r="I42" s="16">
        <v>35765</v>
      </c>
      <c r="J42" s="17">
        <v>1599.6921355987765</v>
      </c>
      <c r="K42" s="4">
        <v>6.0617827433293581E-2</v>
      </c>
      <c r="L42" s="17">
        <v>2447.7902690773517</v>
      </c>
      <c r="M42" s="4">
        <v>0.119205186096454</v>
      </c>
      <c r="P42" s="1">
        <v>2007</v>
      </c>
      <c r="Q42" s="20">
        <v>0.92063277485463413</v>
      </c>
      <c r="R42" s="19">
        <v>-1.4114533450715006E-2</v>
      </c>
      <c r="S42" s="20">
        <v>0.70184010306521794</v>
      </c>
      <c r="T42" s="19">
        <v>-4.1743069787509413E-2</v>
      </c>
      <c r="V42" s="16">
        <v>35765</v>
      </c>
      <c r="W42" s="20">
        <v>0.65352500000000013</v>
      </c>
    </row>
    <row r="43" spans="1:23" x14ac:dyDescent="0.25">
      <c r="A43" s="16">
        <v>35582</v>
      </c>
      <c r="B43" s="53">
        <v>598.684211</v>
      </c>
      <c r="C43" s="4">
        <f t="shared" si="1"/>
        <v>8.0848917911002793E-3</v>
      </c>
      <c r="E43" s="16">
        <v>39142</v>
      </c>
      <c r="F43" s="4">
        <f t="shared" si="0"/>
        <v>7.177436311934593E-2</v>
      </c>
      <c r="H43" s="1"/>
      <c r="I43" s="16">
        <v>35855</v>
      </c>
      <c r="J43" s="17">
        <v>1567.4915496612764</v>
      </c>
      <c r="K43" s="4">
        <v>4.0236621700878272E-2</v>
      </c>
      <c r="L43" s="17">
        <v>2518.9691851051002</v>
      </c>
      <c r="M43" s="4">
        <v>0.16026231683264935</v>
      </c>
      <c r="P43" s="1">
        <v>2008</v>
      </c>
      <c r="Q43" s="20">
        <v>0.8804163393363591</v>
      </c>
      <c r="R43" s="19">
        <v>-4.3683471430424725E-2</v>
      </c>
      <c r="S43" s="20">
        <v>0.76708233063516373</v>
      </c>
      <c r="T43" s="19">
        <v>9.2958819658504499E-2</v>
      </c>
      <c r="V43" s="16">
        <v>35855</v>
      </c>
      <c r="W43" s="20">
        <v>0.62227500000000002</v>
      </c>
    </row>
    <row r="44" spans="1:23" x14ac:dyDescent="0.25">
      <c r="A44" s="16">
        <v>35674</v>
      </c>
      <c r="B44" s="53">
        <v>599.88038300000005</v>
      </c>
      <c r="C44" s="4">
        <f t="shared" si="1"/>
        <v>8.070618337306934E-3</v>
      </c>
      <c r="E44" s="16">
        <v>39508</v>
      </c>
      <c r="F44" s="4">
        <f t="shared" si="0"/>
        <v>7.2073841091568891E-2</v>
      </c>
      <c r="H44" s="1"/>
      <c r="I44" s="16">
        <v>35947</v>
      </c>
      <c r="J44" s="17">
        <v>1512.7528958151224</v>
      </c>
      <c r="K44" s="4">
        <v>-5.143232310172996E-4</v>
      </c>
      <c r="L44" s="17">
        <v>2617.6724274357543</v>
      </c>
      <c r="M44" s="4">
        <v>0.20538422291770631</v>
      </c>
      <c r="P44" s="1">
        <v>2009</v>
      </c>
      <c r="Q44" s="20">
        <v>1.6307871701091952</v>
      </c>
      <c r="R44" s="19">
        <v>0.85229089607588504</v>
      </c>
      <c r="S44" s="20">
        <v>1.1776477308636573</v>
      </c>
      <c r="T44" s="19">
        <v>0.53522990144817295</v>
      </c>
      <c r="V44" s="16">
        <v>35947</v>
      </c>
      <c r="W44" s="20">
        <v>0.57789999999999997</v>
      </c>
    </row>
    <row r="45" spans="1:23" x14ac:dyDescent="0.25">
      <c r="A45" s="16">
        <v>35765</v>
      </c>
      <c r="B45" s="53">
        <v>598.08612400000004</v>
      </c>
      <c r="C45" s="4">
        <f t="shared" si="1"/>
        <v>7.5547722105262505E-3</v>
      </c>
      <c r="E45" s="16">
        <v>39873</v>
      </c>
      <c r="F45" s="4">
        <f t="shared" si="0"/>
        <v>0.13628869770453877</v>
      </c>
      <c r="H45" s="1"/>
      <c r="I45" s="16">
        <v>36039</v>
      </c>
      <c r="J45" s="17">
        <v>1433.2824412696677</v>
      </c>
      <c r="K45" s="4">
        <v>-8.2560951828597795E-2</v>
      </c>
      <c r="L45" s="17">
        <v>2629.6347881289198</v>
      </c>
      <c r="M45" s="4">
        <v>0.14778770195042501</v>
      </c>
      <c r="P45" s="1">
        <v>2010</v>
      </c>
      <c r="Q45" s="20">
        <v>1.0552834691691615</v>
      </c>
      <c r="R45" s="19">
        <v>-0.35289933075785651</v>
      </c>
      <c r="S45" s="20">
        <v>0.83333333333333337</v>
      </c>
      <c r="T45" s="19">
        <v>-0.29237469619018619</v>
      </c>
      <c r="V45" s="16">
        <v>36039</v>
      </c>
      <c r="W45" s="20">
        <v>0.54505000000000003</v>
      </c>
    </row>
    <row r="46" spans="1:23" x14ac:dyDescent="0.25">
      <c r="A46" s="16">
        <v>35855</v>
      </c>
      <c r="B46" s="53">
        <v>596.88995199999999</v>
      </c>
      <c r="C46" s="4">
        <f t="shared" si="1"/>
        <v>5.5276383017852648E-3</v>
      </c>
      <c r="E46" s="16">
        <v>40238</v>
      </c>
      <c r="F46" s="4">
        <f t="shared" si="0"/>
        <v>4.1431565375592339E-2</v>
      </c>
      <c r="H46" s="1"/>
      <c r="I46" s="16">
        <v>36130</v>
      </c>
      <c r="J46" s="17">
        <v>1358.998350360577</v>
      </c>
      <c r="K46" s="4">
        <v>-0.15046256706644756</v>
      </c>
      <c r="L46" s="17">
        <v>2575.9339437247354</v>
      </c>
      <c r="M46" s="4">
        <v>5.2350757442828133E-2</v>
      </c>
      <c r="P46" s="1">
        <v>2011</v>
      </c>
      <c r="Q46" s="20">
        <v>1.131597468607263</v>
      </c>
      <c r="R46" s="19">
        <v>7.2316113790908298E-2</v>
      </c>
      <c r="S46" s="20">
        <v>0.94240258635358198</v>
      </c>
      <c r="T46" s="19">
        <v>0.13088310362429834</v>
      </c>
      <c r="V46" s="16">
        <v>36130</v>
      </c>
      <c r="W46" s="20">
        <v>0.52757499999999991</v>
      </c>
    </row>
    <row r="47" spans="1:23" x14ac:dyDescent="0.25">
      <c r="A47" s="16">
        <v>35947</v>
      </c>
      <c r="B47" s="53">
        <v>601.67464099999995</v>
      </c>
      <c r="C47" s="4">
        <f t="shared" si="1"/>
        <v>4.2606511607687914E-3</v>
      </c>
      <c r="E47" s="16">
        <v>40603</v>
      </c>
      <c r="F47" s="4">
        <f t="shared" si="0"/>
        <v>3.2517647149880702E-2</v>
      </c>
      <c r="H47" s="1"/>
      <c r="I47" s="16">
        <v>36220</v>
      </c>
      <c r="J47" s="17">
        <v>1291.6819441105768</v>
      </c>
      <c r="K47" s="4">
        <v>-0.17595603983338859</v>
      </c>
      <c r="L47" s="17">
        <v>2496.9687688199824</v>
      </c>
      <c r="M47" s="4">
        <v>-8.73389655387935E-3</v>
      </c>
      <c r="P47" s="1">
        <v>2012</v>
      </c>
      <c r="Q47" s="20">
        <v>1.1397710263511769</v>
      </c>
      <c r="R47" s="19">
        <v>7.2230258291172689E-3</v>
      </c>
      <c r="S47" s="20">
        <v>1.0502989863633048</v>
      </c>
      <c r="T47" s="19">
        <v>0.11449077238550887</v>
      </c>
      <c r="V47" s="16">
        <v>36220</v>
      </c>
      <c r="W47" s="20">
        <v>0.51729999999999998</v>
      </c>
    </row>
    <row r="48" spans="1:23" x14ac:dyDescent="0.25">
      <c r="A48" s="16">
        <v>36039</v>
      </c>
      <c r="B48" s="53">
        <v>585.52631599999995</v>
      </c>
      <c r="C48" s="4">
        <f t="shared" si="1"/>
        <v>-3.5026274955007874E-3</v>
      </c>
      <c r="E48" s="16">
        <v>40969</v>
      </c>
      <c r="F48" s="4">
        <f t="shared" si="0"/>
        <v>1.6726675900510246E-2</v>
      </c>
      <c r="H48" s="1"/>
      <c r="I48" s="16">
        <v>36312</v>
      </c>
      <c r="J48" s="17">
        <v>1276.4138671874998</v>
      </c>
      <c r="K48" s="4">
        <v>-0.15623108657166052</v>
      </c>
      <c r="L48" s="17">
        <v>2440.7952331723868</v>
      </c>
      <c r="M48" s="4">
        <v>-6.7570408126518156E-2</v>
      </c>
      <c r="P48" s="1">
        <v>2013</v>
      </c>
      <c r="Q48" s="20">
        <v>1</v>
      </c>
      <c r="R48" s="19">
        <v>-0.12263079436106994</v>
      </c>
      <c r="S48" s="20">
        <v>1</v>
      </c>
      <c r="T48" s="19">
        <v>-4.7890159865303317E-2</v>
      </c>
      <c r="V48" s="16">
        <v>36312</v>
      </c>
      <c r="W48" s="20">
        <v>0.52295000000000003</v>
      </c>
    </row>
    <row r="49" spans="1:23" x14ac:dyDescent="0.25">
      <c r="A49" s="16">
        <v>36130</v>
      </c>
      <c r="B49" s="53">
        <v>584.92822999999999</v>
      </c>
      <c r="C49" s="4">
        <f t="shared" si="1"/>
        <v>-9.9975006337218453E-3</v>
      </c>
      <c r="E49" s="16">
        <v>41334</v>
      </c>
      <c r="F49" s="4">
        <f t="shared" si="0"/>
        <v>1.4792899408284654E-3</v>
      </c>
      <c r="H49" s="1"/>
      <c r="I49" s="16">
        <v>36404</v>
      </c>
      <c r="J49" s="17">
        <v>1306.9168974905303</v>
      </c>
      <c r="K49" s="4">
        <v>-8.8165137687165829E-2</v>
      </c>
      <c r="L49" s="17">
        <v>2477.8024409717136</v>
      </c>
      <c r="M49" s="4">
        <v>-5.7738948329490447E-2</v>
      </c>
      <c r="P49" s="6">
        <v>2014</v>
      </c>
      <c r="Q49" s="35">
        <v>0.98036413071999351</v>
      </c>
      <c r="R49" s="24">
        <v>-1.963586928000649E-2</v>
      </c>
      <c r="S49" s="35">
        <v>0.98659468474225387</v>
      </c>
      <c r="T49" s="24">
        <v>-1.3405315257746131E-2</v>
      </c>
      <c r="V49" s="16">
        <v>36404</v>
      </c>
      <c r="W49" s="20">
        <v>0.52744999999999997</v>
      </c>
    </row>
    <row r="50" spans="1:23" x14ac:dyDescent="0.25">
      <c r="A50" s="16">
        <v>36220</v>
      </c>
      <c r="B50" s="53">
        <v>583.73205700000005</v>
      </c>
      <c r="C50" s="4">
        <f t="shared" si="1"/>
        <v>-1.5742129002554117E-2</v>
      </c>
      <c r="E50" s="22">
        <v>41699</v>
      </c>
      <c r="F50" s="29">
        <f t="shared" si="0"/>
        <v>4.9236829148202599E-3</v>
      </c>
      <c r="H50" s="1"/>
      <c r="I50" s="16">
        <v>36495</v>
      </c>
      <c r="J50" s="17">
        <v>1362.4356474905303</v>
      </c>
      <c r="K50" s="4">
        <v>2.5292871982083298E-3</v>
      </c>
      <c r="L50" s="17">
        <v>2600.4402299766766</v>
      </c>
      <c r="M50" s="4">
        <v>9.5135538361303951E-3</v>
      </c>
      <c r="P50" s="1"/>
      <c r="Q50" s="20"/>
      <c r="R50" s="19"/>
      <c r="S50" s="19"/>
      <c r="V50" s="16">
        <v>36495</v>
      </c>
      <c r="W50" s="20">
        <v>0.52392499999999997</v>
      </c>
    </row>
    <row r="51" spans="1:23" x14ac:dyDescent="0.25">
      <c r="A51" s="16">
        <v>36312</v>
      </c>
      <c r="B51" s="53">
        <v>579.54545499999995</v>
      </c>
      <c r="C51" s="4">
        <f t="shared" si="1"/>
        <v>-2.6204142312194478E-2</v>
      </c>
      <c r="E51" s="16"/>
      <c r="F51" s="19"/>
      <c r="H51" s="1"/>
      <c r="I51" s="16">
        <v>36586</v>
      </c>
      <c r="J51" s="17">
        <v>1473.2757226107226</v>
      </c>
      <c r="K51" s="4">
        <v>0.14058706892058259</v>
      </c>
      <c r="L51" s="17">
        <v>2868.527497295021</v>
      </c>
      <c r="M51" s="4">
        <v>0.14880391501677837</v>
      </c>
      <c r="P51" s="1"/>
      <c r="Q51" s="20"/>
      <c r="R51" s="19"/>
      <c r="S51" s="19"/>
      <c r="V51" s="16">
        <v>36586</v>
      </c>
      <c r="W51" s="20">
        <v>0.51359999999999995</v>
      </c>
    </row>
    <row r="52" spans="1:23" x14ac:dyDescent="0.25">
      <c r="A52" s="16">
        <v>36404</v>
      </c>
      <c r="B52" s="53">
        <v>579.54545499999995</v>
      </c>
      <c r="C52" s="4">
        <f t="shared" si="1"/>
        <v>-2.2847099626117418E-2</v>
      </c>
      <c r="E52" s="16"/>
      <c r="F52" s="19"/>
      <c r="H52" s="1"/>
      <c r="I52" s="16">
        <v>36678</v>
      </c>
      <c r="J52" s="17">
        <v>1516.978991841492</v>
      </c>
      <c r="K52" s="4">
        <v>0.18846953236575437</v>
      </c>
      <c r="L52" s="17">
        <v>3046.7543519612209</v>
      </c>
      <c r="M52" s="4">
        <v>0.24826298845284445</v>
      </c>
      <c r="P52" s="1" t="s">
        <v>193</v>
      </c>
      <c r="Q52" s="20"/>
      <c r="R52" s="19"/>
      <c r="S52" s="19"/>
      <c r="V52" s="16">
        <v>36678</v>
      </c>
      <c r="W52" s="20">
        <v>0.49790000000000001</v>
      </c>
    </row>
    <row r="53" spans="1:23" x14ac:dyDescent="0.25">
      <c r="A53" s="16">
        <v>36495</v>
      </c>
      <c r="B53" s="53">
        <v>581.93779900000004</v>
      </c>
      <c r="C53" s="4">
        <f t="shared" si="1"/>
        <v>-1.8682150883205573E-2</v>
      </c>
      <c r="E53" s="16"/>
      <c r="F53" s="19"/>
      <c r="H53" s="1"/>
      <c r="I53" s="16">
        <v>36770</v>
      </c>
      <c r="J53" s="17">
        <v>1547.1460227272728</v>
      </c>
      <c r="K53" s="4">
        <v>0.18381361944131047</v>
      </c>
      <c r="L53" s="17">
        <v>3277.8517430662559</v>
      </c>
      <c r="M53" s="4">
        <v>0.32288663892864244</v>
      </c>
      <c r="P53" s="1" t="s">
        <v>198</v>
      </c>
      <c r="Q53" s="20"/>
      <c r="R53" s="19"/>
      <c r="S53" s="19"/>
      <c r="V53" s="16">
        <v>36770</v>
      </c>
      <c r="W53" s="20">
        <v>0.47199999999999998</v>
      </c>
    </row>
    <row r="54" spans="1:23" x14ac:dyDescent="0.25">
      <c r="A54" s="16">
        <v>36586</v>
      </c>
      <c r="B54" s="53">
        <v>586.722488</v>
      </c>
      <c r="C54" s="4">
        <f t="shared" si="1"/>
        <v>-1.1931962067626811E-2</v>
      </c>
      <c r="E54" s="16"/>
      <c r="F54" s="19"/>
      <c r="H54" s="1"/>
      <c r="I54" s="16">
        <v>36861</v>
      </c>
      <c r="J54" s="17">
        <v>1549.4976923076922</v>
      </c>
      <c r="K54" s="4">
        <v>0.13729972873339857</v>
      </c>
      <c r="L54" s="17">
        <v>3428.2818569781339</v>
      </c>
      <c r="M54" s="4">
        <v>0.31834672355029747</v>
      </c>
      <c r="P54" s="1" t="s">
        <v>191</v>
      </c>
      <c r="Q54" s="20"/>
      <c r="R54" s="19"/>
      <c r="S54" s="19"/>
      <c r="V54" s="16">
        <v>36861</v>
      </c>
      <c r="W54" s="20">
        <v>0.45197500000000002</v>
      </c>
    </row>
    <row r="55" spans="1:23" x14ac:dyDescent="0.25">
      <c r="A55" s="16">
        <v>36678</v>
      </c>
      <c r="B55" s="53">
        <v>598.08612400000004</v>
      </c>
      <c r="C55" s="4">
        <f t="shared" si="1"/>
        <v>5.3818551949633697E-3</v>
      </c>
      <c r="E55" s="16"/>
      <c r="F55" s="19"/>
      <c r="H55" s="1"/>
      <c r="I55" s="16">
        <v>36951</v>
      </c>
      <c r="J55" s="17">
        <v>1534.1434615384615</v>
      </c>
      <c r="K55" s="4">
        <v>4.1314560467933248E-2</v>
      </c>
      <c r="L55" s="17">
        <v>3532.8577122359507</v>
      </c>
      <c r="M55" s="4">
        <v>0.23159276512684057</v>
      </c>
      <c r="P55" s="1" t="s">
        <v>192</v>
      </c>
      <c r="Q55" s="20"/>
      <c r="R55" s="19"/>
      <c r="S55" s="19"/>
      <c r="V55" s="16">
        <v>36951</v>
      </c>
      <c r="W55" s="20">
        <v>0.43424999999999997</v>
      </c>
    </row>
    <row r="56" spans="1:23" x14ac:dyDescent="0.25">
      <c r="A56" s="16">
        <v>36770</v>
      </c>
      <c r="B56" s="53">
        <v>596.29186600000003</v>
      </c>
      <c r="C56" s="4">
        <f t="shared" si="1"/>
        <v>1.5159300549594024E-2</v>
      </c>
      <c r="E56" s="16"/>
      <c r="F56" s="19"/>
      <c r="H56" s="1"/>
      <c r="I56" s="16">
        <v>37043</v>
      </c>
      <c r="J56" s="17">
        <v>1540.9632692307691</v>
      </c>
      <c r="K56" s="4">
        <v>1.5810553421153228E-2</v>
      </c>
      <c r="L56" s="17">
        <v>3664.8154330953544</v>
      </c>
      <c r="M56" s="4">
        <v>0.20285884903595286</v>
      </c>
      <c r="P56" s="1" t="s">
        <v>194</v>
      </c>
      <c r="Q56" s="20"/>
      <c r="R56" s="19"/>
      <c r="S56" s="19"/>
      <c r="V56" s="16">
        <v>37043</v>
      </c>
      <c r="W56" s="20">
        <v>0.42047499999999999</v>
      </c>
    </row>
    <row r="57" spans="1:23" x14ac:dyDescent="0.25">
      <c r="A57" s="16">
        <v>36861</v>
      </c>
      <c r="B57" s="53">
        <v>607.05741599999999</v>
      </c>
      <c r="C57" s="4">
        <f t="shared" si="1"/>
        <v>2.7270387958706399E-2</v>
      </c>
      <c r="H57" s="1"/>
      <c r="I57" s="16">
        <v>37135</v>
      </c>
      <c r="J57" s="17">
        <v>1495.4521153846154</v>
      </c>
      <c r="K57" s="4">
        <v>-3.3412429456097903E-2</v>
      </c>
      <c r="L57" s="17">
        <v>3554.4645917989551</v>
      </c>
      <c r="M57" s="4">
        <v>8.4388456347309626E-2</v>
      </c>
      <c r="Q57" s="20"/>
      <c r="R57" s="19"/>
      <c r="S57" s="19"/>
      <c r="V57" s="16">
        <v>37135</v>
      </c>
      <c r="W57" s="20">
        <v>0.42072500000000002</v>
      </c>
    </row>
    <row r="58" spans="1:23" x14ac:dyDescent="0.25">
      <c r="A58" s="16">
        <v>36951</v>
      </c>
      <c r="B58" s="53">
        <v>619.61722499999996</v>
      </c>
      <c r="C58" s="4">
        <f t="shared" si="1"/>
        <v>4.0082219319765189E-2</v>
      </c>
      <c r="H58" s="1"/>
      <c r="I58" s="16">
        <v>37226</v>
      </c>
      <c r="J58" s="17">
        <v>1447.2298018648019</v>
      </c>
      <c r="K58" s="4">
        <v>-6.6000672960397355E-2</v>
      </c>
      <c r="L58" s="17">
        <v>3466.003596850202</v>
      </c>
      <c r="M58" s="4">
        <v>1.1003103433659289E-2</v>
      </c>
      <c r="P58" s="1"/>
      <c r="Q58" s="20"/>
      <c r="R58" s="19"/>
      <c r="S58" s="19"/>
      <c r="V58" s="16">
        <v>37226</v>
      </c>
      <c r="W58" s="20">
        <v>0.41754999999999998</v>
      </c>
    </row>
    <row r="59" spans="1:23" x14ac:dyDescent="0.25">
      <c r="A59" s="16">
        <v>37043</v>
      </c>
      <c r="B59" s="53">
        <v>619.61722499999996</v>
      </c>
      <c r="C59" s="4">
        <f t="shared" si="1"/>
        <v>4.1040020380823439E-2</v>
      </c>
      <c r="H59" s="1"/>
      <c r="I59" s="16">
        <v>37316</v>
      </c>
      <c r="J59" s="17">
        <v>1397.9332153263404</v>
      </c>
      <c r="K59" s="4">
        <v>-8.87858597497313E-2</v>
      </c>
      <c r="L59" s="17">
        <v>3324.2570960735757</v>
      </c>
      <c r="M59" s="4">
        <v>-5.9045858382547611E-2</v>
      </c>
      <c r="V59" s="16">
        <v>37316</v>
      </c>
      <c r="W59" s="20">
        <v>0.42052499999999998</v>
      </c>
    </row>
    <row r="60" spans="1:23" x14ac:dyDescent="0.25">
      <c r="A60" s="16">
        <v>37135</v>
      </c>
      <c r="B60" s="53">
        <v>626.19617200000005</v>
      </c>
      <c r="C60" s="4">
        <f t="shared" si="1"/>
        <v>4.6317388112287361E-2</v>
      </c>
      <c r="H60" s="1"/>
      <c r="I60" s="16">
        <v>37408</v>
      </c>
      <c r="J60" s="17">
        <v>1360.814946095571</v>
      </c>
      <c r="K60" s="4">
        <v>-0.11690630577140626</v>
      </c>
      <c r="L60" s="17">
        <v>3098.0419945260578</v>
      </c>
      <c r="M60" s="4">
        <v>-0.15465265547918516</v>
      </c>
      <c r="V60" s="16">
        <v>37408</v>
      </c>
      <c r="W60" s="20">
        <v>0.43925000000000003</v>
      </c>
    </row>
    <row r="61" spans="1:23" x14ac:dyDescent="0.25">
      <c r="A61" s="16">
        <v>37226</v>
      </c>
      <c r="B61" s="53">
        <v>623.80382799999995</v>
      </c>
      <c r="C61" s="4">
        <f t="shared" si="1"/>
        <v>4.2324067539229349E-2</v>
      </c>
      <c r="H61" s="1"/>
      <c r="I61" s="16">
        <v>37500</v>
      </c>
      <c r="J61" s="17">
        <v>1343.1014932983683</v>
      </c>
      <c r="K61" s="4">
        <v>-0.10187596146939415</v>
      </c>
      <c r="L61" s="17">
        <v>2972.9433751278139</v>
      </c>
      <c r="M61" s="4">
        <v>-0.16360304109171808</v>
      </c>
      <c r="V61" s="16">
        <v>37500</v>
      </c>
      <c r="W61" s="20">
        <v>0.45177500000000004</v>
      </c>
    </row>
    <row r="62" spans="1:23" x14ac:dyDescent="0.25">
      <c r="A62" s="16">
        <v>37316</v>
      </c>
      <c r="B62" s="53">
        <v>625</v>
      </c>
      <c r="C62" s="4">
        <f t="shared" si="1"/>
        <v>3.0385375789874658E-2</v>
      </c>
      <c r="H62" s="1"/>
      <c r="I62" s="16">
        <v>37591</v>
      </c>
      <c r="J62" s="17">
        <v>1350.8918342074589</v>
      </c>
      <c r="K62" s="4">
        <v>-6.6567153007219937E-2</v>
      </c>
      <c r="L62" s="17">
        <v>2842.6362969276847</v>
      </c>
      <c r="M62" s="4">
        <v>-0.17985189065845586</v>
      </c>
      <c r="V62" s="16">
        <v>37591</v>
      </c>
      <c r="W62" s="20">
        <v>0.47522500000000001</v>
      </c>
    </row>
    <row r="63" spans="1:23" x14ac:dyDescent="0.25">
      <c r="A63" s="16">
        <v>37408</v>
      </c>
      <c r="B63" s="53">
        <v>629.18660299999999</v>
      </c>
      <c r="C63" s="4">
        <f t="shared" si="1"/>
        <v>2.5220372261121726E-2</v>
      </c>
      <c r="H63" s="1"/>
      <c r="I63" s="16">
        <v>37681</v>
      </c>
      <c r="J63" s="17">
        <v>1354.1068732699591</v>
      </c>
      <c r="K63" s="4">
        <v>-3.135081245361937E-2</v>
      </c>
      <c r="L63" s="17">
        <v>2677.1587055554746</v>
      </c>
      <c r="M63" s="4">
        <v>-0.19465955003372548</v>
      </c>
      <c r="V63" s="16">
        <v>37681</v>
      </c>
      <c r="W63" s="20">
        <v>0.50580000000000003</v>
      </c>
    </row>
    <row r="64" spans="1:23" x14ac:dyDescent="0.25">
      <c r="A64" s="16">
        <v>37500</v>
      </c>
      <c r="B64" s="53">
        <v>631.57894699999997</v>
      </c>
      <c r="C64" s="4">
        <f t="shared" si="1"/>
        <v>1.4997581153110673E-2</v>
      </c>
      <c r="H64" s="1"/>
      <c r="I64" s="16">
        <v>37773</v>
      </c>
      <c r="J64" s="17">
        <v>1359.9361040391898</v>
      </c>
      <c r="K64" s="4">
        <v>-6.4582040262184393E-4</v>
      </c>
      <c r="L64" s="17">
        <v>2572.7130231539727</v>
      </c>
      <c r="M64" s="4">
        <v>-0.16956806018133097</v>
      </c>
      <c r="V64" s="16">
        <v>37773</v>
      </c>
      <c r="W64" s="20">
        <v>0.52859999999999996</v>
      </c>
    </row>
    <row r="65" spans="1:23" x14ac:dyDescent="0.25">
      <c r="A65" s="16">
        <v>37591</v>
      </c>
      <c r="B65" s="53">
        <v>628.58851700000002</v>
      </c>
      <c r="C65" s="4">
        <f t="shared" si="1"/>
        <v>1.0091302167218652E-2</v>
      </c>
      <c r="H65" s="1"/>
      <c r="I65" s="16">
        <v>37865</v>
      </c>
      <c r="J65" s="17">
        <v>1391.5433010088868</v>
      </c>
      <c r="K65" s="4">
        <v>3.6067123707498761E-2</v>
      </c>
      <c r="L65" s="17">
        <v>2497.9460593436916</v>
      </c>
      <c r="M65" s="4">
        <v>-0.15977341504652809</v>
      </c>
      <c r="V65" s="16">
        <v>37865</v>
      </c>
      <c r="W65" s="20">
        <v>0.55707499999999999</v>
      </c>
    </row>
    <row r="66" spans="1:23" x14ac:dyDescent="0.25">
      <c r="A66" s="16">
        <v>37681</v>
      </c>
      <c r="B66" s="53">
        <v>627.99043099999994</v>
      </c>
      <c r="C66" s="4">
        <f t="shared" si="1"/>
        <v>9.1105251628336159E-3</v>
      </c>
      <c r="H66" s="1"/>
      <c r="I66" s="16">
        <v>37956</v>
      </c>
      <c r="J66" s="17">
        <v>1432.5035282816143</v>
      </c>
      <c r="K66" s="4">
        <v>6.0413196680573211E-2</v>
      </c>
      <c r="L66" s="17">
        <v>2422.429235277948</v>
      </c>
      <c r="M66" s="4">
        <v>-0.14782301278003651</v>
      </c>
      <c r="V66" s="16">
        <v>37956</v>
      </c>
      <c r="W66" s="20">
        <v>0.59134999999999993</v>
      </c>
    </row>
    <row r="67" spans="1:23" x14ac:dyDescent="0.25">
      <c r="A67" s="16">
        <v>37773</v>
      </c>
      <c r="B67" s="53">
        <v>626.79425800000001</v>
      </c>
      <c r="C67" s="4">
        <f t="shared" si="1"/>
        <v>4.299020682844823E-3</v>
      </c>
      <c r="H67" s="1"/>
      <c r="I67" s="16">
        <v>38047</v>
      </c>
      <c r="J67" s="17">
        <v>1496.2210372960376</v>
      </c>
      <c r="K67" s="4">
        <v>0.10495047830522752</v>
      </c>
      <c r="L67" s="17">
        <v>2420.3842557464113</v>
      </c>
      <c r="M67" s="4">
        <v>-9.5913047394695305E-2</v>
      </c>
      <c r="V67" s="16">
        <v>38047</v>
      </c>
      <c r="W67" s="20">
        <v>0.61817499999999992</v>
      </c>
    </row>
    <row r="68" spans="1:23" x14ac:dyDescent="0.25">
      <c r="A68" s="16">
        <v>37865</v>
      </c>
      <c r="B68" s="53">
        <v>626.19617200000005</v>
      </c>
      <c r="C68" s="4">
        <f t="shared" si="1"/>
        <v>0</v>
      </c>
      <c r="H68" s="1"/>
      <c r="I68" s="16">
        <v>38139</v>
      </c>
      <c r="J68" s="17">
        <v>1571.3523834498835</v>
      </c>
      <c r="K68" s="4">
        <v>0.1554604505187851</v>
      </c>
      <c r="L68" s="17">
        <v>2493.1218649793877</v>
      </c>
      <c r="M68" s="4">
        <v>-3.0936663925699603E-2</v>
      </c>
      <c r="V68" s="16">
        <v>38139</v>
      </c>
      <c r="W68" s="20">
        <v>0.63027499999999992</v>
      </c>
    </row>
    <row r="69" spans="1:23" x14ac:dyDescent="0.25">
      <c r="A69" s="16">
        <v>37956</v>
      </c>
      <c r="B69" s="53">
        <v>631.57894699999997</v>
      </c>
      <c r="C69" s="4">
        <f t="shared" si="1"/>
        <v>-7.1360633872108448E-4</v>
      </c>
      <c r="H69" s="1"/>
      <c r="I69" s="16">
        <v>38231</v>
      </c>
      <c r="J69" s="17">
        <v>1639.4160198135201</v>
      </c>
      <c r="K69" s="4">
        <v>0.1781279235974349</v>
      </c>
      <c r="L69" s="17">
        <v>2525.9674431855788</v>
      </c>
      <c r="M69" s="4">
        <v>1.1217769790133003E-2</v>
      </c>
      <c r="V69" s="16">
        <v>38231</v>
      </c>
      <c r="W69" s="20">
        <v>0.64902499999999996</v>
      </c>
    </row>
    <row r="70" spans="1:23" x14ac:dyDescent="0.25">
      <c r="A70" s="16">
        <v>38047</v>
      </c>
      <c r="B70" s="53">
        <v>641.74641199999996</v>
      </c>
      <c r="C70" s="4">
        <f t="shared" si="1"/>
        <v>3.563791529974214E-3</v>
      </c>
      <c r="H70" s="1"/>
      <c r="I70" s="16">
        <v>38322</v>
      </c>
      <c r="J70" s="17">
        <v>1719.3552243589747</v>
      </c>
      <c r="K70" s="4">
        <v>0.20024501888763835</v>
      </c>
      <c r="L70" s="17">
        <v>2581.9052060802264</v>
      </c>
      <c r="M70" s="4">
        <v>6.583307717716691E-2</v>
      </c>
      <c r="V70" s="16">
        <v>38322</v>
      </c>
      <c r="W70" s="20">
        <v>0.66592499999999999</v>
      </c>
    </row>
    <row r="71" spans="1:23" x14ac:dyDescent="0.25">
      <c r="A71" s="16">
        <v>38139</v>
      </c>
      <c r="B71" s="53">
        <v>646.53110100000004</v>
      </c>
      <c r="C71" s="4">
        <f t="shared" si="1"/>
        <v>1.2366230889482743E-2</v>
      </c>
      <c r="H71" s="1"/>
      <c r="I71" s="16">
        <v>38412</v>
      </c>
      <c r="J71" s="17">
        <v>1783.4511919070515</v>
      </c>
      <c r="K71" s="4">
        <v>0.19197040240130203</v>
      </c>
      <c r="L71" s="17">
        <v>2610.3424082945612</v>
      </c>
      <c r="M71" s="4">
        <v>7.8482642620549381E-2</v>
      </c>
      <c r="V71" s="16">
        <v>38412</v>
      </c>
      <c r="W71" s="20">
        <v>0.68322499999999997</v>
      </c>
    </row>
    <row r="72" spans="1:23" x14ac:dyDescent="0.25">
      <c r="A72" s="16">
        <v>38231</v>
      </c>
      <c r="B72" s="53">
        <v>658.49282300000004</v>
      </c>
      <c r="C72" s="4">
        <f t="shared" si="1"/>
        <v>2.7407054613813653E-2</v>
      </c>
      <c r="H72" s="1"/>
      <c r="I72" s="16">
        <v>38504</v>
      </c>
      <c r="J72" s="17">
        <v>1809.9925380608975</v>
      </c>
      <c r="K72" s="4">
        <v>0.15186927968829167</v>
      </c>
      <c r="L72" s="17">
        <v>2574.5777718586073</v>
      </c>
      <c r="M72" s="4">
        <v>3.2672252417108805E-2</v>
      </c>
      <c r="V72" s="16">
        <v>38504</v>
      </c>
      <c r="W72" s="20">
        <v>0.70302500000000001</v>
      </c>
    </row>
    <row r="73" spans="1:23" x14ac:dyDescent="0.25">
      <c r="A73" s="16">
        <v>38322</v>
      </c>
      <c r="B73" s="53">
        <v>666.26794299999995</v>
      </c>
      <c r="C73" s="4">
        <f t="shared" si="1"/>
        <v>3.9990479303249282E-2</v>
      </c>
      <c r="H73" s="1"/>
      <c r="I73" s="16">
        <v>38596</v>
      </c>
      <c r="J73" s="17">
        <v>1840.4660229093824</v>
      </c>
      <c r="K73" s="4">
        <v>0.12263513389281844</v>
      </c>
      <c r="L73" s="17">
        <v>2580.5749059301493</v>
      </c>
      <c r="M73" s="4">
        <v>2.1618434905757544E-2</v>
      </c>
      <c r="V73" s="16">
        <v>38596</v>
      </c>
      <c r="W73" s="20">
        <v>0.71319999999999995</v>
      </c>
    </row>
    <row r="74" spans="1:23" x14ac:dyDescent="0.25">
      <c r="A74" s="16">
        <v>38412</v>
      </c>
      <c r="B74" s="53">
        <v>675.23923400000001</v>
      </c>
      <c r="C74" s="4">
        <f t="shared" si="1"/>
        <v>4.7585227675588815E-2</v>
      </c>
      <c r="H74" s="1"/>
      <c r="I74" s="16">
        <v>38687</v>
      </c>
      <c r="J74" s="17">
        <v>1902.4281790865384</v>
      </c>
      <c r="K74" s="4">
        <v>0.10647767961726373</v>
      </c>
      <c r="L74" s="17">
        <v>2684.4860889498545</v>
      </c>
      <c r="M74" s="4">
        <v>3.9730692911597476E-2</v>
      </c>
      <c r="V74" s="16">
        <v>38687</v>
      </c>
      <c r="W74" s="20">
        <v>0.70867500000000005</v>
      </c>
    </row>
    <row r="75" spans="1:23" x14ac:dyDescent="0.25">
      <c r="A75" s="16">
        <v>38504</v>
      </c>
      <c r="B75" s="53">
        <v>695.574163</v>
      </c>
      <c r="C75" s="4">
        <f t="shared" si="1"/>
        <v>5.8726802863673155E-2</v>
      </c>
      <c r="H75" s="1"/>
      <c r="I75" s="16">
        <v>38777</v>
      </c>
      <c r="J75" s="17">
        <v>2031.197403846154</v>
      </c>
      <c r="K75" s="4">
        <v>0.13891392882705489</v>
      </c>
      <c r="L75" s="17">
        <v>2964.7106788486103</v>
      </c>
      <c r="M75" s="4">
        <v>0.13575547385201925</v>
      </c>
      <c r="V75" s="16">
        <v>38777</v>
      </c>
      <c r="W75" s="20">
        <v>0.68512499999999998</v>
      </c>
    </row>
    <row r="76" spans="1:23" x14ac:dyDescent="0.25">
      <c r="A76" s="16">
        <v>38596</v>
      </c>
      <c r="B76" s="53">
        <v>711.12440200000003</v>
      </c>
      <c r="C76" s="4">
        <f t="shared" si="1"/>
        <v>6.587798640002962E-2</v>
      </c>
      <c r="H76" s="1"/>
      <c r="I76" s="16">
        <v>38869</v>
      </c>
      <c r="J76" s="17">
        <v>2247.9702884615385</v>
      </c>
      <c r="K76" s="4">
        <v>0.24197765526141923</v>
      </c>
      <c r="L76" s="17">
        <v>3391.8827438122048</v>
      </c>
      <c r="M76" s="4">
        <v>0.3174520423842464</v>
      </c>
      <c r="V76" s="16">
        <v>38869</v>
      </c>
      <c r="W76" s="20">
        <v>0.66274999999999995</v>
      </c>
    </row>
    <row r="77" spans="1:23" x14ac:dyDescent="0.25">
      <c r="A77" s="16">
        <v>38687</v>
      </c>
      <c r="B77" s="53">
        <v>715.31100500000002</v>
      </c>
      <c r="C77" s="4">
        <f t="shared" si="1"/>
        <v>7.0496680619044128E-2</v>
      </c>
      <c r="H77" s="1"/>
      <c r="I77" s="16">
        <v>38961</v>
      </c>
      <c r="J77" s="17">
        <v>2411.1646153846154</v>
      </c>
      <c r="K77" s="4">
        <v>0.31008374258008886</v>
      </c>
      <c r="L77" s="17">
        <v>3700.6593743912449</v>
      </c>
      <c r="M77" s="4">
        <v>0.4340445479366426</v>
      </c>
      <c r="V77" s="16">
        <v>38961</v>
      </c>
      <c r="W77" s="20">
        <v>0.65154999999999996</v>
      </c>
    </row>
    <row r="78" spans="1:23" x14ac:dyDescent="0.25">
      <c r="A78" s="16">
        <v>38777</v>
      </c>
      <c r="B78" s="53">
        <v>719.49760800000001</v>
      </c>
      <c r="C78" s="4">
        <f t="shared" si="1"/>
        <v>7.3672316537798377E-2</v>
      </c>
      <c r="H78" s="1"/>
      <c r="I78" s="16">
        <v>39052</v>
      </c>
      <c r="J78" s="17">
        <v>2571.7430769230768</v>
      </c>
      <c r="K78" s="4">
        <v>0.35182137501659261</v>
      </c>
      <c r="L78" s="17">
        <v>3953.6386132027783</v>
      </c>
      <c r="M78" s="4">
        <v>0.47277299348919488</v>
      </c>
      <c r="V78" s="16">
        <v>39052</v>
      </c>
      <c r="W78" s="20">
        <v>0.65047499999999991</v>
      </c>
    </row>
    <row r="79" spans="1:23" x14ac:dyDescent="0.25">
      <c r="A79" s="16">
        <v>38869</v>
      </c>
      <c r="B79" s="53">
        <v>719.49760800000001</v>
      </c>
      <c r="C79" s="4">
        <f t="shared" si="1"/>
        <v>6.3013090988734088E-2</v>
      </c>
      <c r="H79" s="1"/>
      <c r="I79" s="16">
        <v>39142</v>
      </c>
      <c r="J79" s="17">
        <v>2665.9851923076922</v>
      </c>
      <c r="K79" s="4">
        <v>0.31251900345064532</v>
      </c>
      <c r="L79" s="17">
        <v>4003.4316061233503</v>
      </c>
      <c r="M79" s="4">
        <v>0.35036165069508329</v>
      </c>
      <c r="V79" s="16">
        <v>39142</v>
      </c>
      <c r="W79" s="20">
        <v>0.66592499999999999</v>
      </c>
    </row>
    <row r="80" spans="1:23" x14ac:dyDescent="0.25">
      <c r="A80" s="16">
        <v>38961</v>
      </c>
      <c r="B80" s="53">
        <v>757.77512000000002</v>
      </c>
      <c r="C80" s="4">
        <f t="shared" si="1"/>
        <v>5.9630032968616131E-2</v>
      </c>
      <c r="H80" s="1"/>
      <c r="I80" s="16">
        <v>39234</v>
      </c>
      <c r="J80" s="17">
        <v>2694.4775</v>
      </c>
      <c r="K80" s="4">
        <v>0.1986268296473086</v>
      </c>
      <c r="L80" s="17">
        <v>3848.4289080911235</v>
      </c>
      <c r="M80" s="4">
        <v>0.13459963057738178</v>
      </c>
      <c r="V80" s="16">
        <v>39234</v>
      </c>
      <c r="W80" s="20">
        <v>0.70014999999999994</v>
      </c>
    </row>
    <row r="81" spans="1:23" x14ac:dyDescent="0.25">
      <c r="A81" s="16">
        <v>39052</v>
      </c>
      <c r="B81" s="53">
        <v>784.09090900000001</v>
      </c>
      <c r="C81" s="4">
        <f t="shared" si="1"/>
        <v>6.5640368042141573E-2</v>
      </c>
      <c r="H81" s="1"/>
      <c r="I81" s="16">
        <v>39326</v>
      </c>
      <c r="J81" s="17">
        <v>2711.4250000000002</v>
      </c>
      <c r="K81" s="4">
        <v>0.12452919336139523</v>
      </c>
      <c r="L81" s="17">
        <v>3788.2291302829203</v>
      </c>
      <c r="M81" s="4">
        <v>2.366328457508482E-2</v>
      </c>
      <c r="V81" s="16">
        <v>39326</v>
      </c>
      <c r="W81" s="20">
        <v>0.71575</v>
      </c>
    </row>
    <row r="82" spans="1:23" x14ac:dyDescent="0.25">
      <c r="A82" s="16">
        <v>39142</v>
      </c>
      <c r="B82" s="53">
        <v>784.09090900000001</v>
      </c>
      <c r="C82" s="4">
        <f t="shared" si="1"/>
        <v>7.177436311934593E-2</v>
      </c>
      <c r="H82" s="1"/>
      <c r="I82" s="16">
        <v>39417</v>
      </c>
      <c r="J82" s="17">
        <v>2641.0510489510489</v>
      </c>
      <c r="K82" s="4">
        <v>2.6949804064756888E-2</v>
      </c>
      <c r="L82" s="17">
        <v>3593.5111898102577</v>
      </c>
      <c r="M82" s="4">
        <v>-9.1087592626678426E-2</v>
      </c>
      <c r="V82" s="16">
        <v>39417</v>
      </c>
      <c r="W82" s="20">
        <v>0.73494999999999999</v>
      </c>
    </row>
    <row r="83" spans="1:23" x14ac:dyDescent="0.25">
      <c r="A83" s="16">
        <v>39234</v>
      </c>
      <c r="B83" s="53">
        <v>798.444976</v>
      </c>
      <c r="C83" s="4">
        <f t="shared" si="1"/>
        <v>9.037779135928492E-2</v>
      </c>
      <c r="H83" s="1"/>
      <c r="I83" s="16">
        <v>39508</v>
      </c>
      <c r="J83" s="17">
        <v>2625.1345104895104</v>
      </c>
      <c r="K83" s="4">
        <v>-1.5322921498607922E-2</v>
      </c>
      <c r="L83" s="17">
        <v>3449.2454889327732</v>
      </c>
      <c r="M83" s="4">
        <v>-0.1384277719002206</v>
      </c>
      <c r="V83" s="16">
        <v>39508</v>
      </c>
      <c r="W83" s="20">
        <v>0.76107499999999995</v>
      </c>
    </row>
    <row r="84" spans="1:23" x14ac:dyDescent="0.25">
      <c r="A84" s="16">
        <v>39326</v>
      </c>
      <c r="B84" s="53">
        <v>807.41626799999995</v>
      </c>
      <c r="C84" s="4">
        <f t="shared" si="1"/>
        <v>8.9956869443091447E-2</v>
      </c>
      <c r="H84" s="1"/>
      <c r="I84" s="16">
        <v>39600</v>
      </c>
      <c r="J84" s="17">
        <v>2669.8868181818184</v>
      </c>
      <c r="K84" s="4">
        <v>-9.1263266507817242E-3</v>
      </c>
      <c r="L84" s="17">
        <v>3502.5244408931399</v>
      </c>
      <c r="M84" s="4">
        <v>-8.9881994824105305E-2</v>
      </c>
      <c r="V84" s="16">
        <v>39600</v>
      </c>
      <c r="W84" s="20">
        <v>0.76227500000000004</v>
      </c>
    </row>
    <row r="85" spans="1:23" x14ac:dyDescent="0.25">
      <c r="A85" s="16">
        <v>39417</v>
      </c>
      <c r="B85" s="53">
        <v>819.37798999999995</v>
      </c>
      <c r="C85" s="4">
        <f t="shared" si="1"/>
        <v>7.6645264311858252E-2</v>
      </c>
      <c r="H85" s="1"/>
      <c r="I85" s="16">
        <v>39692</v>
      </c>
      <c r="J85" s="17">
        <v>2728.963551864802</v>
      </c>
      <c r="K85" s="4">
        <v>6.4683890813139744E-3</v>
      </c>
      <c r="L85" s="17">
        <v>3630.3891869958788</v>
      </c>
      <c r="M85" s="4">
        <v>-4.1665891333044436E-2</v>
      </c>
      <c r="V85" s="16">
        <v>39692</v>
      </c>
      <c r="W85" s="20">
        <v>0.75169999999999992</v>
      </c>
    </row>
    <row r="86" spans="1:23" x14ac:dyDescent="0.25">
      <c r="A86" s="16">
        <v>39508</v>
      </c>
      <c r="B86" s="53">
        <v>839.71291900000006</v>
      </c>
      <c r="C86" s="4">
        <f t="shared" si="1"/>
        <v>7.2073841091568891E-2</v>
      </c>
      <c r="H86" s="1"/>
      <c r="I86" s="16">
        <v>39783</v>
      </c>
      <c r="J86" s="17">
        <v>2574.3817336829838</v>
      </c>
      <c r="K86" s="4">
        <v>-2.5243478460798441E-2</v>
      </c>
      <c r="L86" s="17">
        <v>3684.1354279746474</v>
      </c>
      <c r="M86" s="4">
        <v>2.521885514684441E-2</v>
      </c>
      <c r="V86" s="16">
        <v>39783</v>
      </c>
      <c r="W86" s="20">
        <v>0.69877499999999992</v>
      </c>
    </row>
    <row r="87" spans="1:23" x14ac:dyDescent="0.25">
      <c r="A87" s="16">
        <v>39600</v>
      </c>
      <c r="B87" s="53">
        <v>855.86124400000006</v>
      </c>
      <c r="C87" s="4">
        <f t="shared" si="1"/>
        <v>6.3361408822898424E-2</v>
      </c>
      <c r="H87" s="1"/>
      <c r="I87" s="16">
        <v>39873</v>
      </c>
      <c r="J87" s="17">
        <v>2232.8174007502917</v>
      </c>
      <c r="K87" s="4">
        <v>-0.14944647909339437</v>
      </c>
      <c r="L87" s="17">
        <v>3539.6597982724979</v>
      </c>
      <c r="M87" s="4">
        <v>2.6212778890289945E-2</v>
      </c>
      <c r="V87" s="16">
        <v>39873</v>
      </c>
      <c r="W87" s="20">
        <v>0.63080000000000003</v>
      </c>
    </row>
    <row r="88" spans="1:23" x14ac:dyDescent="0.25">
      <c r="A88" s="16">
        <v>39692</v>
      </c>
      <c r="B88" s="53">
        <v>915.66985699999998</v>
      </c>
      <c r="C88" s="4">
        <f t="shared" si="1"/>
        <v>8.0836631068996079E-2</v>
      </c>
      <c r="H88" s="1"/>
      <c r="I88" s="16">
        <v>39965</v>
      </c>
      <c r="J88" s="17">
        <v>1869.5279776733682</v>
      </c>
      <c r="K88" s="4">
        <v>-0.29977257277650859</v>
      </c>
      <c r="L88" s="17">
        <v>3116.009796530469</v>
      </c>
      <c r="M88" s="4">
        <v>-0.11035316123707339</v>
      </c>
      <c r="V88" s="16">
        <v>39965</v>
      </c>
      <c r="W88" s="20">
        <v>0.59997500000000004</v>
      </c>
    </row>
    <row r="89" spans="1:23" x14ac:dyDescent="0.25">
      <c r="A89" s="16">
        <v>39783</v>
      </c>
      <c r="B89" s="53">
        <v>958.13397099999997</v>
      </c>
      <c r="C89" s="4">
        <f t="shared" si="1"/>
        <v>0.11218784978707008</v>
      </c>
      <c r="H89" s="1"/>
      <c r="I89" s="16">
        <v>40057</v>
      </c>
      <c r="J89" s="17">
        <v>1623.8906670673075</v>
      </c>
      <c r="K89" s="4">
        <v>-0.40494233938828428</v>
      </c>
      <c r="L89" s="17">
        <v>2675.8239622118354</v>
      </c>
      <c r="M89" s="4">
        <v>-0.26293743607525988</v>
      </c>
      <c r="V89" s="16">
        <v>40057</v>
      </c>
      <c r="W89" s="20">
        <v>0.60687499999999994</v>
      </c>
    </row>
    <row r="90" spans="1:23" x14ac:dyDescent="0.25">
      <c r="A90" s="16">
        <v>39873</v>
      </c>
      <c r="B90" s="53">
        <v>980.26315799999998</v>
      </c>
      <c r="C90" s="4">
        <f t="shared" si="1"/>
        <v>0.13628869770453877</v>
      </c>
      <c r="H90" s="1"/>
      <c r="I90" s="16">
        <v>40148</v>
      </c>
      <c r="J90" s="17">
        <v>1669.5183185824594</v>
      </c>
      <c r="K90" s="4">
        <v>-0.351487661391227</v>
      </c>
      <c r="L90" s="17">
        <v>2581.5962866591299</v>
      </c>
      <c r="M90" s="4">
        <v>-0.29926672427501888</v>
      </c>
      <c r="V90" s="16">
        <v>40148</v>
      </c>
      <c r="W90" s="20">
        <v>0.64670000000000005</v>
      </c>
    </row>
    <row r="91" spans="1:23" x14ac:dyDescent="0.25">
      <c r="A91" s="16">
        <v>39965</v>
      </c>
      <c r="B91" s="53">
        <v>973.08612400000004</v>
      </c>
      <c r="C91" s="4">
        <f t="shared" si="1"/>
        <v>0.15193519352319895</v>
      </c>
      <c r="H91" s="1"/>
      <c r="I91" s="16">
        <v>40238</v>
      </c>
      <c r="J91" s="17">
        <v>1869.4110920199591</v>
      </c>
      <c r="K91" s="4">
        <v>-0.16275684192008599</v>
      </c>
      <c r="L91" s="17">
        <v>2710.0769672658153</v>
      </c>
      <c r="M91" s="4">
        <v>-0.2343679557599162</v>
      </c>
      <c r="V91" s="16">
        <v>40238</v>
      </c>
      <c r="W91" s="20">
        <v>0.68979999999999997</v>
      </c>
    </row>
    <row r="92" spans="1:23" x14ac:dyDescent="0.25">
      <c r="A92" s="16">
        <v>40057</v>
      </c>
      <c r="B92" s="53">
        <v>960.52631599999995</v>
      </c>
      <c r="C92" s="4">
        <f t="shared" si="1"/>
        <v>0.12866108761425443</v>
      </c>
      <c r="H92" s="1"/>
      <c r="I92" s="16">
        <v>40330</v>
      </c>
      <c r="J92" s="17">
        <v>2020.5545535584208</v>
      </c>
      <c r="K92" s="4">
        <v>8.0783265984072372E-2</v>
      </c>
      <c r="L92" s="17">
        <v>2871.5335089297528</v>
      </c>
      <c r="M92" s="4">
        <v>-7.8458125476026819E-2</v>
      </c>
      <c r="V92" s="16">
        <v>40330</v>
      </c>
      <c r="W92" s="20">
        <v>0.70365000000000011</v>
      </c>
    </row>
    <row r="93" spans="1:23" x14ac:dyDescent="0.25">
      <c r="A93" s="16">
        <v>40148</v>
      </c>
      <c r="B93" s="53">
        <v>964.71291900000006</v>
      </c>
      <c r="C93" s="4">
        <f t="shared" si="1"/>
        <v>8.6628686224787144E-2</v>
      </c>
      <c r="H93" s="1"/>
      <c r="I93" s="16">
        <v>40422</v>
      </c>
      <c r="J93" s="17">
        <v>2091.2539853766029</v>
      </c>
      <c r="K93" s="4">
        <v>0.28780467046672431</v>
      </c>
      <c r="L93" s="17">
        <v>2947.4000005307821</v>
      </c>
      <c r="M93" s="4">
        <v>0.10149249059510712</v>
      </c>
      <c r="V93" s="16">
        <v>40422</v>
      </c>
      <c r="W93" s="20">
        <v>0.70952499999999996</v>
      </c>
    </row>
    <row r="94" spans="1:23" x14ac:dyDescent="0.25">
      <c r="A94" s="16">
        <v>40238</v>
      </c>
      <c r="B94" s="53">
        <v>965.31100500000002</v>
      </c>
      <c r="C94" s="4">
        <f t="shared" si="1"/>
        <v>4.1431565375592339E-2</v>
      </c>
      <c r="H94" s="1"/>
      <c r="I94" s="16">
        <v>40513</v>
      </c>
      <c r="J94" s="17">
        <v>2174.6520914372086</v>
      </c>
      <c r="K94" s="4">
        <v>0.3025625818132045</v>
      </c>
      <c r="L94" s="17">
        <v>3028.4470165890866</v>
      </c>
      <c r="M94" s="4">
        <v>0.17309086329227363</v>
      </c>
      <c r="V94" s="16">
        <v>40513</v>
      </c>
      <c r="W94" s="20">
        <v>0.71807500000000002</v>
      </c>
    </row>
    <row r="95" spans="1:23" x14ac:dyDescent="0.25">
      <c r="A95" s="16">
        <v>40330</v>
      </c>
      <c r="B95" s="53">
        <v>968.89952200000005</v>
      </c>
      <c r="C95" s="4">
        <f t="shared" si="1"/>
        <v>8.4388189005588643E-3</v>
      </c>
      <c r="H95" s="1"/>
      <c r="I95" s="16">
        <v>40603</v>
      </c>
      <c r="J95" s="17">
        <v>2259.1602945622089</v>
      </c>
      <c r="K95" s="4">
        <v>0.20848769123388111</v>
      </c>
      <c r="L95" s="17">
        <v>3105.4816929271919</v>
      </c>
      <c r="M95" s="4">
        <v>0.14590165904413355</v>
      </c>
      <c r="V95" s="16">
        <v>40603</v>
      </c>
      <c r="W95" s="20">
        <v>0.72747499999999998</v>
      </c>
    </row>
    <row r="96" spans="1:23" x14ac:dyDescent="0.25">
      <c r="A96" s="16">
        <v>40422</v>
      </c>
      <c r="B96" s="53">
        <v>1008.373206</v>
      </c>
      <c r="C96" s="4">
        <f t="shared" si="1"/>
        <v>9.1133770129379066E-3</v>
      </c>
      <c r="H96" s="1"/>
      <c r="I96" s="16">
        <v>40695</v>
      </c>
      <c r="J96" s="17">
        <v>2386.7291407160546</v>
      </c>
      <c r="K96" s="4">
        <v>0.18122479618912535</v>
      </c>
      <c r="L96" s="17">
        <v>3148.6153368504401</v>
      </c>
      <c r="M96" s="4">
        <v>9.6492632615650109E-2</v>
      </c>
      <c r="V96" s="16">
        <v>40695</v>
      </c>
      <c r="W96" s="20">
        <v>0.75802499999999995</v>
      </c>
    </row>
    <row r="97" spans="1:23" x14ac:dyDescent="0.25">
      <c r="A97" s="16">
        <v>40513</v>
      </c>
      <c r="B97" s="53">
        <v>1000</v>
      </c>
      <c r="C97" s="4">
        <f t="shared" si="1"/>
        <v>1.6499614671550367E-2</v>
      </c>
      <c r="H97" s="1"/>
      <c r="I97" s="16">
        <v>40787</v>
      </c>
      <c r="J97" s="17">
        <v>2463.7168301099941</v>
      </c>
      <c r="K97" s="4">
        <v>0.17810502566301922</v>
      </c>
      <c r="L97" s="17">
        <v>3158.1052140490233</v>
      </c>
      <c r="M97" s="4">
        <v>7.1488502911140728E-2</v>
      </c>
      <c r="V97" s="16">
        <v>40787</v>
      </c>
      <c r="W97" s="20">
        <v>0.78012499999999996</v>
      </c>
    </row>
    <row r="98" spans="1:23" x14ac:dyDescent="0.25">
      <c r="A98" s="16">
        <v>40603</v>
      </c>
      <c r="B98" s="53">
        <v>1012</v>
      </c>
      <c r="C98" s="4">
        <f t="shared" si="1"/>
        <v>3.2517647149880702E-2</v>
      </c>
      <c r="H98" s="1"/>
      <c r="I98" s="16">
        <v>40878</v>
      </c>
      <c r="J98" s="17">
        <v>2401.3072263803906</v>
      </c>
      <c r="K98" s="4">
        <v>0.10422592921214702</v>
      </c>
      <c r="L98" s="17">
        <v>3059.1849498444367</v>
      </c>
      <c r="M98" s="4">
        <v>1.0149734529603771E-2</v>
      </c>
      <c r="V98" s="16">
        <v>40878</v>
      </c>
      <c r="W98" s="20">
        <v>0.78495000000000004</v>
      </c>
    </row>
    <row r="99" spans="1:23" x14ac:dyDescent="0.25">
      <c r="A99" s="16">
        <v>40695</v>
      </c>
      <c r="B99" s="53">
        <v>1015</v>
      </c>
      <c r="C99" s="4">
        <f t="shared" si="1"/>
        <v>4.5582519490766638E-2</v>
      </c>
      <c r="H99" s="1"/>
      <c r="I99" s="16">
        <v>40969</v>
      </c>
      <c r="J99" s="17">
        <v>2319.5532750582752</v>
      </c>
      <c r="K99" s="4">
        <v>2.67324902272017E-2</v>
      </c>
      <c r="L99" s="17">
        <v>2881.6116219122619</v>
      </c>
      <c r="M99" s="4">
        <v>-7.208867839240507E-2</v>
      </c>
      <c r="V99" s="16">
        <v>40969</v>
      </c>
      <c r="W99" s="20">
        <v>0.80495000000000005</v>
      </c>
    </row>
    <row r="100" spans="1:23" x14ac:dyDescent="0.25">
      <c r="A100" s="16">
        <v>40787</v>
      </c>
      <c r="B100" s="53">
        <v>1016</v>
      </c>
      <c r="C100" s="4">
        <f t="shared" si="1"/>
        <v>3.4730751229379742E-2</v>
      </c>
      <c r="H100" s="1"/>
      <c r="I100" s="16">
        <v>41061</v>
      </c>
      <c r="J100" s="17">
        <v>2162.670005827506</v>
      </c>
      <c r="K100" s="4">
        <v>-9.3877068439080391E-2</v>
      </c>
      <c r="L100" s="17">
        <v>2716.1543606738123</v>
      </c>
      <c r="M100" s="4">
        <v>-0.13734957430818417</v>
      </c>
      <c r="V100" s="16">
        <v>41061</v>
      </c>
      <c r="W100" s="20">
        <v>0.79622499999999996</v>
      </c>
    </row>
    <row r="101" spans="1:23" x14ac:dyDescent="0.25">
      <c r="A101" s="16">
        <v>40878</v>
      </c>
      <c r="B101" s="53">
        <v>1015</v>
      </c>
      <c r="C101" s="4">
        <f t="shared" si="1"/>
        <v>2.9274271598583645E-2</v>
      </c>
      <c r="H101" s="1"/>
      <c r="I101" s="16">
        <v>41153</v>
      </c>
      <c r="J101" s="17">
        <v>2044.1532692307694</v>
      </c>
      <c r="K101" s="4">
        <v>-0.17029699020260092</v>
      </c>
      <c r="L101" s="17">
        <v>2564.8096226232992</v>
      </c>
      <c r="M101" s="4">
        <v>-0.18786441591192482</v>
      </c>
      <c r="V101" s="16">
        <v>41153</v>
      </c>
      <c r="W101" s="20">
        <v>0.79700000000000004</v>
      </c>
    </row>
    <row r="102" spans="1:23" x14ac:dyDescent="0.25">
      <c r="A102" s="16">
        <v>40969</v>
      </c>
      <c r="B102" s="53">
        <v>1010</v>
      </c>
      <c r="C102" s="4">
        <f t="shared" si="1"/>
        <v>1.6726675900510246E-2</v>
      </c>
      <c r="H102" s="1"/>
      <c r="I102" s="16">
        <v>41244</v>
      </c>
      <c r="J102" s="17">
        <v>2020.9547290209789</v>
      </c>
      <c r="K102" s="4">
        <v>-0.15839393359621701</v>
      </c>
      <c r="L102" s="17">
        <v>2487.252366414546</v>
      </c>
      <c r="M102" s="4">
        <v>-0.18695586988258883</v>
      </c>
      <c r="V102" s="16">
        <v>41244</v>
      </c>
      <c r="W102" s="20">
        <v>0.81252499999999994</v>
      </c>
    </row>
    <row r="103" spans="1:23" x14ac:dyDescent="0.25">
      <c r="A103" s="16">
        <v>41061</v>
      </c>
      <c r="B103" s="53">
        <v>1016</v>
      </c>
      <c r="C103" s="4">
        <f t="shared" si="1"/>
        <v>5.3593045539985784E-3</v>
      </c>
      <c r="H103" s="1"/>
      <c r="I103" s="16">
        <v>41334</v>
      </c>
      <c r="J103" s="17">
        <v>1976.5375865930946</v>
      </c>
      <c r="K103" s="4">
        <v>-0.14788006473210358</v>
      </c>
      <c r="L103" s="17">
        <v>2427.3587996599363</v>
      </c>
      <c r="M103" s="4">
        <v>-0.1576384613381312</v>
      </c>
      <c r="V103" s="16">
        <v>41334</v>
      </c>
      <c r="W103" s="20">
        <v>0.81427499999999997</v>
      </c>
    </row>
    <row r="104" spans="1:23" x14ac:dyDescent="0.25">
      <c r="A104" s="16">
        <v>41153</v>
      </c>
      <c r="B104" s="53">
        <v>1017</v>
      </c>
      <c r="C104" s="4">
        <f t="shared" ref="C104:C113" si="2">+SUM(B101:B104)/SUM(B97:B100)-1</f>
        <v>3.7101162503092588E-3</v>
      </c>
      <c r="H104" s="1"/>
      <c r="I104" s="16">
        <v>41426</v>
      </c>
      <c r="J104" s="17">
        <v>1940.155471208479</v>
      </c>
      <c r="K104" s="4">
        <v>-0.10288880597568828</v>
      </c>
      <c r="L104" s="17">
        <v>2374.8766401964367</v>
      </c>
      <c r="M104" s="4">
        <v>-0.12564739523592938</v>
      </c>
      <c r="V104" s="16">
        <v>41426</v>
      </c>
      <c r="W104" s="20">
        <v>0.81694999999999995</v>
      </c>
    </row>
    <row r="105" spans="1:23" x14ac:dyDescent="0.25">
      <c r="A105" s="16">
        <v>41244</v>
      </c>
      <c r="B105" s="53">
        <v>1015</v>
      </c>
      <c r="C105" s="4">
        <f t="shared" si="2"/>
        <v>0</v>
      </c>
      <c r="H105" s="1"/>
      <c r="I105" s="16">
        <v>41518</v>
      </c>
      <c r="J105" s="17">
        <v>1905.1148214415794</v>
      </c>
      <c r="K105" s="4">
        <v>-6.8017623669438088E-2</v>
      </c>
      <c r="L105" s="17">
        <v>2335.4866179675496</v>
      </c>
      <c r="M105" s="4">
        <v>-8.9411316392831175E-2</v>
      </c>
      <c r="V105" s="16">
        <v>41518</v>
      </c>
      <c r="W105" s="20">
        <v>0.81572500000000003</v>
      </c>
    </row>
    <row r="106" spans="1:23" x14ac:dyDescent="0.25">
      <c r="A106" s="16">
        <v>41334</v>
      </c>
      <c r="B106" s="53">
        <v>1014</v>
      </c>
      <c r="C106" s="4">
        <f t="shared" si="2"/>
        <v>1.4792899408284654E-3</v>
      </c>
      <c r="H106" s="1"/>
      <c r="I106" s="16">
        <v>41609</v>
      </c>
      <c r="J106" s="17">
        <v>1846.9958820476402</v>
      </c>
      <c r="K106" s="4">
        <v>-8.6077557540148564E-2</v>
      </c>
      <c r="L106" s="17">
        <v>2270.5010996621168</v>
      </c>
      <c r="M106" s="4">
        <v>-8.7144863013994489E-2</v>
      </c>
      <c r="V106" s="16">
        <v>41609</v>
      </c>
      <c r="W106" s="20">
        <v>0.81347499999999995</v>
      </c>
    </row>
    <row r="107" spans="1:23" x14ac:dyDescent="0.25">
      <c r="A107" s="16">
        <v>41426</v>
      </c>
      <c r="B107" s="53">
        <v>1017</v>
      </c>
      <c r="C107" s="4">
        <f t="shared" si="2"/>
        <v>1.4789253142717396E-3</v>
      </c>
      <c r="H107" s="1"/>
      <c r="I107" s="16">
        <v>41699</v>
      </c>
      <c r="J107" s="17">
        <v>1774.46717111014</v>
      </c>
      <c r="K107" s="4">
        <v>-0.10223454228930595</v>
      </c>
      <c r="L107" s="17">
        <v>2165.4367821223259</v>
      </c>
      <c r="M107" s="4">
        <v>-0.10790412096238289</v>
      </c>
      <c r="V107" s="16">
        <v>41699</v>
      </c>
      <c r="W107" s="20">
        <v>0.81945000000000001</v>
      </c>
    </row>
    <row r="108" spans="1:23" x14ac:dyDescent="0.25">
      <c r="A108" s="16">
        <v>41518</v>
      </c>
      <c r="B108" s="53">
        <v>1027</v>
      </c>
      <c r="C108" s="4">
        <f t="shared" si="2"/>
        <v>3.6964021685559345E-3</v>
      </c>
      <c r="H108" s="1"/>
      <c r="I108" s="16">
        <v>41791</v>
      </c>
      <c r="J108" s="17">
        <v>1765.4133249562942</v>
      </c>
      <c r="K108" s="4">
        <v>-9.0066053388670908E-2</v>
      </c>
      <c r="L108" s="17">
        <v>2108.5226776821169</v>
      </c>
      <c r="M108" s="4">
        <v>-0.1121548622804629</v>
      </c>
      <c r="V108" s="16">
        <v>41791</v>
      </c>
      <c r="W108" s="20">
        <v>0.83727499999999999</v>
      </c>
    </row>
    <row r="109" spans="1:23" x14ac:dyDescent="0.25">
      <c r="A109" s="16">
        <v>41609</v>
      </c>
      <c r="B109" s="53">
        <v>1016</v>
      </c>
      <c r="C109" s="4">
        <f t="shared" si="2"/>
        <v>3.9428289797929228E-3</v>
      </c>
      <c r="H109" s="1"/>
      <c r="I109" s="16">
        <v>41883</v>
      </c>
      <c r="J109" s="17">
        <v>1816.8996885926576</v>
      </c>
      <c r="K109" s="4">
        <v>-4.6304365414663207E-2</v>
      </c>
      <c r="L109" s="17">
        <v>2167.3621479096478</v>
      </c>
      <c r="M109" s="4">
        <v>-7.1986912176877138E-2</v>
      </c>
      <c r="V109" s="16">
        <v>41883</v>
      </c>
      <c r="W109" s="20">
        <v>0.83830000000000005</v>
      </c>
    </row>
    <row r="110" spans="1:23" x14ac:dyDescent="0.25">
      <c r="A110" s="16">
        <v>41699</v>
      </c>
      <c r="B110" s="53">
        <v>1022</v>
      </c>
      <c r="C110" s="4">
        <f t="shared" si="2"/>
        <v>4.9236829148202599E-3</v>
      </c>
      <c r="H110" s="88"/>
      <c r="I110" s="22">
        <v>41974</v>
      </c>
      <c r="J110" s="28">
        <v>1866.0332113199302</v>
      </c>
      <c r="K110" s="29">
        <v>1.0307185553215525E-2</v>
      </c>
      <c r="L110" s="28">
        <v>2257.2072230796302</v>
      </c>
      <c r="M110" s="29">
        <v>-5.855040803312006E-3</v>
      </c>
      <c r="V110" s="16">
        <v>41974</v>
      </c>
      <c r="W110" s="20">
        <v>0.82669999999999999</v>
      </c>
    </row>
    <row r="111" spans="1:23" x14ac:dyDescent="0.25">
      <c r="A111" s="16">
        <v>41791</v>
      </c>
      <c r="B111" s="53">
        <v>1021</v>
      </c>
      <c r="C111" s="4">
        <f t="shared" si="2"/>
        <v>5.6608417425547675E-3</v>
      </c>
      <c r="H111" s="1" t="s">
        <v>94</v>
      </c>
      <c r="I111" s="30">
        <v>42064</v>
      </c>
      <c r="J111" s="31">
        <v>1874.27618006993</v>
      </c>
      <c r="K111" s="87">
        <v>5.6247312198707711E-2</v>
      </c>
      <c r="L111" s="31">
        <v>2334.688407463836</v>
      </c>
      <c r="M111" s="87">
        <v>7.8160501723642195E-2</v>
      </c>
      <c r="V111" s="16">
        <v>42064</v>
      </c>
      <c r="W111" s="20">
        <v>0.80279499999999993</v>
      </c>
    </row>
    <row r="112" spans="1:23" x14ac:dyDescent="0.25">
      <c r="A112" s="16">
        <v>41883</v>
      </c>
      <c r="B112" s="53">
        <v>1022</v>
      </c>
      <c r="C112" s="4">
        <f t="shared" si="2"/>
        <v>1.9641541861035172E-3</v>
      </c>
      <c r="H112" s="1" t="s">
        <v>187</v>
      </c>
      <c r="I112" s="30">
        <v>42156</v>
      </c>
      <c r="J112" s="31">
        <v>1860.6607954545455</v>
      </c>
      <c r="K112" s="87">
        <v>5.395193813925081E-2</v>
      </c>
      <c r="L112" s="31">
        <v>2415.4387727886406</v>
      </c>
      <c r="M112" s="87">
        <v>0.14555977906005468</v>
      </c>
      <c r="V112" s="16">
        <v>42156</v>
      </c>
      <c r="W112" s="20">
        <v>0.77032</v>
      </c>
    </row>
    <row r="113" spans="1:23" x14ac:dyDescent="0.25">
      <c r="A113" s="16">
        <v>41974</v>
      </c>
      <c r="B113" s="53">
        <v>1027</v>
      </c>
      <c r="C113" s="4">
        <f t="shared" si="2"/>
        <v>4.4182621502208974E-3</v>
      </c>
      <c r="H113" s="1" t="s">
        <v>186</v>
      </c>
      <c r="I113" s="30">
        <v>42248</v>
      </c>
      <c r="J113" s="31">
        <v>1803.8435229557156</v>
      </c>
      <c r="K113" s="87">
        <v>-7.1859584317807146E-3</v>
      </c>
      <c r="L113" s="31">
        <v>2416.8168984725735</v>
      </c>
      <c r="M113" s="87">
        <v>0.11509601697322114</v>
      </c>
      <c r="V113" s="16">
        <v>42248</v>
      </c>
      <c r="W113" s="20">
        <v>0.74637161139337582</v>
      </c>
    </row>
    <row r="114" spans="1:23" x14ac:dyDescent="0.25">
      <c r="H114" s="1"/>
      <c r="I114" s="30">
        <v>42339</v>
      </c>
      <c r="J114" s="31">
        <v>1757.1440260015131</v>
      </c>
      <c r="K114" s="87">
        <v>-5.8353294388257315E-2</v>
      </c>
      <c r="L114" s="31">
        <v>2401.1557094757318</v>
      </c>
      <c r="M114" s="87">
        <v>6.3772827290400347E-2</v>
      </c>
      <c r="V114" s="16">
        <v>42339</v>
      </c>
      <c r="W114" s="20">
        <v>0.73179095344265199</v>
      </c>
    </row>
    <row r="115" spans="1:23" x14ac:dyDescent="0.25">
      <c r="H115" s="1"/>
      <c r="I115" s="30">
        <v>42430</v>
      </c>
      <c r="J115" s="31">
        <v>1769.608462143372</v>
      </c>
      <c r="K115" s="87">
        <v>-5.5844340892521438E-2</v>
      </c>
      <c r="L115" s="31">
        <v>2451.3721725330975</v>
      </c>
      <c r="M115" s="87">
        <v>4.997830318436991E-2</v>
      </c>
      <c r="V115" s="16">
        <v>42430</v>
      </c>
      <c r="W115" s="20">
        <v>0.7218848618628021</v>
      </c>
    </row>
    <row r="116" spans="1:23" x14ac:dyDescent="0.25">
      <c r="H116" s="1"/>
      <c r="I116" s="30">
        <v>42522</v>
      </c>
      <c r="J116" s="31">
        <v>1785.4653133760412</v>
      </c>
      <c r="K116" s="87">
        <v>-4.0413321042825801E-2</v>
      </c>
      <c r="L116" s="31">
        <v>2488.2674330150453</v>
      </c>
      <c r="M116" s="87">
        <v>3.0151317038901171E-2</v>
      </c>
      <c r="V116" s="16">
        <v>42522</v>
      </c>
      <c r="W116" s="20">
        <v>0.71755362373271292</v>
      </c>
    </row>
    <row r="117" spans="1:23" x14ac:dyDescent="0.25">
      <c r="H117" s="1"/>
      <c r="I117" s="30">
        <v>42614</v>
      </c>
      <c r="J117" s="31">
        <v>1801.4642523848452</v>
      </c>
      <c r="K117" s="87">
        <v>-1.31900053446532E-3</v>
      </c>
      <c r="L117" s="31">
        <v>2517.103398374044</v>
      </c>
      <c r="M117" s="87">
        <v>4.1495282478722917E-2</v>
      </c>
      <c r="V117" s="16">
        <v>42614</v>
      </c>
      <c r="W117" s="20">
        <v>0.71568941250030682</v>
      </c>
    </row>
    <row r="118" spans="1:23" x14ac:dyDescent="0.25">
      <c r="H118" s="1"/>
      <c r="I118" s="30">
        <v>42705</v>
      </c>
      <c r="J118" s="31">
        <v>1817.6065523693505</v>
      </c>
      <c r="K118" s="87">
        <v>3.440954496224391E-2</v>
      </c>
      <c r="L118" s="31">
        <v>2545.1582139800926</v>
      </c>
      <c r="M118" s="87">
        <v>5.9972164210792656E-2</v>
      </c>
      <c r="V118" s="16">
        <v>42705</v>
      </c>
      <c r="W118" s="20">
        <v>0.71414285461138227</v>
      </c>
    </row>
    <row r="119" spans="1:23" x14ac:dyDescent="0.25">
      <c r="A119" s="1" t="s">
        <v>4</v>
      </c>
      <c r="H119" s="1"/>
      <c r="I119" s="30">
        <v>42795</v>
      </c>
      <c r="J119" s="31">
        <v>1833.1667832483577</v>
      </c>
      <c r="K119" s="87">
        <v>3.5916601024840844E-2</v>
      </c>
      <c r="L119" s="31">
        <v>2572.301749548064</v>
      </c>
      <c r="M119" s="87">
        <v>4.9331381978610533E-2</v>
      </c>
      <c r="V119" s="16">
        <v>42795</v>
      </c>
      <c r="W119" s="20">
        <v>0.71265619734171259</v>
      </c>
    </row>
    <row r="120" spans="1:23" x14ac:dyDescent="0.25">
      <c r="A120" s="1" t="s">
        <v>5</v>
      </c>
      <c r="H120" s="1"/>
      <c r="I120" s="30">
        <v>42887</v>
      </c>
      <c r="J120" s="31">
        <v>1848.1343642894572</v>
      </c>
      <c r="K120" s="87">
        <v>3.5099562250760608E-2</v>
      </c>
      <c r="L120" s="31">
        <v>2598.4683710063969</v>
      </c>
      <c r="M120" s="87">
        <v>4.4288221004372019E-2</v>
      </c>
      <c r="V120" s="16">
        <v>42887</v>
      </c>
      <c r="W120" s="20">
        <v>0.7112398922807236</v>
      </c>
    </row>
    <row r="121" spans="1:23" x14ac:dyDescent="0.25">
      <c r="A121" s="1" t="s">
        <v>6</v>
      </c>
      <c r="H121" s="1"/>
      <c r="I121" s="30">
        <v>42979</v>
      </c>
      <c r="J121" s="31">
        <v>1862.4985803424443</v>
      </c>
      <c r="K121" s="87">
        <v>3.3880399167954378E-2</v>
      </c>
      <c r="L121" s="31">
        <v>2623.6001661973332</v>
      </c>
      <c r="M121" s="87">
        <v>4.2309254316720724E-2</v>
      </c>
      <c r="V121" s="16">
        <v>42979</v>
      </c>
      <c r="W121" s="20">
        <v>0.70990183806931384</v>
      </c>
    </row>
    <row r="122" spans="1:23" x14ac:dyDescent="0.25">
      <c r="A122" s="1"/>
      <c r="H122" s="1"/>
      <c r="I122" s="30">
        <v>43070</v>
      </c>
      <c r="J122" s="31">
        <v>1876.2485803424443</v>
      </c>
      <c r="K122" s="87">
        <v>3.2263323378016295E-2</v>
      </c>
      <c r="L122" s="31">
        <v>2647.6483203761668</v>
      </c>
      <c r="M122" s="87">
        <v>4.0268658283447722E-2</v>
      </c>
      <c r="V122" s="16">
        <v>43070</v>
      </c>
      <c r="W122" s="20">
        <v>0.70864720435222861</v>
      </c>
    </row>
    <row r="123" spans="1:23" x14ac:dyDescent="0.25">
      <c r="A123" s="1" t="s">
        <v>7</v>
      </c>
      <c r="H123" s="1"/>
      <c r="I123" s="30">
        <v>43160</v>
      </c>
      <c r="J123" s="31">
        <v>1889.5708603118669</v>
      </c>
      <c r="K123" s="87">
        <v>3.0768655410372325E-2</v>
      </c>
      <c r="L123" s="31">
        <v>2670.8532087615167</v>
      </c>
      <c r="M123" s="87">
        <v>3.831255770469677E-2</v>
      </c>
      <c r="V123" s="16">
        <v>43160</v>
      </c>
      <c r="W123" s="20">
        <v>0.70747836463392422</v>
      </c>
    </row>
    <row r="124" spans="1:23" x14ac:dyDescent="0.25">
      <c r="A124" s="1" t="s">
        <v>1</v>
      </c>
      <c r="H124" s="1"/>
      <c r="I124" s="30">
        <v>43252</v>
      </c>
      <c r="J124" s="31">
        <v>1902.4589460965094</v>
      </c>
      <c r="K124" s="87">
        <v>2.9394281528842381E-2</v>
      </c>
      <c r="L124" s="31">
        <v>2693.1945084876288</v>
      </c>
      <c r="M124" s="87">
        <v>3.6454604773405119E-2</v>
      </c>
      <c r="V124" s="16">
        <v>43252</v>
      </c>
      <c r="W124" s="20">
        <v>0.70639492992462727</v>
      </c>
    </row>
    <row r="125" spans="1:23" x14ac:dyDescent="0.25">
      <c r="A125" s="1" t="s">
        <v>9</v>
      </c>
      <c r="H125" s="1"/>
      <c r="I125" s="30">
        <v>43344</v>
      </c>
      <c r="J125" s="31">
        <v>1914.9062949631834</v>
      </c>
      <c r="K125" s="87">
        <v>2.8138391714158217E-2</v>
      </c>
      <c r="L125" s="31">
        <v>2714.6625085408564</v>
      </c>
      <c r="M125" s="87">
        <v>3.4708925360189102E-2</v>
      </c>
      <c r="V125" s="16">
        <v>43344</v>
      </c>
      <c r="W125" s="20">
        <v>0.7053938708544859</v>
      </c>
    </row>
    <row r="126" spans="1:23" x14ac:dyDescent="0.25">
      <c r="A126" s="1" t="s">
        <v>10</v>
      </c>
      <c r="H126" s="1"/>
      <c r="I126" s="30">
        <v>43435</v>
      </c>
      <c r="J126" s="31">
        <v>1926.9062949631834</v>
      </c>
      <c r="K126" s="87">
        <v>2.6999468594664178E-2</v>
      </c>
      <c r="L126" s="31">
        <v>2735.2578232256064</v>
      </c>
      <c r="M126" s="87">
        <v>3.3089554294353007E-2</v>
      </c>
      <c r="V126" s="16">
        <v>43435</v>
      </c>
      <c r="W126" s="20">
        <v>0.70446971345861698</v>
      </c>
    </row>
    <row r="127" spans="1:23" x14ac:dyDescent="0.25">
      <c r="A127" s="1" t="s">
        <v>11</v>
      </c>
      <c r="I127" s="30">
        <v>43525</v>
      </c>
      <c r="J127" s="31">
        <v>2023.9478714415818</v>
      </c>
      <c r="K127" s="87">
        <v>7.1115094941470725E-2</v>
      </c>
      <c r="L127" s="31">
        <v>2876.4998851015171</v>
      </c>
      <c r="M127" s="87">
        <v>7.6996622526986247E-2</v>
      </c>
      <c r="V127" s="16">
        <v>43525</v>
      </c>
      <c r="W127" s="20">
        <v>0.70361479307695263</v>
      </c>
    </row>
    <row r="128" spans="1:23" x14ac:dyDescent="0.25">
      <c r="A128" s="1" t="s">
        <v>12</v>
      </c>
      <c r="H128" s="1" t="s">
        <v>195</v>
      </c>
      <c r="V128" s="16">
        <v>43617</v>
      </c>
      <c r="W128" s="20">
        <v>0.70281955155180276</v>
      </c>
    </row>
    <row r="129" spans="1:23" x14ac:dyDescent="0.25">
      <c r="A129" s="1" t="s">
        <v>13</v>
      </c>
      <c r="H129" s="1" t="s">
        <v>196</v>
      </c>
      <c r="V129" s="16">
        <v>43709</v>
      </c>
      <c r="W129" s="20">
        <v>0.70207286476692365</v>
      </c>
    </row>
    <row r="130" spans="1:23" x14ac:dyDescent="0.25">
      <c r="A130" s="1" t="s">
        <v>14</v>
      </c>
      <c r="V130" s="16">
        <v>43800</v>
      </c>
      <c r="W130" s="20">
        <v>0.7013623900803434</v>
      </c>
    </row>
    <row r="131" spans="1:23" x14ac:dyDescent="0.25">
      <c r="A131" s="1" t="s">
        <v>15</v>
      </c>
      <c r="V131" s="16">
        <v>43891</v>
      </c>
      <c r="W131" s="20">
        <v>0.69932456267414045</v>
      </c>
    </row>
    <row r="132" spans="1:23" x14ac:dyDescent="0.25">
      <c r="A132" s="1"/>
      <c r="V132" s="16">
        <v>43983</v>
      </c>
      <c r="W132" s="20">
        <v>0.69459777303259151</v>
      </c>
    </row>
    <row r="133" spans="1:23" x14ac:dyDescent="0.25">
      <c r="A133" s="1" t="s">
        <v>16</v>
      </c>
      <c r="V133" s="16">
        <v>44075</v>
      </c>
      <c r="W133" s="20">
        <v>0.68717449115959595</v>
      </c>
    </row>
    <row r="134" spans="1:23" x14ac:dyDescent="0.25">
      <c r="A134" s="1"/>
      <c r="V134" s="16">
        <v>44166</v>
      </c>
      <c r="W134" s="20">
        <v>0.67705061830894042</v>
      </c>
    </row>
    <row r="135" spans="1:23" x14ac:dyDescent="0.25">
      <c r="A135" s="1" t="s">
        <v>17</v>
      </c>
      <c r="V135" s="16">
        <v>44256</v>
      </c>
      <c r="W135" s="20">
        <v>0.66844460017479346</v>
      </c>
    </row>
    <row r="136" spans="1:23" x14ac:dyDescent="0.25">
      <c r="A136" s="1" t="s">
        <v>29</v>
      </c>
      <c r="V136" s="16">
        <v>44348</v>
      </c>
      <c r="W136" s="20">
        <v>0.66270725475202896</v>
      </c>
    </row>
    <row r="137" spans="1:23" x14ac:dyDescent="0.25">
      <c r="A137" s="1"/>
      <c r="V137" s="16">
        <v>44440</v>
      </c>
      <c r="W137" s="20">
        <v>0.65983858204064672</v>
      </c>
    </row>
    <row r="138" spans="1:23" x14ac:dyDescent="0.25">
      <c r="A138" s="1" t="s">
        <v>19</v>
      </c>
      <c r="V138" s="16">
        <v>44531</v>
      </c>
      <c r="W138" s="20">
        <v>0.65983858204064672</v>
      </c>
    </row>
    <row r="139" spans="1:23" x14ac:dyDescent="0.25">
      <c r="A139" s="1" t="s">
        <v>30</v>
      </c>
      <c r="V139" s="16">
        <v>44621</v>
      </c>
      <c r="W139" s="20">
        <v>0.65983858204064672</v>
      </c>
    </row>
    <row r="140" spans="1:23" x14ac:dyDescent="0.25">
      <c r="A140" s="1"/>
      <c r="V140" s="16">
        <v>44713</v>
      </c>
      <c r="W140" s="20">
        <v>0.65983858204064672</v>
      </c>
    </row>
    <row r="141" spans="1:23" x14ac:dyDescent="0.25">
      <c r="A141" s="1" t="s">
        <v>21</v>
      </c>
      <c r="V141" s="16">
        <v>44805</v>
      </c>
      <c r="W141" s="20">
        <v>0.65983858204064672</v>
      </c>
    </row>
    <row r="142" spans="1:23" x14ac:dyDescent="0.25">
      <c r="A142" s="1" t="s">
        <v>22</v>
      </c>
      <c r="V142" s="16">
        <v>44896</v>
      </c>
      <c r="W142" s="20">
        <v>0.65983858204064672</v>
      </c>
    </row>
    <row r="143" spans="1:23" x14ac:dyDescent="0.25">
      <c r="A143" s="1" t="s">
        <v>23</v>
      </c>
      <c r="V143" s="22">
        <v>44986</v>
      </c>
      <c r="W143" s="35">
        <v>0.65983858204064672</v>
      </c>
    </row>
    <row r="144" spans="1:23" x14ac:dyDescent="0.25">
      <c r="A144" s="1" t="s">
        <v>24</v>
      </c>
      <c r="V144" s="1"/>
      <c r="W144" s="1"/>
    </row>
    <row r="145" spans="22:23" x14ac:dyDescent="0.25">
      <c r="V145" s="1" t="s">
        <v>150</v>
      </c>
      <c r="W145" s="1"/>
    </row>
    <row r="146" spans="22:23" x14ac:dyDescent="0.25">
      <c r="V146" s="1" t="s">
        <v>145</v>
      </c>
      <c r="W146" s="1" t="s">
        <v>144</v>
      </c>
    </row>
    <row r="147" spans="22:23" x14ac:dyDescent="0.25">
      <c r="V147" s="1" t="s">
        <v>148</v>
      </c>
      <c r="W147" s="1"/>
    </row>
    <row r="148" spans="22:23" x14ac:dyDescent="0.25">
      <c r="V148" s="1" t="s">
        <v>149</v>
      </c>
      <c r="W148" s="1"/>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131"/>
  <sheetViews>
    <sheetView workbookViewId="0">
      <pane xSplit="2" ySplit="13" topLeftCell="C29" activePane="bottomRight" state="frozen"/>
      <selection pane="topRight" activeCell="B1" sqref="B1"/>
      <selection pane="bottomLeft" activeCell="A3" sqref="A3"/>
      <selection pane="bottomRight" activeCell="G4" sqref="G4"/>
    </sheetView>
  </sheetViews>
  <sheetFormatPr defaultRowHeight="12" x14ac:dyDescent="0.2"/>
  <cols>
    <col min="1" max="1" width="22.7109375" style="1" bestFit="1" customWidth="1"/>
    <col min="2" max="2" width="24.28515625" style="1" bestFit="1" customWidth="1"/>
    <col min="3" max="3" width="20.5703125" style="1" customWidth="1"/>
    <col min="4" max="4" width="14" style="1" customWidth="1"/>
    <col min="5" max="5" width="20.5703125" style="1" customWidth="1"/>
    <col min="6" max="6" width="14.85546875" style="1" customWidth="1"/>
    <col min="7" max="7" width="9.140625" style="1"/>
    <col min="8" max="8" width="6.28515625" style="1" bestFit="1" customWidth="1"/>
    <col min="9" max="11" width="18.140625" style="1" customWidth="1"/>
    <col min="12" max="12" width="11.5703125" style="1" customWidth="1"/>
    <col min="13" max="14" width="9.140625" style="1"/>
    <col min="15" max="15" width="10.5703125" style="1" customWidth="1"/>
    <col min="16" max="17" width="9.140625" style="1"/>
    <col min="18" max="18" width="16.7109375" style="1" bestFit="1" customWidth="1"/>
    <col min="19" max="19" width="12" style="1" bestFit="1" customWidth="1"/>
    <col min="20" max="16384" width="9.140625" style="1"/>
  </cols>
  <sheetData>
    <row r="2" spans="2:19" ht="13.5" customHeight="1" x14ac:dyDescent="0.2">
      <c r="B2" s="2" t="s">
        <v>90</v>
      </c>
      <c r="C2" s="2" t="s">
        <v>86</v>
      </c>
      <c r="D2" s="2" t="s">
        <v>87</v>
      </c>
    </row>
    <row r="3" spans="2:19" ht="13.5" customHeight="1" x14ac:dyDescent="0.2">
      <c r="B3" s="1" t="s">
        <v>67</v>
      </c>
      <c r="C3" s="3">
        <f>+AVERAGE(J14:J32)</f>
        <v>8.0888226238578997E-2</v>
      </c>
      <c r="D3" s="3">
        <f>+AVERAGE(L14:L32)</f>
        <v>6.1433879616820203E-2</v>
      </c>
      <c r="E3" s="4"/>
      <c r="G3" s="5"/>
    </row>
    <row r="4" spans="2:19" ht="13.5" customHeight="1" x14ac:dyDescent="0.2">
      <c r="B4" s="1" t="s">
        <v>141</v>
      </c>
      <c r="C4" s="3">
        <v>3.0218121935117314E-3</v>
      </c>
      <c r="D4" s="3">
        <v>2.6454737344470531E-2</v>
      </c>
      <c r="E4" s="4"/>
    </row>
    <row r="5" spans="2:19" ht="13.5" customHeight="1" x14ac:dyDescent="0.2">
      <c r="B5" s="6" t="s">
        <v>142</v>
      </c>
      <c r="C5" s="7">
        <v>5.5859736009807377E-2</v>
      </c>
      <c r="D5" s="7">
        <v>5.0190583886422099E-2</v>
      </c>
      <c r="E5" s="4"/>
    </row>
    <row r="7" spans="2:19" x14ac:dyDescent="0.2">
      <c r="B7" s="2" t="s">
        <v>99</v>
      </c>
      <c r="C7" s="8"/>
      <c r="D7" s="9">
        <f ca="1">+D5</f>
        <v>5.0190583886422099E-2</v>
      </c>
    </row>
    <row r="8" spans="2:19" x14ac:dyDescent="0.2">
      <c r="B8" s="46"/>
      <c r="C8" s="11"/>
      <c r="D8" s="39"/>
    </row>
    <row r="9" spans="2:19" x14ac:dyDescent="0.2">
      <c r="B9" s="1" t="s">
        <v>159</v>
      </c>
      <c r="C9" s="11"/>
      <c r="D9" s="39"/>
    </row>
    <row r="11" spans="2:19" ht="15.75" customHeight="1" x14ac:dyDescent="0.2">
      <c r="B11" s="10"/>
      <c r="C11" s="42" t="s">
        <v>33</v>
      </c>
      <c r="D11" s="42"/>
      <c r="E11" s="42"/>
      <c r="F11" s="42"/>
      <c r="G11" s="41"/>
      <c r="H11" s="42"/>
      <c r="I11" s="42" t="s">
        <v>33</v>
      </c>
      <c r="J11" s="42"/>
      <c r="K11" s="42"/>
      <c r="L11" s="10"/>
      <c r="N11" s="10"/>
      <c r="O11" s="42" t="s">
        <v>151</v>
      </c>
    </row>
    <row r="12" spans="2:19" x14ac:dyDescent="0.2">
      <c r="B12" s="11"/>
      <c r="C12" s="46" t="s">
        <v>35</v>
      </c>
      <c r="D12" s="46"/>
      <c r="E12" s="46" t="s">
        <v>36</v>
      </c>
      <c r="F12" s="46"/>
      <c r="G12" s="41"/>
      <c r="H12" s="46"/>
      <c r="I12" s="46" t="s">
        <v>35</v>
      </c>
      <c r="J12" s="46"/>
      <c r="K12" s="46" t="s">
        <v>36</v>
      </c>
      <c r="L12" s="11"/>
      <c r="N12" s="11"/>
      <c r="O12" s="46" t="s">
        <v>146</v>
      </c>
    </row>
    <row r="13" spans="2:19" ht="48" x14ac:dyDescent="0.2">
      <c r="B13" s="12" t="s">
        <v>128</v>
      </c>
      <c r="C13" s="13" t="s">
        <v>37</v>
      </c>
      <c r="D13" s="13" t="s">
        <v>32</v>
      </c>
      <c r="E13" s="13" t="s">
        <v>38</v>
      </c>
      <c r="F13" s="13" t="s">
        <v>31</v>
      </c>
      <c r="H13" s="12" t="s">
        <v>143</v>
      </c>
      <c r="I13" s="13" t="s">
        <v>37</v>
      </c>
      <c r="J13" s="13" t="s">
        <v>32</v>
      </c>
      <c r="K13" s="13" t="s">
        <v>38</v>
      </c>
      <c r="L13" s="13" t="s">
        <v>31</v>
      </c>
      <c r="N13" s="12" t="s">
        <v>128</v>
      </c>
      <c r="O13" s="13" t="s">
        <v>147</v>
      </c>
      <c r="Q13" s="11"/>
      <c r="R13" s="14"/>
      <c r="S13" s="15"/>
    </row>
    <row r="14" spans="2:19" x14ac:dyDescent="0.2">
      <c r="B14" s="16">
        <v>34759</v>
      </c>
      <c r="C14" s="17">
        <v>2576.188304195804</v>
      </c>
      <c r="D14" s="17"/>
      <c r="E14" s="17">
        <f>+C14/O14</f>
        <v>4159.1674268579327</v>
      </c>
      <c r="F14" s="17"/>
      <c r="H14" s="16">
        <v>35125</v>
      </c>
      <c r="I14" s="18">
        <f>+VLOOKUP($H14,$B$14:$F$110,2,FALSE)</f>
        <v>2844.4146153846154</v>
      </c>
      <c r="J14" s="19">
        <f>+VLOOKUP($H14,$B$14:$F$110,3,FALSE)</f>
        <v>0.10411750986989365</v>
      </c>
      <c r="K14" s="18">
        <f>+VLOOKUP($H14,$B$14:$F$110,4,FALSE)</f>
        <v>4283.4344031091259</v>
      </c>
      <c r="L14" s="19">
        <f>+VLOOKUP($H14,$B$14:$F$110,5,FALSE)</f>
        <v>2.9877848977354349E-2</v>
      </c>
      <c r="N14" s="16">
        <v>34759</v>
      </c>
      <c r="O14" s="20">
        <v>0.61940000000000006</v>
      </c>
      <c r="Q14" s="11"/>
      <c r="R14" s="21"/>
    </row>
    <row r="15" spans="2:19" x14ac:dyDescent="0.2">
      <c r="B15" s="16">
        <v>34851</v>
      </c>
      <c r="C15" s="17">
        <v>2763.5686888111886</v>
      </c>
      <c r="D15" s="17"/>
      <c r="E15" s="17">
        <f t="shared" ref="E15:E78" si="0">+C15/O15</f>
        <v>4325.3412979789318</v>
      </c>
      <c r="F15" s="17"/>
      <c r="H15" s="16">
        <v>35490</v>
      </c>
      <c r="I15" s="18">
        <f>+VLOOKUP($H15,$B$14:$F$110,2,FALSE)</f>
        <v>2257.3325504443474</v>
      </c>
      <c r="J15" s="19">
        <f>+VLOOKUP($H15,$B$14:$F$110,3,FALSE)</f>
        <v>-0.20639820290787114</v>
      </c>
      <c r="K15" s="18">
        <f>+VLOOKUP($H15,$B$14:$F$110,4,FALSE)</f>
        <v>3252.289090435972</v>
      </c>
      <c r="L15" s="19">
        <f>+VLOOKUP($H15,$B$14:$F$110,5,FALSE)</f>
        <v>-0.24072863399628541</v>
      </c>
      <c r="N15" s="16">
        <v>34851</v>
      </c>
      <c r="O15" s="20">
        <v>0.63892499999999997</v>
      </c>
      <c r="Q15" s="11"/>
      <c r="R15" s="21"/>
      <c r="S15" s="19"/>
    </row>
    <row r="16" spans="2:19" x14ac:dyDescent="0.2">
      <c r="B16" s="16">
        <v>34943</v>
      </c>
      <c r="C16" s="17">
        <v>2902.5107692307693</v>
      </c>
      <c r="D16" s="17"/>
      <c r="E16" s="17">
        <f t="shared" si="0"/>
        <v>4451.3622716521268</v>
      </c>
      <c r="F16" s="17"/>
      <c r="H16" s="16">
        <v>35855</v>
      </c>
      <c r="I16" s="18">
        <f>+VLOOKUP($H16,$B$14:$F$110,2,FALSE)</f>
        <v>2096.3250193036133</v>
      </c>
      <c r="J16" s="19">
        <f>+VLOOKUP($H16,$B$14:$F$110,3,FALSE)</f>
        <v>-7.1326456134715444E-2</v>
      </c>
      <c r="K16" s="18">
        <f>+VLOOKUP($H16,$B$14:$F$110,4,FALSE)</f>
        <v>3368.8080339136445</v>
      </c>
      <c r="L16" s="19">
        <f>+VLOOKUP($H16,$B$14:$F$110,5,FALSE)</f>
        <v>3.5826748556984311E-2</v>
      </c>
      <c r="N16" s="16">
        <v>34943</v>
      </c>
      <c r="O16" s="20">
        <v>0.65205000000000002</v>
      </c>
      <c r="Q16" s="11"/>
      <c r="R16" s="21"/>
      <c r="S16" s="19"/>
    </row>
    <row r="17" spans="2:19" x14ac:dyDescent="0.2">
      <c r="B17" s="16">
        <v>35034</v>
      </c>
      <c r="C17" s="17">
        <v>2933.5030769230766</v>
      </c>
      <c r="D17" s="17"/>
      <c r="E17" s="17">
        <f t="shared" si="0"/>
        <v>4475.2144575485536</v>
      </c>
      <c r="F17" s="17"/>
      <c r="H17" s="16">
        <v>36220</v>
      </c>
      <c r="I17" s="18">
        <f>+VLOOKUP($H17,$B$14:$F$110,2,FALSE)</f>
        <v>1579.9379211283508</v>
      </c>
      <c r="J17" s="19">
        <f>+VLOOKUP($H17,$B$14:$F$110,3,FALSE)</f>
        <v>-0.24632969287691997</v>
      </c>
      <c r="K17" s="18">
        <f>+VLOOKUP($H17,$B$14:$F$110,4,FALSE)</f>
        <v>3054.2005047909352</v>
      </c>
      <c r="L17" s="19">
        <f>+VLOOKUP($H17,$B$14:$F$110,5,FALSE)</f>
        <v>-9.338838127776028E-2</v>
      </c>
      <c r="N17" s="16">
        <v>35034</v>
      </c>
      <c r="O17" s="20">
        <v>0.65549999999999997</v>
      </c>
      <c r="Q17" s="11"/>
      <c r="R17" s="21"/>
      <c r="S17" s="19"/>
    </row>
    <row r="18" spans="2:19" x14ac:dyDescent="0.2">
      <c r="B18" s="16">
        <v>35125</v>
      </c>
      <c r="C18" s="17">
        <v>2844.4146153846154</v>
      </c>
      <c r="D18" s="4">
        <f>+C18/C14-1</f>
        <v>0.10411750986989365</v>
      </c>
      <c r="E18" s="17">
        <f t="shared" si="0"/>
        <v>4283.4344031091259</v>
      </c>
      <c r="F18" s="4">
        <f>+E18/E14-1</f>
        <v>2.9877848977354349E-2</v>
      </c>
      <c r="H18" s="16">
        <v>36586</v>
      </c>
      <c r="I18" s="18">
        <f>+VLOOKUP($H18,$B$14:$F$110,2,FALSE)</f>
        <v>1669.6552301864801</v>
      </c>
      <c r="J18" s="19">
        <f>+VLOOKUP($H18,$B$14:$F$110,3,FALSE)</f>
        <v>5.6785338118889861E-2</v>
      </c>
      <c r="K18" s="18">
        <f>+VLOOKUP($H18,$B$14:$F$110,4,FALSE)</f>
        <v>3250.8863516091906</v>
      </c>
      <c r="L18" s="19">
        <f>+VLOOKUP($H18,$B$14:$F$110,5,FALSE)</f>
        <v>6.439847236935714E-2</v>
      </c>
      <c r="N18" s="16">
        <v>35125</v>
      </c>
      <c r="O18" s="20">
        <v>0.66405000000000003</v>
      </c>
      <c r="Q18" s="11"/>
      <c r="R18" s="21"/>
      <c r="S18" s="19"/>
    </row>
    <row r="19" spans="2:19" x14ac:dyDescent="0.2">
      <c r="B19" s="16">
        <v>35217</v>
      </c>
      <c r="C19" s="17">
        <v>2743.4646153846152</v>
      </c>
      <c r="D19" s="4">
        <f t="shared" ref="D19:F82" si="1">+C19/C15-1</f>
        <v>-7.2746783924598768E-3</v>
      </c>
      <c r="E19" s="17">
        <f t="shared" si="0"/>
        <v>4121.3273975808243</v>
      </c>
      <c r="F19" s="4">
        <f t="shared" si="1"/>
        <v>-4.7167121931727229E-2</v>
      </c>
      <c r="H19" s="16">
        <v>36951</v>
      </c>
      <c r="I19" s="18">
        <f>+VLOOKUP($H19,$B$14:$F$110,2,FALSE)</f>
        <v>1807.1107692307694</v>
      </c>
      <c r="J19" s="19">
        <f>+VLOOKUP($H19,$B$14:$F$110,3,FALSE)</f>
        <v>8.232570207259915E-2</v>
      </c>
      <c r="K19" s="18">
        <f>+VLOOKUP($H19,$B$14:$F$110,4,FALSE)</f>
        <v>4161.4525486028087</v>
      </c>
      <c r="L19" s="19">
        <f>+VLOOKUP($H19,$B$14:$F$110,5,FALSE)</f>
        <v>0.28009782518016579</v>
      </c>
      <c r="N19" s="16">
        <v>35217</v>
      </c>
      <c r="O19" s="20">
        <v>0.66567500000000002</v>
      </c>
      <c r="Q19" s="11"/>
      <c r="R19" s="21"/>
      <c r="S19" s="19"/>
    </row>
    <row r="20" spans="2:19" x14ac:dyDescent="0.2">
      <c r="B20" s="16">
        <v>35309</v>
      </c>
      <c r="C20" s="17">
        <v>2485.3676107226106</v>
      </c>
      <c r="D20" s="4">
        <f t="shared" si="1"/>
        <v>-0.14371803988817278</v>
      </c>
      <c r="E20" s="17">
        <f t="shared" si="0"/>
        <v>3677.6673730728185</v>
      </c>
      <c r="F20" s="4">
        <f t="shared" si="1"/>
        <v>-0.17381081371571916</v>
      </c>
      <c r="H20" s="16">
        <v>37316</v>
      </c>
      <c r="I20" s="18">
        <f>+VLOOKUP($H20,$B$14:$F$110,2,FALSE)</f>
        <v>1528.8967187500002</v>
      </c>
      <c r="J20" s="19">
        <f>+VLOOKUP($H20,$B$14:$F$110,3,FALSE)</f>
        <v>-0.1539551726534153</v>
      </c>
      <c r="K20" s="18">
        <f>+VLOOKUP($H20,$B$14:$F$110,4,FALSE)</f>
        <v>3635.6856756435413</v>
      </c>
      <c r="L20" s="19">
        <f>+VLOOKUP($H20,$B$14:$F$110,5,FALSE)</f>
        <v>-0.12634215260625559</v>
      </c>
      <c r="N20" s="16">
        <v>35309</v>
      </c>
      <c r="O20" s="20">
        <v>0.67579999999999996</v>
      </c>
      <c r="Q20" s="11"/>
      <c r="R20" s="21"/>
      <c r="S20" s="19"/>
    </row>
    <row r="21" spans="2:19" x14ac:dyDescent="0.2">
      <c r="B21" s="16">
        <v>35400</v>
      </c>
      <c r="C21" s="17">
        <v>2297.0220396270397</v>
      </c>
      <c r="D21" s="4">
        <f t="shared" si="1"/>
        <v>-0.216969616395847</v>
      </c>
      <c r="E21" s="17">
        <f t="shared" si="0"/>
        <v>3330.8276811702585</v>
      </c>
      <c r="F21" s="4">
        <f t="shared" si="1"/>
        <v>-0.25571663374656928</v>
      </c>
      <c r="H21" s="16">
        <v>37681</v>
      </c>
      <c r="I21" s="18">
        <f>+VLOOKUP($H21,$B$14:$F$110,2,FALSE)</f>
        <v>1585.3852698863636</v>
      </c>
      <c r="J21" s="19">
        <f>+VLOOKUP($H21,$B$14:$F$110,3,FALSE)</f>
        <v>3.6947264287771731E-2</v>
      </c>
      <c r="K21" s="18">
        <f>+VLOOKUP($H21,$B$14:$F$110,4,FALSE)</f>
        <v>3134.4113679050288</v>
      </c>
      <c r="L21" s="19">
        <f>+VLOOKUP($H21,$B$14:$F$110,5,FALSE)</f>
        <v>-0.13787614014508653</v>
      </c>
      <c r="N21" s="16">
        <v>35400</v>
      </c>
      <c r="O21" s="20">
        <v>0.68962500000000004</v>
      </c>
      <c r="Q21" s="11"/>
      <c r="R21" s="21"/>
      <c r="S21" s="19"/>
    </row>
    <row r="22" spans="2:19" x14ac:dyDescent="0.2">
      <c r="B22" s="16">
        <v>35490</v>
      </c>
      <c r="C22" s="17">
        <v>2257.3325504443474</v>
      </c>
      <c r="D22" s="4">
        <f t="shared" si="1"/>
        <v>-0.20639820290787114</v>
      </c>
      <c r="E22" s="17">
        <f t="shared" si="0"/>
        <v>3252.289090435972</v>
      </c>
      <c r="F22" s="4">
        <f t="shared" si="1"/>
        <v>-0.24072863399628541</v>
      </c>
      <c r="H22" s="16">
        <v>38047</v>
      </c>
      <c r="I22" s="18">
        <f>+VLOOKUP($H22,$B$14:$F$110,2,FALSE)</f>
        <v>2045.4024883449883</v>
      </c>
      <c r="J22" s="19">
        <f>+VLOOKUP($H22,$B$14:$F$110,3,FALSE)</f>
        <v>0.29016115337794046</v>
      </c>
      <c r="K22" s="18">
        <f>+VLOOKUP($H22,$B$14:$F$110,4,FALSE)</f>
        <v>3308.7758132324807</v>
      </c>
      <c r="L22" s="19">
        <f>+VLOOKUP($H22,$B$14:$F$110,5,FALSE)</f>
        <v>5.5629087844967007E-2</v>
      </c>
      <c r="N22" s="16">
        <v>35490</v>
      </c>
      <c r="O22" s="20">
        <v>0.694075</v>
      </c>
      <c r="Q22" s="11"/>
      <c r="R22" s="21"/>
      <c r="S22" s="19"/>
    </row>
    <row r="23" spans="2:19" x14ac:dyDescent="0.2">
      <c r="B23" s="16">
        <v>35582</v>
      </c>
      <c r="C23" s="17">
        <v>2262.944088905886</v>
      </c>
      <c r="D23" s="4">
        <f t="shared" si="1"/>
        <v>-0.17515098382683658</v>
      </c>
      <c r="E23" s="17">
        <f t="shared" si="0"/>
        <v>3246.9245841249531</v>
      </c>
      <c r="F23" s="4">
        <f t="shared" si="1"/>
        <v>-0.21216533633536039</v>
      </c>
      <c r="H23" s="16">
        <v>38412</v>
      </c>
      <c r="I23" s="18">
        <f>+VLOOKUP($H23,$B$14:$F$110,2,FALSE)</f>
        <v>3001.4696150203963</v>
      </c>
      <c r="J23" s="19">
        <f>+VLOOKUP($H23,$B$14:$F$110,3,FALSE)</f>
        <v>0.46742249123251911</v>
      </c>
      <c r="K23" s="18">
        <f>+VLOOKUP($H23,$B$14:$F$110,4,FALSE)</f>
        <v>4393.0910242166146</v>
      </c>
      <c r="L23" s="19">
        <f>+VLOOKUP($H23,$B$14:$F$110,5,FALSE)</f>
        <v>0.32770887850658625</v>
      </c>
      <c r="N23" s="16">
        <v>35582</v>
      </c>
      <c r="O23" s="20">
        <v>0.69694999999999996</v>
      </c>
      <c r="Q23" s="11"/>
      <c r="R23" s="21"/>
      <c r="S23" s="19"/>
    </row>
    <row r="24" spans="2:19" x14ac:dyDescent="0.2">
      <c r="B24" s="16">
        <v>35674</v>
      </c>
      <c r="C24" s="17">
        <v>2335.3073464816434</v>
      </c>
      <c r="D24" s="4">
        <f t="shared" si="1"/>
        <v>-6.0377492485845119E-2</v>
      </c>
      <c r="E24" s="17">
        <f t="shared" si="0"/>
        <v>3424.7064767292027</v>
      </c>
      <c r="F24" s="4">
        <f t="shared" si="1"/>
        <v>-6.8782973195386621E-2</v>
      </c>
      <c r="H24" s="16">
        <v>38777</v>
      </c>
      <c r="I24" s="18">
        <f>+VLOOKUP($H24,$B$14:$F$110,2,FALSE)</f>
        <v>4099.5703088578084</v>
      </c>
      <c r="J24" s="19">
        <f>+VLOOKUP($H24,$B$14:$F$110,3,FALSE)</f>
        <v>0.36585434293325347</v>
      </c>
      <c r="K24" s="18">
        <f>+VLOOKUP($H24,$B$14:$F$110,4,FALSE)</f>
        <v>5983.6822606937549</v>
      </c>
      <c r="L24" s="19">
        <f>+VLOOKUP($H24,$B$14:$F$110,5,FALSE)</f>
        <v>0.36206653304225078</v>
      </c>
      <c r="N24" s="16">
        <v>35674</v>
      </c>
      <c r="O24" s="20">
        <v>0.68190000000000006</v>
      </c>
      <c r="Q24" s="11"/>
      <c r="R24" s="21"/>
      <c r="S24" s="19"/>
    </row>
    <row r="25" spans="2:19" x14ac:dyDescent="0.2">
      <c r="B25" s="16">
        <v>35765</v>
      </c>
      <c r="C25" s="17">
        <v>2274.404316178613</v>
      </c>
      <c r="D25" s="4">
        <f t="shared" si="1"/>
        <v>-9.8465417650493992E-3</v>
      </c>
      <c r="E25" s="17">
        <f t="shared" si="0"/>
        <v>3480.2101161831797</v>
      </c>
      <c r="F25" s="4">
        <f t="shared" si="1"/>
        <v>4.4848442883252737E-2</v>
      </c>
      <c r="H25" s="16">
        <v>39142</v>
      </c>
      <c r="I25" s="18">
        <f>+VLOOKUP($H25,$B$14:$F$110,2,FALSE)</f>
        <v>6991.3326923076929</v>
      </c>
      <c r="J25" s="19">
        <f>+VLOOKUP($H25,$B$14:$F$110,3,FALSE)</f>
        <v>0.70538182433455221</v>
      </c>
      <c r="K25" s="18">
        <f>+VLOOKUP($H25,$B$14:$F$110,4,FALSE)</f>
        <v>10498.678818647284</v>
      </c>
      <c r="L25" s="19">
        <f>+VLOOKUP($H25,$B$14:$F$110,5,FALSE)</f>
        <v>0.7545515221642225</v>
      </c>
      <c r="N25" s="16">
        <v>35765</v>
      </c>
      <c r="O25" s="20">
        <v>0.65352500000000013</v>
      </c>
      <c r="Q25" s="11"/>
      <c r="R25" s="21"/>
      <c r="S25" s="19"/>
    </row>
    <row r="26" spans="2:19" x14ac:dyDescent="0.2">
      <c r="B26" s="16">
        <v>35855</v>
      </c>
      <c r="C26" s="17">
        <v>2096.3250193036133</v>
      </c>
      <c r="D26" s="4">
        <f t="shared" si="1"/>
        <v>-7.1326456134715444E-2</v>
      </c>
      <c r="E26" s="17">
        <f t="shared" si="0"/>
        <v>3368.8080339136445</v>
      </c>
      <c r="F26" s="4">
        <f t="shared" si="1"/>
        <v>3.5826748556984311E-2</v>
      </c>
      <c r="H26" s="16">
        <v>39508</v>
      </c>
      <c r="I26" s="18">
        <f>+VLOOKUP($H26,$B$14:$F$110,2,FALSE)</f>
        <v>7590.3427884615385</v>
      </c>
      <c r="J26" s="19">
        <f>+VLOOKUP($H26,$B$14:$F$110,3,FALSE)</f>
        <v>8.5678957434383696E-2</v>
      </c>
      <c r="K26" s="18">
        <f>+VLOOKUP($H26,$B$14:$F$110,4,FALSE)</f>
        <v>9973.1863330966589</v>
      </c>
      <c r="L26" s="19">
        <f>+VLOOKUP($H26,$B$14:$F$110,5,FALSE)</f>
        <v>-5.0053201419712812E-2</v>
      </c>
      <c r="N26" s="16">
        <v>35855</v>
      </c>
      <c r="O26" s="20">
        <v>0.62227500000000002</v>
      </c>
      <c r="Q26" s="11"/>
      <c r="R26" s="21"/>
      <c r="S26" s="19"/>
    </row>
    <row r="27" spans="2:19" x14ac:dyDescent="0.2">
      <c r="B27" s="16">
        <v>35947</v>
      </c>
      <c r="C27" s="17">
        <v>1902.3852116113053</v>
      </c>
      <c r="D27" s="4">
        <f t="shared" si="1"/>
        <v>-0.15933176566854901</v>
      </c>
      <c r="E27" s="17">
        <f t="shared" si="0"/>
        <v>3291.8934272561091</v>
      </c>
      <c r="F27" s="4">
        <f t="shared" si="1"/>
        <v>1.3849672810702263E-2</v>
      </c>
      <c r="H27" s="16">
        <v>39873</v>
      </c>
      <c r="I27" s="18">
        <f>+VLOOKUP($H27,$B$14:$F$110,2,FALSE)</f>
        <v>5876.8117073681524</v>
      </c>
      <c r="J27" s="19">
        <f>+VLOOKUP($H27,$B$14:$F$110,3,FALSE)</f>
        <v>-0.22575147511100691</v>
      </c>
      <c r="K27" s="18">
        <f>+VLOOKUP($H27,$B$14:$F$110,4,FALSE)</f>
        <v>9316.4421486495758</v>
      </c>
      <c r="L27" s="19">
        <f>+VLOOKUP($H27,$B$14:$F$110,5,FALSE)</f>
        <v>-6.5850989093388934E-2</v>
      </c>
      <c r="N27" s="16">
        <v>35947</v>
      </c>
      <c r="O27" s="20">
        <v>0.57789999999999997</v>
      </c>
      <c r="Q27" s="11"/>
      <c r="R27" s="21"/>
      <c r="S27" s="19"/>
    </row>
    <row r="28" spans="2:19" x14ac:dyDescent="0.2">
      <c r="B28" s="16">
        <v>36039</v>
      </c>
      <c r="C28" s="17">
        <v>1745.5925979749418</v>
      </c>
      <c r="D28" s="4">
        <f t="shared" si="1"/>
        <v>-0.25252125781009571</v>
      </c>
      <c r="E28" s="17">
        <f t="shared" si="0"/>
        <v>3202.6283790018192</v>
      </c>
      <c r="F28" s="4">
        <f t="shared" si="1"/>
        <v>-6.4845877810667529E-2</v>
      </c>
      <c r="H28" s="16">
        <v>40238</v>
      </c>
      <c r="I28" s="18">
        <f>+VLOOKUP($H28,$B$14:$F$110,2,FALSE)</f>
        <v>6112.7037997159096</v>
      </c>
      <c r="J28" s="19">
        <f>+VLOOKUP($H28,$B$14:$F$110,3,FALSE)</f>
        <v>4.0139467468730317E-2</v>
      </c>
      <c r="K28" s="18">
        <f>+VLOOKUP($H28,$B$14:$F$110,4,FALSE)</f>
        <v>8861.5595820758335</v>
      </c>
      <c r="L28" s="19">
        <f>+VLOOKUP($H28,$B$14:$F$110,5,FALSE)</f>
        <v>-4.8825781270984248E-2</v>
      </c>
      <c r="N28" s="16">
        <v>36039</v>
      </c>
      <c r="O28" s="20">
        <v>0.54505000000000003</v>
      </c>
      <c r="Q28" s="11"/>
      <c r="R28" s="21"/>
      <c r="S28" s="19"/>
    </row>
    <row r="29" spans="2:19" x14ac:dyDescent="0.2">
      <c r="B29" s="16">
        <v>36130</v>
      </c>
      <c r="C29" s="17">
        <v>1654.5647570658507</v>
      </c>
      <c r="D29" s="4">
        <f t="shared" si="1"/>
        <v>-0.27252830761163804</v>
      </c>
      <c r="E29" s="17">
        <f t="shared" si="0"/>
        <v>3136.1697522927566</v>
      </c>
      <c r="F29" s="4">
        <f t="shared" si="1"/>
        <v>-9.8856204770687683E-2</v>
      </c>
      <c r="H29" s="16">
        <v>40603</v>
      </c>
      <c r="I29" s="18">
        <f>+VLOOKUP($H29,$B$14:$F$110,2,FALSE)</f>
        <v>8147.8237725815852</v>
      </c>
      <c r="J29" s="19">
        <f>+VLOOKUP($H29,$B$14:$F$110,3,FALSE)</f>
        <v>0.3329328623710277</v>
      </c>
      <c r="K29" s="18">
        <f>+VLOOKUP($H29,$B$14:$F$110,4,FALSE)</f>
        <v>11200.142647625809</v>
      </c>
      <c r="L29" s="19">
        <f>+VLOOKUP($H29,$B$14:$F$110,5,FALSE)</f>
        <v>0.26390197390086945</v>
      </c>
      <c r="N29" s="16">
        <v>36130</v>
      </c>
      <c r="O29" s="20">
        <v>0.52757499999999991</v>
      </c>
      <c r="Q29" s="11"/>
      <c r="R29" s="21"/>
      <c r="S29" s="19"/>
    </row>
    <row r="30" spans="2:19" x14ac:dyDescent="0.2">
      <c r="B30" s="16">
        <v>36220</v>
      </c>
      <c r="C30" s="17">
        <v>1579.9379211283508</v>
      </c>
      <c r="D30" s="4">
        <f t="shared" si="1"/>
        <v>-0.24632969287691997</v>
      </c>
      <c r="E30" s="17">
        <f t="shared" si="0"/>
        <v>3054.2005047909352</v>
      </c>
      <c r="F30" s="4">
        <f t="shared" si="1"/>
        <v>-9.338838127776028E-2</v>
      </c>
      <c r="H30" s="16">
        <v>40969</v>
      </c>
      <c r="I30" s="18">
        <f>+VLOOKUP($H30,$B$14:$F$110,2,FALSE)</f>
        <v>8493.3194493006995</v>
      </c>
      <c r="J30" s="19">
        <f>+VLOOKUP($H30,$B$14:$F$110,3,FALSE)</f>
        <v>4.2403430211849891E-2</v>
      </c>
      <c r="K30" s="18">
        <f>+VLOOKUP($H30,$B$14:$F$110,4,FALSE)</f>
        <v>10551.362754581898</v>
      </c>
      <c r="L30" s="19">
        <f>+VLOOKUP($H30,$B$14:$F$110,5,FALSE)</f>
        <v>-5.7926038395719748E-2</v>
      </c>
      <c r="N30" s="16">
        <v>36220</v>
      </c>
      <c r="O30" s="20">
        <v>0.51729999999999998</v>
      </c>
      <c r="Q30" s="11"/>
      <c r="R30" s="21"/>
      <c r="S30" s="19"/>
    </row>
    <row r="31" spans="2:19" x14ac:dyDescent="0.2">
      <c r="B31" s="16">
        <v>36312</v>
      </c>
      <c r="C31" s="17">
        <v>1513.6569595898893</v>
      </c>
      <c r="D31" s="4">
        <f t="shared" si="1"/>
        <v>-0.20433729701471248</v>
      </c>
      <c r="E31" s="17">
        <f t="shared" si="0"/>
        <v>2894.4582839466284</v>
      </c>
      <c r="F31" s="4">
        <f t="shared" si="1"/>
        <v>-0.12073147326666489</v>
      </c>
      <c r="H31" s="16">
        <v>41334</v>
      </c>
      <c r="I31" s="18">
        <f>+VLOOKUP($H31,$B$14:$F$110,2,FALSE)</f>
        <v>7855.4282419143356</v>
      </c>
      <c r="J31" s="19">
        <f>+VLOOKUP($H31,$B$14:$F$110,3,FALSE)</f>
        <v>-7.5105053000082855E-2</v>
      </c>
      <c r="K31" s="18">
        <f>+VLOOKUP($H31,$B$14:$F$110,4,FALSE)</f>
        <v>9647.1440752992985</v>
      </c>
      <c r="L31" s="19">
        <f>+VLOOKUP($H31,$B$14:$F$110,5,FALSE)</f>
        <v>-8.5696862131855456E-2</v>
      </c>
      <c r="N31" s="16">
        <v>36312</v>
      </c>
      <c r="O31" s="20">
        <v>0.52295000000000003</v>
      </c>
      <c r="Q31" s="11"/>
      <c r="R31" s="21"/>
      <c r="S31" s="19"/>
    </row>
    <row r="32" spans="2:19" x14ac:dyDescent="0.2">
      <c r="B32" s="16">
        <v>36404</v>
      </c>
      <c r="C32" s="17">
        <v>1523.732338377768</v>
      </c>
      <c r="D32" s="4">
        <f t="shared" si="1"/>
        <v>-0.12709738793264447</v>
      </c>
      <c r="E32" s="17">
        <f t="shared" si="0"/>
        <v>2888.8659368239037</v>
      </c>
      <c r="F32" s="4">
        <f t="shared" si="1"/>
        <v>-9.7970293473671033E-2</v>
      </c>
      <c r="H32" s="16">
        <v>41699</v>
      </c>
      <c r="I32" s="18">
        <f>+VLOOKUP($H32,$B$14:$F$110,2,FALSE)</f>
        <v>7113.8130313956881</v>
      </c>
      <c r="J32" s="19">
        <f>+VLOOKUP($H32,$B$14:$F$110,3,FALSE)</f>
        <v>-9.4407992496398752E-2</v>
      </c>
      <c r="K32" s="18">
        <f>+VLOOKUP($H32,$B$14:$F$110,4,FALSE)</f>
        <v>8681.2045047235188</v>
      </c>
      <c r="L32" s="19">
        <f>+VLOOKUP($H32,$B$14:$F$110,5,FALSE)</f>
        <v>-0.10012699748612508</v>
      </c>
      <c r="N32" s="16">
        <v>36404</v>
      </c>
      <c r="O32" s="20">
        <v>0.52744999999999997</v>
      </c>
      <c r="Q32" s="11"/>
      <c r="R32" s="21"/>
      <c r="S32" s="19"/>
    </row>
    <row r="33" spans="2:19" x14ac:dyDescent="0.2">
      <c r="B33" s="16">
        <v>36495</v>
      </c>
      <c r="C33" s="17">
        <v>1573.5223004989803</v>
      </c>
      <c r="D33" s="4">
        <f t="shared" si="1"/>
        <v>-4.8981133086980821E-2</v>
      </c>
      <c r="E33" s="17">
        <f t="shared" si="0"/>
        <v>3003.3350202776742</v>
      </c>
      <c r="F33" s="4">
        <f t="shared" si="1"/>
        <v>-4.2355721311950978E-2</v>
      </c>
      <c r="H33" s="16">
        <v>42064</v>
      </c>
      <c r="I33" s="18">
        <f>+VLOOKUP($H33,$B$14:$F$110,2,FALSE)</f>
        <v>6569.3539772727272</v>
      </c>
      <c r="J33" s="19">
        <f>+VLOOKUP($H33,$B$14:$F$110,3,FALSE)</f>
        <v>-7.6535474255519098E-2</v>
      </c>
      <c r="K33" s="18">
        <f>+VLOOKUP($H33,$B$14:$F$110,4,FALSE)</f>
        <v>8183.1027563359612</v>
      </c>
      <c r="L33" s="19">
        <f>+VLOOKUP($H33,$B$14:$F$110,5,FALSE)</f>
        <v>-5.7377031967918324E-2</v>
      </c>
      <c r="N33" s="16">
        <v>36495</v>
      </c>
      <c r="O33" s="20">
        <v>0.52392499999999997</v>
      </c>
      <c r="Q33" s="11"/>
      <c r="R33" s="21"/>
      <c r="S33" s="19"/>
    </row>
    <row r="34" spans="2:19" x14ac:dyDescent="0.2">
      <c r="B34" s="16">
        <v>36586</v>
      </c>
      <c r="C34" s="17">
        <v>1669.6552301864801</v>
      </c>
      <c r="D34" s="4">
        <f t="shared" si="1"/>
        <v>5.6785338118889861E-2</v>
      </c>
      <c r="E34" s="17">
        <f t="shared" si="0"/>
        <v>3250.8863516091906</v>
      </c>
      <c r="F34" s="4">
        <f t="shared" si="1"/>
        <v>6.439847236935714E-2</v>
      </c>
      <c r="H34" s="16">
        <v>42430</v>
      </c>
      <c r="I34" s="18">
        <f>+VLOOKUP($H34,$B$14:$F$110,2,FALSE)</f>
        <v>5826.4768234711728</v>
      </c>
      <c r="J34" s="19">
        <f>+VLOOKUP($H34,$B$14:$F$110,3,FALSE)</f>
        <v>-0.11308222336193252</v>
      </c>
      <c r="K34" s="18">
        <f>+VLOOKUP($H34,$B$14:$F$110,4,FALSE)</f>
        <v>8071.1996209979043</v>
      </c>
      <c r="L34" s="19">
        <f>+VLOOKUP($H34,$B$14:$F$110,5,FALSE)</f>
        <v>-1.3674902866325778E-2</v>
      </c>
      <c r="N34" s="16">
        <v>36586</v>
      </c>
      <c r="O34" s="20">
        <v>0.51359999999999995</v>
      </c>
      <c r="Q34" s="11"/>
      <c r="R34" s="21"/>
      <c r="S34" s="19"/>
    </row>
    <row r="35" spans="2:19" x14ac:dyDescent="0.2">
      <c r="B35" s="16">
        <v>36678</v>
      </c>
      <c r="C35" s="17">
        <v>1739.4748455710956</v>
      </c>
      <c r="D35" s="4">
        <f t="shared" si="1"/>
        <v>0.14918696376383012</v>
      </c>
      <c r="E35" s="17">
        <f t="shared" si="0"/>
        <v>3493.622907353074</v>
      </c>
      <c r="F35" s="4">
        <f t="shared" si="1"/>
        <v>0.20700406246293435</v>
      </c>
      <c r="H35" s="16">
        <v>42795</v>
      </c>
      <c r="I35" s="18">
        <f>+VLOOKUP($H35,$B$14:$F$110,2,FALSE)</f>
        <v>5798.9846958374801</v>
      </c>
      <c r="J35" s="19">
        <f>+VLOOKUP($H35,$B$14:$F$110,3,FALSE)</f>
        <v>-4.7184822778225666E-3</v>
      </c>
      <c r="K35" s="18">
        <f>+VLOOKUP($H35,$B$14:$F$110,4,FALSE)</f>
        <v>8137.1420293099845</v>
      </c>
      <c r="L35" s="19">
        <f>+VLOOKUP($H35,$B$14:$F$110,5,FALSE)</f>
        <v>8.1700876460204519E-3</v>
      </c>
      <c r="N35" s="16">
        <v>36678</v>
      </c>
      <c r="O35" s="20">
        <v>0.49790000000000001</v>
      </c>
      <c r="Q35" s="11"/>
      <c r="R35" s="21"/>
      <c r="S35" s="19"/>
    </row>
    <row r="36" spans="2:19" x14ac:dyDescent="0.2">
      <c r="B36" s="16">
        <v>36770</v>
      </c>
      <c r="C36" s="17">
        <v>1787.3902505827507</v>
      </c>
      <c r="D36" s="4">
        <f t="shared" si="1"/>
        <v>0.17303426957892376</v>
      </c>
      <c r="E36" s="17">
        <f t="shared" si="0"/>
        <v>3786.8437512346413</v>
      </c>
      <c r="F36" s="4">
        <f t="shared" si="1"/>
        <v>0.31084094383348182</v>
      </c>
      <c r="H36" s="16">
        <v>43160</v>
      </c>
      <c r="I36" s="18">
        <f>+VLOOKUP($H36,$B$14:$F$110,2,FALSE)</f>
        <v>5777.1811761824665</v>
      </c>
      <c r="J36" s="19">
        <f>+VLOOKUP($H36,$B$14:$F$110,3,FALSE)</f>
        <v>-3.7598857038998457E-3</v>
      </c>
      <c r="K36" s="18">
        <f>+VLOOKUP($H36,$B$14:$F$110,4,FALSE)</f>
        <v>8165.8768168434326</v>
      </c>
      <c r="L36" s="19">
        <f>+VLOOKUP($H36,$B$14:$F$110,5,FALSE)</f>
        <v>3.5313120294502287E-3</v>
      </c>
      <c r="N36" s="16">
        <v>36770</v>
      </c>
      <c r="O36" s="20">
        <v>0.47199999999999998</v>
      </c>
      <c r="Q36" s="11"/>
      <c r="R36" s="21"/>
      <c r="S36" s="19"/>
    </row>
    <row r="37" spans="2:19" x14ac:dyDescent="0.2">
      <c r="B37" s="16">
        <v>36861</v>
      </c>
      <c r="C37" s="17">
        <v>1813.6101923076924</v>
      </c>
      <c r="D37" s="4">
        <f t="shared" si="1"/>
        <v>0.15257991051831787</v>
      </c>
      <c r="E37" s="17">
        <f t="shared" si="0"/>
        <v>4012.633867598191</v>
      </c>
      <c r="F37" s="4">
        <f t="shared" si="1"/>
        <v>0.33605936084586463</v>
      </c>
      <c r="H37" s="22">
        <v>43525</v>
      </c>
      <c r="I37" s="23">
        <f>+VLOOKUP($H37,$B$14:$F$110,2,FALSE)</f>
        <v>6109.6514489031442</v>
      </c>
      <c r="J37" s="24">
        <f>+VLOOKUP($H37,$B$14:$F$110,3,FALSE)</f>
        <v>5.7548874196874822E-2</v>
      </c>
      <c r="K37" s="23">
        <f>+VLOOKUP($H37,$B$14:$F$110,4,FALSE)</f>
        <v>8683.2333672025943</v>
      </c>
      <c r="L37" s="24">
        <f>+VLOOKUP($H37,$B$14:$F$110,5,FALSE)</f>
        <v>6.3355909226065155E-2</v>
      </c>
      <c r="N37" s="16">
        <v>36861</v>
      </c>
      <c r="O37" s="20">
        <v>0.45197500000000002</v>
      </c>
      <c r="Q37" s="11"/>
      <c r="R37" s="21"/>
      <c r="S37" s="19"/>
    </row>
    <row r="38" spans="2:19" x14ac:dyDescent="0.2">
      <c r="B38" s="16">
        <v>36951</v>
      </c>
      <c r="C38" s="17">
        <v>1807.1107692307694</v>
      </c>
      <c r="D38" s="4">
        <f t="shared" si="1"/>
        <v>8.232570207259915E-2</v>
      </c>
      <c r="E38" s="17">
        <f t="shared" si="0"/>
        <v>4161.4525486028087</v>
      </c>
      <c r="F38" s="4">
        <f t="shared" si="1"/>
        <v>0.28009782518016579</v>
      </c>
      <c r="H38" s="1" t="s">
        <v>195</v>
      </c>
      <c r="N38" s="16">
        <v>36951</v>
      </c>
      <c r="O38" s="20">
        <v>0.43424999999999997</v>
      </c>
      <c r="Q38" s="11"/>
      <c r="R38" s="21"/>
      <c r="S38" s="19"/>
    </row>
    <row r="39" spans="2:19" x14ac:dyDescent="0.2">
      <c r="B39" s="16">
        <v>37043</v>
      </c>
      <c r="C39" s="17">
        <v>1785.5323076923078</v>
      </c>
      <c r="D39" s="4">
        <f t="shared" si="1"/>
        <v>2.6477797157274052E-2</v>
      </c>
      <c r="E39" s="17">
        <f t="shared" si="0"/>
        <v>4246.4648497349608</v>
      </c>
      <c r="F39" s="4">
        <f t="shared" si="1"/>
        <v>0.21549032690316139</v>
      </c>
      <c r="H39" s="1" t="s">
        <v>196</v>
      </c>
      <c r="N39" s="16">
        <v>37043</v>
      </c>
      <c r="O39" s="20">
        <v>0.42047499999999999</v>
      </c>
      <c r="Q39" s="11"/>
      <c r="R39" s="21"/>
      <c r="S39" s="19"/>
    </row>
    <row r="40" spans="2:19" x14ac:dyDescent="0.2">
      <c r="B40" s="16">
        <v>37135</v>
      </c>
      <c r="C40" s="17">
        <v>1686.1367307692308</v>
      </c>
      <c r="D40" s="4">
        <f t="shared" si="1"/>
        <v>-5.6648803908663892E-2</v>
      </c>
      <c r="E40" s="17">
        <f t="shared" si="0"/>
        <v>4007.6932218651868</v>
      </c>
      <c r="F40" s="4">
        <f t="shared" si="1"/>
        <v>5.8320196221072207E-2</v>
      </c>
      <c r="N40" s="16">
        <v>37135</v>
      </c>
      <c r="O40" s="20">
        <v>0.42072500000000002</v>
      </c>
      <c r="Q40" s="11"/>
      <c r="R40" s="21"/>
      <c r="S40" s="19"/>
    </row>
    <row r="41" spans="2:19" x14ac:dyDescent="0.2">
      <c r="B41" s="16">
        <v>37226</v>
      </c>
      <c r="C41" s="17">
        <v>1581.0768269230769</v>
      </c>
      <c r="D41" s="4">
        <f t="shared" si="1"/>
        <v>-0.12821573586809909</v>
      </c>
      <c r="E41" s="17">
        <f t="shared" si="0"/>
        <v>3786.5568840212595</v>
      </c>
      <c r="F41" s="4">
        <f t="shared" si="1"/>
        <v>-5.6341293782742441E-2</v>
      </c>
      <c r="N41" s="16">
        <v>37226</v>
      </c>
      <c r="O41" s="20">
        <v>0.41754999999999998</v>
      </c>
      <c r="Q41" s="11"/>
      <c r="R41" s="21"/>
      <c r="S41" s="19"/>
    </row>
    <row r="42" spans="2:19" x14ac:dyDescent="0.2">
      <c r="B42" s="16">
        <v>37316</v>
      </c>
      <c r="C42" s="17">
        <v>1528.8967187500002</v>
      </c>
      <c r="D42" s="4">
        <f t="shared" si="1"/>
        <v>-0.1539551726534153</v>
      </c>
      <c r="E42" s="17">
        <f t="shared" si="0"/>
        <v>3635.6856756435413</v>
      </c>
      <c r="F42" s="4">
        <f t="shared" si="1"/>
        <v>-0.12634215260625559</v>
      </c>
      <c r="N42" s="16">
        <v>37316</v>
      </c>
      <c r="O42" s="20">
        <v>0.42052499999999998</v>
      </c>
      <c r="Q42" s="11"/>
      <c r="R42" s="21"/>
      <c r="S42" s="19"/>
    </row>
    <row r="43" spans="2:19" x14ac:dyDescent="0.2">
      <c r="B43" s="16">
        <v>37408</v>
      </c>
      <c r="C43" s="17">
        <v>1517.6028725961537</v>
      </c>
      <c r="D43" s="4">
        <f t="shared" si="1"/>
        <v>-0.15005577549164406</v>
      </c>
      <c r="E43" s="17">
        <f t="shared" si="0"/>
        <v>3454.9866194562405</v>
      </c>
      <c r="F43" s="4">
        <f t="shared" si="1"/>
        <v>-0.18638520705714068</v>
      </c>
      <c r="N43" s="16">
        <v>37408</v>
      </c>
      <c r="O43" s="20">
        <v>0.43925000000000003</v>
      </c>
    </row>
    <row r="44" spans="2:19" x14ac:dyDescent="0.2">
      <c r="B44" s="16">
        <v>37500</v>
      </c>
      <c r="C44" s="17">
        <v>1528.2639157196968</v>
      </c>
      <c r="D44" s="4">
        <f t="shared" si="1"/>
        <v>-9.3629900925953358E-2</v>
      </c>
      <c r="E44" s="17">
        <f t="shared" si="0"/>
        <v>3382.79877310541</v>
      </c>
      <c r="F44" s="4">
        <f t="shared" si="1"/>
        <v>-0.15592372324071002</v>
      </c>
      <c r="N44" s="16">
        <v>37500</v>
      </c>
      <c r="O44" s="20">
        <v>0.45177500000000004</v>
      </c>
    </row>
    <row r="45" spans="2:19" x14ac:dyDescent="0.2">
      <c r="B45" s="16">
        <v>37591</v>
      </c>
      <c r="C45" s="17">
        <v>1559.5555823863638</v>
      </c>
      <c r="D45" s="4">
        <f t="shared" si="1"/>
        <v>-1.3611763938502275E-2</v>
      </c>
      <c r="E45" s="17">
        <f t="shared" si="0"/>
        <v>3281.7204111449601</v>
      </c>
      <c r="F45" s="4">
        <f t="shared" si="1"/>
        <v>-0.13332335637334247</v>
      </c>
      <c r="N45" s="16">
        <v>37591</v>
      </c>
      <c r="O45" s="20">
        <v>0.47522500000000001</v>
      </c>
    </row>
    <row r="46" spans="2:19" x14ac:dyDescent="0.2">
      <c r="B46" s="16">
        <v>37681</v>
      </c>
      <c r="C46" s="17">
        <v>1585.3852698863636</v>
      </c>
      <c r="D46" s="4">
        <f t="shared" si="1"/>
        <v>3.6947264287771731E-2</v>
      </c>
      <c r="E46" s="17">
        <f t="shared" si="0"/>
        <v>3134.4113679050288</v>
      </c>
      <c r="F46" s="4">
        <f t="shared" si="1"/>
        <v>-0.13787614014508653</v>
      </c>
      <c r="N46" s="16">
        <v>37681</v>
      </c>
      <c r="O46" s="20">
        <v>0.50580000000000003</v>
      </c>
    </row>
    <row r="47" spans="2:19" x14ac:dyDescent="0.2">
      <c r="B47" s="16">
        <v>37773</v>
      </c>
      <c r="C47" s="17">
        <v>1592.9281545017482</v>
      </c>
      <c r="D47" s="4">
        <f t="shared" si="1"/>
        <v>4.9634382792604903E-2</v>
      </c>
      <c r="E47" s="17">
        <f t="shared" si="0"/>
        <v>3013.4849687887786</v>
      </c>
      <c r="F47" s="4">
        <f t="shared" si="1"/>
        <v>-0.12778679031091222</v>
      </c>
      <c r="N47" s="16">
        <v>37773</v>
      </c>
      <c r="O47" s="20">
        <v>0.52859999999999996</v>
      </c>
    </row>
    <row r="48" spans="2:19" x14ac:dyDescent="0.2">
      <c r="B48" s="16">
        <v>37865</v>
      </c>
      <c r="C48" s="17">
        <v>1651.4067529865968</v>
      </c>
      <c r="D48" s="4">
        <f t="shared" si="1"/>
        <v>8.0576944858970156E-2</v>
      </c>
      <c r="E48" s="17">
        <f t="shared" si="0"/>
        <v>2964.4244544928365</v>
      </c>
      <c r="F48" s="4">
        <f t="shared" si="1"/>
        <v>-0.12367697479933337</v>
      </c>
      <c r="N48" s="16">
        <v>37865</v>
      </c>
      <c r="O48" s="20">
        <v>0.55707499999999999</v>
      </c>
    </row>
    <row r="49" spans="2:15" x14ac:dyDescent="0.2">
      <c r="B49" s="16">
        <v>37956</v>
      </c>
      <c r="C49" s="17">
        <v>1778.9112984411422</v>
      </c>
      <c r="D49" s="4">
        <f t="shared" si="1"/>
        <v>0.14065270807413599</v>
      </c>
      <c r="E49" s="17">
        <f t="shared" si="0"/>
        <v>3008.2206788554026</v>
      </c>
      <c r="F49" s="4">
        <f t="shared" si="1"/>
        <v>-8.3340351408588198E-2</v>
      </c>
      <c r="N49" s="16">
        <v>37956</v>
      </c>
      <c r="O49" s="20">
        <v>0.59134999999999993</v>
      </c>
    </row>
    <row r="50" spans="2:15" x14ac:dyDescent="0.2">
      <c r="B50" s="16">
        <v>38047</v>
      </c>
      <c r="C50" s="17">
        <v>2045.4024883449883</v>
      </c>
      <c r="D50" s="4">
        <f t="shared" si="1"/>
        <v>0.29016115337794046</v>
      </c>
      <c r="E50" s="17">
        <f t="shared" si="0"/>
        <v>3308.7758132324807</v>
      </c>
      <c r="F50" s="4">
        <f t="shared" si="1"/>
        <v>5.5629087844967007E-2</v>
      </c>
      <c r="N50" s="16">
        <v>38047</v>
      </c>
      <c r="O50" s="20">
        <v>0.61817499999999992</v>
      </c>
    </row>
    <row r="51" spans="2:15" x14ac:dyDescent="0.2">
      <c r="B51" s="16">
        <v>38139</v>
      </c>
      <c r="C51" s="17">
        <v>2331.5357575757575</v>
      </c>
      <c r="D51" s="4">
        <f t="shared" si="1"/>
        <v>0.46367916907403672</v>
      </c>
      <c r="E51" s="17">
        <f t="shared" si="0"/>
        <v>3699.2356631244425</v>
      </c>
      <c r="F51" s="4">
        <f t="shared" si="1"/>
        <v>0.22756068188098189</v>
      </c>
      <c r="N51" s="16">
        <v>38139</v>
      </c>
      <c r="O51" s="20">
        <v>0.63027499999999992</v>
      </c>
    </row>
    <row r="52" spans="2:15" x14ac:dyDescent="0.2">
      <c r="B52" s="16">
        <v>38231</v>
      </c>
      <c r="C52" s="17">
        <v>2607.0026136363635</v>
      </c>
      <c r="D52" s="4">
        <f t="shared" si="1"/>
        <v>0.57865565762133153</v>
      </c>
      <c r="E52" s="17">
        <f t="shared" si="0"/>
        <v>4016.7984494223856</v>
      </c>
      <c r="F52" s="4">
        <f t="shared" si="1"/>
        <v>0.35500111778344934</v>
      </c>
      <c r="N52" s="16">
        <v>38231</v>
      </c>
      <c r="O52" s="20">
        <v>0.64902499999999996</v>
      </c>
    </row>
    <row r="53" spans="2:15" x14ac:dyDescent="0.2">
      <c r="B53" s="16">
        <v>38322</v>
      </c>
      <c r="C53" s="17">
        <v>2865.7842424242426</v>
      </c>
      <c r="D53" s="4">
        <f t="shared" si="1"/>
        <v>0.61097646911092518</v>
      </c>
      <c r="E53" s="17">
        <f t="shared" si="0"/>
        <v>4303.4639672999856</v>
      </c>
      <c r="F53" s="4">
        <f t="shared" si="1"/>
        <v>0.43056790931222833</v>
      </c>
      <c r="N53" s="16">
        <v>38322</v>
      </c>
      <c r="O53" s="20">
        <v>0.66592499999999999</v>
      </c>
    </row>
    <row r="54" spans="2:15" x14ac:dyDescent="0.2">
      <c r="B54" s="16">
        <v>38412</v>
      </c>
      <c r="C54" s="17">
        <v>3001.4696150203963</v>
      </c>
      <c r="D54" s="4">
        <f t="shared" si="1"/>
        <v>0.46742249123251911</v>
      </c>
      <c r="E54" s="17">
        <f t="shared" si="0"/>
        <v>4393.0910242166146</v>
      </c>
      <c r="F54" s="4">
        <f t="shared" si="1"/>
        <v>0.32770887850658625</v>
      </c>
      <c r="N54" s="16">
        <v>38412</v>
      </c>
      <c r="O54" s="20">
        <v>0.68322499999999997</v>
      </c>
    </row>
    <row r="55" spans="2:15" x14ac:dyDescent="0.2">
      <c r="B55" s="16">
        <v>38504</v>
      </c>
      <c r="C55" s="17">
        <v>3152.3657688665503</v>
      </c>
      <c r="D55" s="4">
        <f t="shared" si="1"/>
        <v>0.35205551046073635</v>
      </c>
      <c r="E55" s="17">
        <f t="shared" si="0"/>
        <v>4484.0023738367063</v>
      </c>
      <c r="F55" s="4">
        <f t="shared" si="1"/>
        <v>0.21214293496766179</v>
      </c>
      <c r="I55" s="16"/>
      <c r="N55" s="16">
        <v>38504</v>
      </c>
      <c r="O55" s="20">
        <v>0.70302500000000001</v>
      </c>
    </row>
    <row r="56" spans="2:15" x14ac:dyDescent="0.2">
      <c r="B56" s="16">
        <v>38596</v>
      </c>
      <c r="C56" s="17">
        <v>3377.2180415938228</v>
      </c>
      <c r="D56" s="4">
        <f t="shared" si="1"/>
        <v>0.29544098802537389</v>
      </c>
      <c r="E56" s="17">
        <f t="shared" si="0"/>
        <v>4735.3029186677277</v>
      </c>
      <c r="F56" s="4">
        <f t="shared" si="1"/>
        <v>0.17887491202070716</v>
      </c>
      <c r="N56" s="16">
        <v>38596</v>
      </c>
      <c r="O56" s="20">
        <v>0.71319999999999995</v>
      </c>
    </row>
    <row r="57" spans="2:15" x14ac:dyDescent="0.2">
      <c r="B57" s="16">
        <v>38687</v>
      </c>
      <c r="C57" s="17">
        <v>3680.2666429924238</v>
      </c>
      <c r="D57" s="4">
        <f t="shared" si="1"/>
        <v>0.28420925361749805</v>
      </c>
      <c r="E57" s="17">
        <f t="shared" si="0"/>
        <v>5193.1656161038891</v>
      </c>
      <c r="F57" s="4">
        <f t="shared" si="1"/>
        <v>0.20674081520475851</v>
      </c>
      <c r="N57" s="16">
        <v>38687</v>
      </c>
      <c r="O57" s="20">
        <v>0.70867500000000005</v>
      </c>
    </row>
    <row r="58" spans="2:15" x14ac:dyDescent="0.2">
      <c r="B58" s="16">
        <v>38777</v>
      </c>
      <c r="C58" s="17">
        <v>4099.5703088578084</v>
      </c>
      <c r="D58" s="4">
        <f t="shared" si="1"/>
        <v>0.36585434293325347</v>
      </c>
      <c r="E58" s="17">
        <f t="shared" si="0"/>
        <v>5983.6822606937549</v>
      </c>
      <c r="F58" s="4">
        <f t="shared" si="1"/>
        <v>0.36206653304225078</v>
      </c>
      <c r="N58" s="16">
        <v>38777</v>
      </c>
      <c r="O58" s="20">
        <v>0.68512499999999998</v>
      </c>
    </row>
    <row r="59" spans="2:15" x14ac:dyDescent="0.2">
      <c r="B59" s="16">
        <v>38869</v>
      </c>
      <c r="C59" s="17">
        <v>5065.5433857808857</v>
      </c>
      <c r="D59" s="4">
        <f t="shared" si="1"/>
        <v>0.60690216719433177</v>
      </c>
      <c r="E59" s="17">
        <f t="shared" si="0"/>
        <v>7643.2189902389828</v>
      </c>
      <c r="F59" s="4">
        <f t="shared" si="1"/>
        <v>0.70455284208494162</v>
      </c>
      <c r="N59" s="16">
        <v>38869</v>
      </c>
      <c r="O59" s="20">
        <v>0.66274999999999995</v>
      </c>
    </row>
    <row r="60" spans="2:15" x14ac:dyDescent="0.2">
      <c r="B60" s="16">
        <v>38961</v>
      </c>
      <c r="C60" s="17">
        <v>6046.6961538461537</v>
      </c>
      <c r="D60" s="4">
        <f t="shared" si="1"/>
        <v>0.79043700447381071</v>
      </c>
      <c r="E60" s="17">
        <f t="shared" si="0"/>
        <v>9280.4790942309173</v>
      </c>
      <c r="F60" s="4">
        <f t="shared" si="1"/>
        <v>0.95984908539747016</v>
      </c>
      <c r="N60" s="16">
        <v>38961</v>
      </c>
      <c r="O60" s="20">
        <v>0.65154999999999996</v>
      </c>
    </row>
    <row r="61" spans="2:15" x14ac:dyDescent="0.2">
      <c r="B61" s="16">
        <v>39052</v>
      </c>
      <c r="C61" s="17">
        <v>6735.3096153846154</v>
      </c>
      <c r="D61" s="4">
        <f t="shared" si="1"/>
        <v>0.8301145728691377</v>
      </c>
      <c r="E61" s="17">
        <f t="shared" si="0"/>
        <v>10354.448080840333</v>
      </c>
      <c r="F61" s="4">
        <f t="shared" si="1"/>
        <v>0.9938605556370903</v>
      </c>
      <c r="N61" s="16">
        <v>39052</v>
      </c>
      <c r="O61" s="20">
        <v>0.65047499999999991</v>
      </c>
    </row>
    <row r="62" spans="2:15" x14ac:dyDescent="0.2">
      <c r="B62" s="16">
        <v>39142</v>
      </c>
      <c r="C62" s="17">
        <v>6991.3326923076929</v>
      </c>
      <c r="D62" s="4">
        <f t="shared" si="1"/>
        <v>0.70538182433455221</v>
      </c>
      <c r="E62" s="17">
        <f t="shared" si="0"/>
        <v>10498.678818647284</v>
      </c>
      <c r="F62" s="4">
        <f t="shared" si="1"/>
        <v>0.7545515221642225</v>
      </c>
      <c r="N62" s="16">
        <v>39142</v>
      </c>
      <c r="O62" s="20">
        <v>0.66592499999999999</v>
      </c>
    </row>
    <row r="63" spans="2:15" x14ac:dyDescent="0.2">
      <c r="B63" s="16">
        <v>39234</v>
      </c>
      <c r="C63" s="17">
        <v>7088.8038461538463</v>
      </c>
      <c r="D63" s="4">
        <f t="shared" si="1"/>
        <v>0.39941627309960581</v>
      </c>
      <c r="E63" s="17">
        <f t="shared" si="0"/>
        <v>10124.693060278292</v>
      </c>
      <c r="F63" s="4">
        <f t="shared" si="1"/>
        <v>0.32466347924982331</v>
      </c>
      <c r="N63" s="16">
        <v>39234</v>
      </c>
      <c r="O63" s="20">
        <v>0.70014999999999994</v>
      </c>
    </row>
    <row r="64" spans="2:15" x14ac:dyDescent="0.2">
      <c r="B64" s="16">
        <v>39326</v>
      </c>
      <c r="C64" s="17">
        <v>7097.7403846153848</v>
      </c>
      <c r="D64" s="4">
        <f t="shared" si="1"/>
        <v>0.17382124122454679</v>
      </c>
      <c r="E64" s="17">
        <f t="shared" si="0"/>
        <v>9916.5076976812925</v>
      </c>
      <c r="F64" s="4">
        <f t="shared" si="1"/>
        <v>6.8534026852746566E-2</v>
      </c>
      <c r="N64" s="16">
        <v>39326</v>
      </c>
      <c r="O64" s="20">
        <v>0.71575</v>
      </c>
    </row>
    <row r="65" spans="2:15" x14ac:dyDescent="0.2">
      <c r="B65" s="16">
        <v>39417</v>
      </c>
      <c r="C65" s="17">
        <v>7139.325480769231</v>
      </c>
      <c r="D65" s="4">
        <f t="shared" si="1"/>
        <v>5.9984750287020772E-2</v>
      </c>
      <c r="E65" s="17">
        <f t="shared" si="0"/>
        <v>9714.0288193336019</v>
      </c>
      <c r="F65" s="4">
        <f t="shared" si="1"/>
        <v>-6.1849676246071517E-2</v>
      </c>
      <c r="N65" s="16">
        <v>39417</v>
      </c>
      <c r="O65" s="20">
        <v>0.73494999999999999</v>
      </c>
    </row>
    <row r="66" spans="2:15" x14ac:dyDescent="0.2">
      <c r="B66" s="16">
        <v>39508</v>
      </c>
      <c r="C66" s="17">
        <v>7590.3427884615385</v>
      </c>
      <c r="D66" s="4">
        <f t="shared" si="1"/>
        <v>8.5678957434383696E-2</v>
      </c>
      <c r="E66" s="17">
        <f t="shared" si="0"/>
        <v>9973.1863330966589</v>
      </c>
      <c r="F66" s="4">
        <f t="shared" si="1"/>
        <v>-5.0053201419712812E-2</v>
      </c>
      <c r="N66" s="16">
        <v>39508</v>
      </c>
      <c r="O66" s="20">
        <v>0.76107499999999995</v>
      </c>
    </row>
    <row r="67" spans="2:15" x14ac:dyDescent="0.2">
      <c r="B67" s="16">
        <v>39600</v>
      </c>
      <c r="C67" s="17">
        <v>7794.3793269230773</v>
      </c>
      <c r="D67" s="4">
        <f t="shared" si="1"/>
        <v>9.9533785400488073E-2</v>
      </c>
      <c r="E67" s="17">
        <f t="shared" si="0"/>
        <v>10225.154080775412</v>
      </c>
      <c r="F67" s="4">
        <f t="shared" si="1"/>
        <v>9.9223768956762104E-3</v>
      </c>
      <c r="N67" s="16">
        <v>39600</v>
      </c>
      <c r="O67" s="20">
        <v>0.76227500000000004</v>
      </c>
    </row>
    <row r="68" spans="2:15" x14ac:dyDescent="0.2">
      <c r="B68" s="16">
        <v>39692</v>
      </c>
      <c r="C68" s="17">
        <v>7787.2805506993009</v>
      </c>
      <c r="D68" s="4">
        <f t="shared" si="1"/>
        <v>9.7149251553144911E-2</v>
      </c>
      <c r="E68" s="17">
        <f t="shared" si="0"/>
        <v>10359.559067047096</v>
      </c>
      <c r="F68" s="4">
        <f t="shared" si="1"/>
        <v>4.4678165224376176E-2</v>
      </c>
      <c r="N68" s="16">
        <v>39692</v>
      </c>
      <c r="O68" s="20">
        <v>0.75169999999999992</v>
      </c>
    </row>
    <row r="69" spans="2:15" x14ac:dyDescent="0.2">
      <c r="B69" s="16">
        <v>39783</v>
      </c>
      <c r="C69" s="17">
        <v>6956.9926719114219</v>
      </c>
      <c r="D69" s="4">
        <f t="shared" si="1"/>
        <v>-2.5539220665726448E-2</v>
      </c>
      <c r="E69" s="17">
        <f t="shared" si="0"/>
        <v>9955.98393175403</v>
      </c>
      <c r="F69" s="4">
        <f t="shared" si="1"/>
        <v>2.4907802614181129E-2</v>
      </c>
      <c r="N69" s="16">
        <v>39783</v>
      </c>
      <c r="O69" s="20">
        <v>0.69877499999999992</v>
      </c>
    </row>
    <row r="70" spans="2:15" x14ac:dyDescent="0.2">
      <c r="B70" s="16">
        <v>39873</v>
      </c>
      <c r="C70" s="17">
        <v>5876.8117073681524</v>
      </c>
      <c r="D70" s="4">
        <f t="shared" si="1"/>
        <v>-0.22575147511100691</v>
      </c>
      <c r="E70" s="17">
        <f t="shared" si="0"/>
        <v>9316.4421486495758</v>
      </c>
      <c r="F70" s="4">
        <f t="shared" si="1"/>
        <v>-6.5850989093388934E-2</v>
      </c>
      <c r="N70" s="16">
        <v>39873</v>
      </c>
      <c r="O70" s="20">
        <v>0.63080000000000003</v>
      </c>
    </row>
    <row r="71" spans="2:15" x14ac:dyDescent="0.2">
      <c r="B71" s="16">
        <v>39965</v>
      </c>
      <c r="C71" s="17">
        <v>4933.5511304450756</v>
      </c>
      <c r="D71" s="4">
        <f t="shared" si="1"/>
        <v>-0.36703733247831893</v>
      </c>
      <c r="E71" s="17">
        <f t="shared" si="0"/>
        <v>8222.9278394017674</v>
      </c>
      <c r="F71" s="4">
        <f t="shared" si="1"/>
        <v>-0.19581379659970932</v>
      </c>
      <c r="N71" s="16">
        <v>39965</v>
      </c>
      <c r="O71" s="20">
        <v>0.59997500000000004</v>
      </c>
    </row>
    <row r="72" spans="2:15" x14ac:dyDescent="0.2">
      <c r="B72" s="16">
        <v>40057</v>
      </c>
      <c r="C72" s="17">
        <v>4476.3787819602276</v>
      </c>
      <c r="D72" s="4">
        <f t="shared" si="1"/>
        <v>-0.42516790645763403</v>
      </c>
      <c r="E72" s="17">
        <f t="shared" si="0"/>
        <v>7376.1133379365237</v>
      </c>
      <c r="F72" s="4">
        <f t="shared" si="1"/>
        <v>-0.28798964413462991</v>
      </c>
      <c r="N72" s="16">
        <v>40057</v>
      </c>
      <c r="O72" s="20">
        <v>0.60687499999999994</v>
      </c>
    </row>
    <row r="73" spans="2:15" x14ac:dyDescent="0.2">
      <c r="B73" s="16">
        <v>40148</v>
      </c>
      <c r="C73" s="17">
        <v>5164.4782137784096</v>
      </c>
      <c r="D73" s="4">
        <f t="shared" si="1"/>
        <v>-0.25765651089014618</v>
      </c>
      <c r="E73" s="17">
        <f t="shared" si="0"/>
        <v>7985.8948720866074</v>
      </c>
      <c r="F73" s="4">
        <f t="shared" si="1"/>
        <v>-0.1978798954650719</v>
      </c>
      <c r="N73" s="16">
        <v>40148</v>
      </c>
      <c r="O73" s="20">
        <v>0.64670000000000005</v>
      </c>
    </row>
    <row r="74" spans="2:15" x14ac:dyDescent="0.2">
      <c r="B74" s="16">
        <v>40238</v>
      </c>
      <c r="C74" s="17">
        <v>6112.7037997159096</v>
      </c>
      <c r="D74" s="4">
        <f t="shared" si="1"/>
        <v>4.0139467468730317E-2</v>
      </c>
      <c r="E74" s="17">
        <f t="shared" si="0"/>
        <v>8861.5595820758335</v>
      </c>
      <c r="F74" s="4">
        <f t="shared" si="1"/>
        <v>-4.8825781270984248E-2</v>
      </c>
      <c r="N74" s="16">
        <v>40238</v>
      </c>
      <c r="O74" s="20">
        <v>0.68979999999999997</v>
      </c>
    </row>
    <row r="75" spans="2:15" x14ac:dyDescent="0.2">
      <c r="B75" s="16">
        <v>40330</v>
      </c>
      <c r="C75" s="17">
        <v>6701.5009151005243</v>
      </c>
      <c r="D75" s="4">
        <f t="shared" si="1"/>
        <v>0.35835237902884676</v>
      </c>
      <c r="E75" s="17">
        <f t="shared" si="0"/>
        <v>9523.9123358211091</v>
      </c>
      <c r="F75" s="4">
        <f t="shared" si="1"/>
        <v>0.15821426647883485</v>
      </c>
      <c r="N75" s="16">
        <v>40330</v>
      </c>
      <c r="O75" s="20">
        <v>0.70365000000000011</v>
      </c>
    </row>
    <row r="76" spans="2:15" x14ac:dyDescent="0.2">
      <c r="B76" s="16">
        <v>40422</v>
      </c>
      <c r="C76" s="17">
        <v>7053.0359529793122</v>
      </c>
      <c r="D76" s="4">
        <f t="shared" si="1"/>
        <v>0.57561196148167659</v>
      </c>
      <c r="E76" s="17">
        <f t="shared" si="0"/>
        <v>9940.5037919443475</v>
      </c>
      <c r="F76" s="4">
        <f t="shared" si="1"/>
        <v>0.34766147651484092</v>
      </c>
      <c r="N76" s="16">
        <v>40422</v>
      </c>
      <c r="O76" s="20">
        <v>0.70952499999999996</v>
      </c>
    </row>
    <row r="77" spans="2:15" x14ac:dyDescent="0.2">
      <c r="B77" s="16">
        <v>40513</v>
      </c>
      <c r="C77" s="17">
        <v>7551.2319757065852</v>
      </c>
      <c r="D77" s="4">
        <f t="shared" si="1"/>
        <v>0.46214809379203303</v>
      </c>
      <c r="E77" s="17">
        <f t="shared" si="0"/>
        <v>10515.937716403698</v>
      </c>
      <c r="F77" s="4">
        <f t="shared" si="1"/>
        <v>0.3168139431888144</v>
      </c>
      <c r="N77" s="16">
        <v>40513</v>
      </c>
      <c r="O77" s="20">
        <v>0.71807500000000002</v>
      </c>
    </row>
    <row r="78" spans="2:15" x14ac:dyDescent="0.2">
      <c r="B78" s="16">
        <v>40603</v>
      </c>
      <c r="C78" s="17">
        <v>8147.8237725815852</v>
      </c>
      <c r="D78" s="4">
        <f t="shared" si="1"/>
        <v>0.3329328623710277</v>
      </c>
      <c r="E78" s="17">
        <f t="shared" si="0"/>
        <v>11200.142647625809</v>
      </c>
      <c r="F78" s="4">
        <f t="shared" si="1"/>
        <v>0.26390197390086945</v>
      </c>
      <c r="N78" s="16">
        <v>40603</v>
      </c>
      <c r="O78" s="20">
        <v>0.72747499999999998</v>
      </c>
    </row>
    <row r="79" spans="2:15" x14ac:dyDescent="0.2">
      <c r="B79" s="16">
        <v>40695</v>
      </c>
      <c r="C79" s="17">
        <v>8679.6295418123555</v>
      </c>
      <c r="D79" s="4">
        <f t="shared" si="1"/>
        <v>0.29517695390513254</v>
      </c>
      <c r="E79" s="17">
        <f t="shared" ref="E79:E93" si="2">+C79/O79</f>
        <v>11450.320954866074</v>
      </c>
      <c r="F79" s="4">
        <f t="shared" si="1"/>
        <v>0.20227072143444702</v>
      </c>
      <c r="N79" s="16">
        <v>40695</v>
      </c>
      <c r="O79" s="20">
        <v>0.75802499999999995</v>
      </c>
    </row>
    <row r="80" spans="2:15" x14ac:dyDescent="0.2">
      <c r="B80" s="16">
        <v>40787</v>
      </c>
      <c r="C80" s="17">
        <v>9107.3321933275056</v>
      </c>
      <c r="D80" s="4">
        <f t="shared" si="1"/>
        <v>0.29126411010005215</v>
      </c>
      <c r="E80" s="17">
        <f t="shared" si="2"/>
        <v>11674.196049770879</v>
      </c>
      <c r="F80" s="4">
        <f t="shared" si="1"/>
        <v>0.17440688058803344</v>
      </c>
      <c r="N80" s="16">
        <v>40787</v>
      </c>
      <c r="O80" s="20">
        <v>0.78012499999999996</v>
      </c>
    </row>
    <row r="81" spans="1:15" x14ac:dyDescent="0.2">
      <c r="B81" s="16">
        <v>40878</v>
      </c>
      <c r="C81" s="17">
        <v>8822.64336756993</v>
      </c>
      <c r="D81" s="4">
        <f t="shared" si="1"/>
        <v>0.16837138574919441</v>
      </c>
      <c r="E81" s="17">
        <f t="shared" si="2"/>
        <v>11239.752044805311</v>
      </c>
      <c r="F81" s="4">
        <f t="shared" si="1"/>
        <v>6.883022208019951E-2</v>
      </c>
      <c r="N81" s="16">
        <v>40878</v>
      </c>
      <c r="O81" s="20">
        <v>0.78495000000000004</v>
      </c>
    </row>
    <row r="82" spans="1:15" x14ac:dyDescent="0.2">
      <c r="B82" s="16">
        <v>40969</v>
      </c>
      <c r="C82" s="17">
        <v>8493.3194493006995</v>
      </c>
      <c r="D82" s="4">
        <f t="shared" si="1"/>
        <v>4.2403430211849891E-2</v>
      </c>
      <c r="E82" s="17">
        <f t="shared" si="2"/>
        <v>10551.362754581898</v>
      </c>
      <c r="F82" s="4">
        <f t="shared" si="1"/>
        <v>-5.7926038395719748E-2</v>
      </c>
      <c r="N82" s="16">
        <v>40969</v>
      </c>
      <c r="O82" s="20">
        <v>0.80495000000000005</v>
      </c>
    </row>
    <row r="83" spans="1:15" x14ac:dyDescent="0.2">
      <c r="B83" s="16">
        <v>41061</v>
      </c>
      <c r="C83" s="17">
        <v>8170.7079108391599</v>
      </c>
      <c r="D83" s="4">
        <f t="shared" ref="D83:F110" si="3">+C83/C79-1</f>
        <v>-5.8634026777475756E-2</v>
      </c>
      <c r="E83" s="17">
        <f t="shared" si="2"/>
        <v>10261.807794077253</v>
      </c>
      <c r="F83" s="4">
        <f t="shared" si="3"/>
        <v>-0.1037973665082057</v>
      </c>
      <c r="N83" s="16">
        <v>41061</v>
      </c>
      <c r="O83" s="20">
        <v>0.79622499999999996</v>
      </c>
    </row>
    <row r="84" spans="1:15" x14ac:dyDescent="0.2">
      <c r="B84" s="16">
        <v>41153</v>
      </c>
      <c r="C84" s="17">
        <v>7855.9369230769225</v>
      </c>
      <c r="D84" s="4">
        <f t="shared" si="3"/>
        <v>-0.13740525147061389</v>
      </c>
      <c r="E84" s="17">
        <f t="shared" si="2"/>
        <v>9856.884470610943</v>
      </c>
      <c r="F84" s="4">
        <f t="shared" si="3"/>
        <v>-0.15566909887517288</v>
      </c>
      <c r="N84" s="16">
        <v>41153</v>
      </c>
      <c r="O84" s="20">
        <v>0.79700000000000004</v>
      </c>
    </row>
    <row r="85" spans="1:15" x14ac:dyDescent="0.2">
      <c r="B85" s="16">
        <v>41244</v>
      </c>
      <c r="C85" s="17">
        <v>7954.4051048951051</v>
      </c>
      <c r="D85" s="4">
        <f t="shared" si="3"/>
        <v>-9.8410218627477897E-2</v>
      </c>
      <c r="E85" s="17">
        <f t="shared" si="2"/>
        <v>9789.7358295376835</v>
      </c>
      <c r="F85" s="4">
        <f t="shared" si="3"/>
        <v>-0.12900784728056192</v>
      </c>
      <c r="N85" s="16">
        <v>41244</v>
      </c>
      <c r="O85" s="20">
        <v>0.81252499999999994</v>
      </c>
    </row>
    <row r="86" spans="1:15" x14ac:dyDescent="0.2">
      <c r="B86" s="16">
        <v>41334</v>
      </c>
      <c r="C86" s="17">
        <v>7855.4282419143356</v>
      </c>
      <c r="D86" s="4">
        <f t="shared" si="3"/>
        <v>-7.5105053000082855E-2</v>
      </c>
      <c r="E86" s="17">
        <f t="shared" si="2"/>
        <v>9647.1440752992985</v>
      </c>
      <c r="F86" s="4">
        <f t="shared" si="3"/>
        <v>-8.5696862131855456E-2</v>
      </c>
      <c r="N86" s="16">
        <v>41334</v>
      </c>
      <c r="O86" s="20">
        <v>0.81427499999999997</v>
      </c>
    </row>
    <row r="87" spans="1:15" x14ac:dyDescent="0.2">
      <c r="B87" s="16">
        <v>41426</v>
      </c>
      <c r="C87" s="17">
        <v>7677.8797803758744</v>
      </c>
      <c r="D87" s="4">
        <f t="shared" si="3"/>
        <v>-6.0316454319644164E-2</v>
      </c>
      <c r="E87" s="17">
        <f t="shared" si="2"/>
        <v>9398.2248367413849</v>
      </c>
      <c r="F87" s="4">
        <f t="shared" si="3"/>
        <v>-8.4155050909674678E-2</v>
      </c>
      <c r="N87" s="16">
        <v>41426</v>
      </c>
      <c r="O87" s="20">
        <v>0.81694999999999995</v>
      </c>
    </row>
    <row r="88" spans="1:15" x14ac:dyDescent="0.2">
      <c r="B88" s="16">
        <v>41518</v>
      </c>
      <c r="C88" s="17">
        <v>7519.7772832896271</v>
      </c>
      <c r="D88" s="4">
        <f t="shared" si="3"/>
        <v>-4.2790521751749577E-2</v>
      </c>
      <c r="E88" s="17">
        <f t="shared" si="2"/>
        <v>9218.5200690056408</v>
      </c>
      <c r="F88" s="4">
        <f t="shared" si="3"/>
        <v>-6.4763303608623479E-2</v>
      </c>
      <c r="N88" s="16">
        <v>41518</v>
      </c>
      <c r="O88" s="20">
        <v>0.81572500000000003</v>
      </c>
    </row>
    <row r="89" spans="1:15" x14ac:dyDescent="0.2">
      <c r="B89" s="16">
        <v>41609</v>
      </c>
      <c r="C89" s="17">
        <v>7334.2895938956881</v>
      </c>
      <c r="D89" s="4">
        <f t="shared" si="3"/>
        <v>-7.7958754026470234E-2</v>
      </c>
      <c r="E89" s="17">
        <f t="shared" si="2"/>
        <v>9015.9987632019274</v>
      </c>
      <c r="F89" s="4">
        <f t="shared" si="3"/>
        <v>-7.9035540877541277E-2</v>
      </c>
      <c r="N89" s="16">
        <v>41609</v>
      </c>
      <c r="O89" s="20">
        <v>0.81347499999999995</v>
      </c>
    </row>
    <row r="90" spans="1:15" x14ac:dyDescent="0.2">
      <c r="B90" s="16">
        <v>41699</v>
      </c>
      <c r="C90" s="17">
        <v>7113.8130313956881</v>
      </c>
      <c r="D90" s="4">
        <f t="shared" si="3"/>
        <v>-9.4407992496398752E-2</v>
      </c>
      <c r="E90" s="17">
        <f t="shared" si="2"/>
        <v>8681.2045047235188</v>
      </c>
      <c r="F90" s="4">
        <f t="shared" si="3"/>
        <v>-0.10012699748612508</v>
      </c>
      <c r="H90" s="32"/>
      <c r="N90" s="16">
        <v>41699</v>
      </c>
      <c r="O90" s="20">
        <v>0.81945000000000001</v>
      </c>
    </row>
    <row r="91" spans="1:15" x14ac:dyDescent="0.2">
      <c r="B91" s="16">
        <v>41791</v>
      </c>
      <c r="C91" s="17">
        <v>7020.5201467803035</v>
      </c>
      <c r="D91" s="4">
        <f t="shared" si="3"/>
        <v>-8.5617338692347889E-2</v>
      </c>
      <c r="E91" s="17">
        <f t="shared" si="2"/>
        <v>8384.9632997286481</v>
      </c>
      <c r="F91" s="4">
        <f t="shared" si="3"/>
        <v>-0.1078141409270712</v>
      </c>
      <c r="H91" s="32"/>
      <c r="N91" s="16">
        <v>41791</v>
      </c>
      <c r="O91" s="20">
        <v>0.83727499999999999</v>
      </c>
    </row>
    <row r="92" spans="1:15" x14ac:dyDescent="0.2">
      <c r="A92" s="11"/>
      <c r="B92" s="25">
        <v>41883</v>
      </c>
      <c r="C92" s="26">
        <v>6999.6474195075753</v>
      </c>
      <c r="D92" s="27">
        <f t="shared" si="3"/>
        <v>-6.916825381755376E-2</v>
      </c>
      <c r="E92" s="26">
        <f t="shared" si="2"/>
        <v>8349.8120237475541</v>
      </c>
      <c r="F92" s="27">
        <f t="shared" si="3"/>
        <v>-9.4235087492930969E-2</v>
      </c>
      <c r="H92" s="32"/>
      <c r="N92" s="16">
        <v>41883</v>
      </c>
      <c r="O92" s="20">
        <v>0.83830000000000005</v>
      </c>
    </row>
    <row r="93" spans="1:15" x14ac:dyDescent="0.2">
      <c r="A93" s="6"/>
      <c r="B93" s="22">
        <v>41974</v>
      </c>
      <c r="C93" s="28">
        <v>6864.3188210227272</v>
      </c>
      <c r="D93" s="29">
        <f t="shared" si="3"/>
        <v>-6.4078567781686191E-2</v>
      </c>
      <c r="E93" s="28">
        <f t="shared" si="2"/>
        <v>8303.2766675005769</v>
      </c>
      <c r="F93" s="29">
        <f t="shared" si="3"/>
        <v>-7.9050820038958802E-2</v>
      </c>
      <c r="H93" s="32"/>
      <c r="N93" s="16">
        <v>41974</v>
      </c>
      <c r="O93" s="20">
        <v>0.82669999999999999</v>
      </c>
    </row>
    <row r="94" spans="1:15" x14ac:dyDescent="0.2">
      <c r="A94" s="1" t="s">
        <v>94</v>
      </c>
      <c r="B94" s="30">
        <v>42064</v>
      </c>
      <c r="C94" s="31">
        <v>6569.3539772727272</v>
      </c>
      <c r="D94" s="4">
        <f t="shared" si="3"/>
        <v>-7.6535474255519098E-2</v>
      </c>
      <c r="E94" s="31">
        <f>+C94/O94</f>
        <v>8183.1027563359612</v>
      </c>
      <c r="F94" s="4">
        <f t="shared" si="3"/>
        <v>-5.7377031967918324E-2</v>
      </c>
      <c r="H94" s="32"/>
      <c r="N94" s="16">
        <v>42064</v>
      </c>
      <c r="O94" s="20">
        <v>0.80279499999999993</v>
      </c>
    </row>
    <row r="95" spans="1:15" x14ac:dyDescent="0.2">
      <c r="A95" s="1" t="s">
        <v>152</v>
      </c>
      <c r="B95" s="30">
        <v>42156</v>
      </c>
      <c r="C95" s="31">
        <v>6329.991477272727</v>
      </c>
      <c r="D95" s="4">
        <f t="shared" si="3"/>
        <v>-9.8358619457030061E-2</v>
      </c>
      <c r="E95" s="31">
        <f t="shared" ref="E95:E110" si="4">+C95/O95</f>
        <v>8217.3531483964161</v>
      </c>
      <c r="F95" s="4">
        <f t="shared" si="3"/>
        <v>-1.9989372086775425E-2</v>
      </c>
      <c r="H95" s="32"/>
      <c r="N95" s="16">
        <v>42156</v>
      </c>
      <c r="O95" s="20">
        <v>0.77032</v>
      </c>
    </row>
    <row r="96" spans="1:15" x14ac:dyDescent="0.2">
      <c r="B96" s="30">
        <v>42248</v>
      </c>
      <c r="C96" s="31">
        <v>6037.7466240480935</v>
      </c>
      <c r="D96" s="4">
        <f t="shared" si="3"/>
        <v>-0.13742132107664806</v>
      </c>
      <c r="E96" s="31">
        <f t="shared" si="4"/>
        <v>8089.4644596361713</v>
      </c>
      <c r="F96" s="4">
        <f t="shared" si="3"/>
        <v>-3.1180050924611624E-2</v>
      </c>
      <c r="H96" s="32"/>
      <c r="N96" s="16">
        <v>42248</v>
      </c>
      <c r="O96" s="20">
        <v>0.74637161139337582</v>
      </c>
    </row>
    <row r="97" spans="1:15" x14ac:dyDescent="0.2">
      <c r="B97" s="30">
        <v>42339</v>
      </c>
      <c r="C97" s="31">
        <v>5836.9863016657528</v>
      </c>
      <c r="D97" s="4">
        <f t="shared" si="3"/>
        <v>-0.14966270450764263</v>
      </c>
      <c r="E97" s="31">
        <f t="shared" si="4"/>
        <v>7976.302896621115</v>
      </c>
      <c r="F97" s="4">
        <f t="shared" si="3"/>
        <v>-3.9378884261348612E-2</v>
      </c>
      <c r="H97" s="32"/>
      <c r="N97" s="16">
        <v>42339</v>
      </c>
      <c r="O97" s="20">
        <v>0.73179095344265199</v>
      </c>
    </row>
    <row r="98" spans="1:15" x14ac:dyDescent="0.2">
      <c r="B98" s="30">
        <v>42430</v>
      </c>
      <c r="C98" s="31">
        <v>5826.4768234711728</v>
      </c>
      <c r="D98" s="4">
        <f t="shared" si="3"/>
        <v>-0.11308222336193252</v>
      </c>
      <c r="E98" s="31">
        <f t="shared" si="4"/>
        <v>8071.1996209979043</v>
      </c>
      <c r="F98" s="4">
        <f t="shared" si="3"/>
        <v>-1.3674902866325778E-2</v>
      </c>
      <c r="H98" s="32"/>
      <c r="N98" s="16">
        <v>42430</v>
      </c>
      <c r="O98" s="20">
        <v>0.7218848618628021</v>
      </c>
    </row>
    <row r="99" spans="1:15" x14ac:dyDescent="0.2">
      <c r="B99" s="30">
        <v>42522</v>
      </c>
      <c r="C99" s="31">
        <v>5819.4684017883901</v>
      </c>
      <c r="D99" s="4">
        <f t="shared" si="3"/>
        <v>-8.065146332618689E-2</v>
      </c>
      <c r="E99" s="31">
        <f t="shared" si="4"/>
        <v>8110.1512267689823</v>
      </c>
      <c r="F99" s="4">
        <f t="shared" si="3"/>
        <v>-1.3045797070112997E-2</v>
      </c>
      <c r="H99" s="32"/>
      <c r="N99" s="16">
        <v>42522</v>
      </c>
      <c r="O99" s="20">
        <v>0.71755362373271292</v>
      </c>
    </row>
    <row r="100" spans="1:15" x14ac:dyDescent="0.2">
      <c r="B100" s="30">
        <v>42614</v>
      </c>
      <c r="C100" s="31">
        <v>5812.4684102385963</v>
      </c>
      <c r="D100" s="4">
        <f t="shared" si="3"/>
        <v>-3.7311637575552337E-2</v>
      </c>
      <c r="E100" s="31">
        <f t="shared" si="4"/>
        <v>8121.4955939230194</v>
      </c>
      <c r="F100" s="4">
        <f t="shared" si="3"/>
        <v>3.9596112260178451E-3</v>
      </c>
      <c r="H100" s="32"/>
      <c r="N100" s="16">
        <v>42614</v>
      </c>
      <c r="O100" s="20">
        <v>0.71568941250030682</v>
      </c>
    </row>
    <row r="101" spans="1:15" x14ac:dyDescent="0.2">
      <c r="B101" s="30">
        <v>42705</v>
      </c>
      <c r="C101" s="31">
        <v>5805.4768386815431</v>
      </c>
      <c r="D101" s="4">
        <f t="shared" si="3"/>
        <v>-5.3982417219683443E-3</v>
      </c>
      <c r="E101" s="31">
        <f t="shared" si="4"/>
        <v>8129.2934616572347</v>
      </c>
      <c r="F101" s="4">
        <f t="shared" si="3"/>
        <v>1.9180636319732658E-2</v>
      </c>
      <c r="H101" s="32"/>
      <c r="N101" s="16">
        <v>42705</v>
      </c>
      <c r="O101" s="20">
        <v>0.71414285461138227</v>
      </c>
    </row>
    <row r="102" spans="1:15" x14ac:dyDescent="0.2">
      <c r="B102" s="30">
        <v>42795</v>
      </c>
      <c r="C102" s="31">
        <v>5798.9846958374801</v>
      </c>
      <c r="D102" s="4">
        <f t="shared" si="3"/>
        <v>-4.7184822778225666E-3</v>
      </c>
      <c r="E102" s="31">
        <f t="shared" si="4"/>
        <v>8137.1420293099845</v>
      </c>
      <c r="F102" s="4">
        <f t="shared" si="3"/>
        <v>8.1700876460204519E-3</v>
      </c>
      <c r="H102" s="32"/>
      <c r="N102" s="16">
        <v>42795</v>
      </c>
      <c r="O102" s="20">
        <v>0.71265619734171259</v>
      </c>
    </row>
    <row r="103" spans="1:15" x14ac:dyDescent="0.2">
      <c r="B103" s="30">
        <v>42887</v>
      </c>
      <c r="C103" s="31">
        <v>5792.9909567580617</v>
      </c>
      <c r="D103" s="4">
        <f t="shared" si="3"/>
        <v>-4.5498047591755464E-3</v>
      </c>
      <c r="E103" s="31">
        <f t="shared" si="4"/>
        <v>8144.9185002570002</v>
      </c>
      <c r="F103" s="4">
        <f t="shared" si="3"/>
        <v>4.2868835014151507E-3</v>
      </c>
      <c r="H103" s="32"/>
      <c r="N103" s="16">
        <v>42887</v>
      </c>
      <c r="O103" s="20">
        <v>0.7112398922807236</v>
      </c>
    </row>
    <row r="104" spans="1:15" x14ac:dyDescent="0.2">
      <c r="B104" s="30">
        <v>42979</v>
      </c>
      <c r="C104" s="31">
        <v>5787.494598094293</v>
      </c>
      <c r="D104" s="4">
        <f t="shared" si="3"/>
        <v>-4.2965931823926162E-3</v>
      </c>
      <c r="E104" s="31">
        <f t="shared" si="4"/>
        <v>8152.5279802546584</v>
      </c>
      <c r="F104" s="4">
        <f t="shared" si="3"/>
        <v>3.8210186747942299E-3</v>
      </c>
      <c r="H104" s="32"/>
      <c r="N104" s="16">
        <v>42979</v>
      </c>
      <c r="O104" s="20">
        <v>0.70990183806931384</v>
      </c>
    </row>
    <row r="105" spans="1:15" x14ac:dyDescent="0.2">
      <c r="B105" s="30">
        <v>43070</v>
      </c>
      <c r="C105" s="31">
        <v>5782.494598094293</v>
      </c>
      <c r="D105" s="4">
        <f t="shared" si="3"/>
        <v>-3.9587171262351895E-3</v>
      </c>
      <c r="E105" s="31">
        <f t="shared" si="4"/>
        <v>8159.9060330450984</v>
      </c>
      <c r="F105" s="4">
        <f t="shared" si="3"/>
        <v>3.7657111939988219E-3</v>
      </c>
      <c r="H105" s="32"/>
      <c r="N105" s="16">
        <v>43070</v>
      </c>
      <c r="O105" s="20">
        <v>0.70864720435222861</v>
      </c>
    </row>
    <row r="106" spans="1:15" x14ac:dyDescent="0.2">
      <c r="B106" s="30">
        <v>43160</v>
      </c>
      <c r="C106" s="31">
        <v>5777.1811761824665</v>
      </c>
      <c r="D106" s="4">
        <f t="shared" si="3"/>
        <v>-3.7598857038998457E-3</v>
      </c>
      <c r="E106" s="31">
        <f t="shared" si="4"/>
        <v>8165.8768168434326</v>
      </c>
      <c r="F106" s="4">
        <f t="shared" si="3"/>
        <v>3.5313120294502287E-3</v>
      </c>
      <c r="H106" s="32"/>
      <c r="N106" s="16">
        <v>43160</v>
      </c>
      <c r="O106" s="20">
        <v>0.70747836463392422</v>
      </c>
    </row>
    <row r="107" spans="1:15" x14ac:dyDescent="0.2">
      <c r="B107" s="30">
        <v>43252</v>
      </c>
      <c r="C107" s="31">
        <v>5771.5549475697489</v>
      </c>
      <c r="D107" s="4">
        <f t="shared" si="3"/>
        <v>-3.7003353446125598E-3</v>
      </c>
      <c r="E107" s="31">
        <f t="shared" si="4"/>
        <v>8170.4365406268944</v>
      </c>
      <c r="F107" s="4">
        <f t="shared" si="3"/>
        <v>3.1330013147570224E-3</v>
      </c>
      <c r="H107" s="32"/>
      <c r="N107" s="16">
        <v>43252</v>
      </c>
      <c r="O107" s="20">
        <v>0.70639492992462727</v>
      </c>
    </row>
    <row r="108" spans="1:15" x14ac:dyDescent="0.2">
      <c r="B108" s="30">
        <v>43344</v>
      </c>
      <c r="C108" s="31">
        <v>5765.6165265622021</v>
      </c>
      <c r="D108" s="4">
        <f t="shared" si="3"/>
        <v>-3.7802318708504146E-3</v>
      </c>
      <c r="E108" s="31">
        <f t="shared" si="4"/>
        <v>8173.6130193163781</v>
      </c>
      <c r="F108" s="4">
        <f t="shared" si="3"/>
        <v>2.5863191285926401E-3</v>
      </c>
      <c r="H108" s="32"/>
      <c r="N108" s="16">
        <v>43344</v>
      </c>
      <c r="O108" s="20">
        <v>0.7053938708544859</v>
      </c>
    </row>
    <row r="109" spans="1:15" x14ac:dyDescent="0.2">
      <c r="B109" s="30">
        <v>43435</v>
      </c>
      <c r="C109" s="31">
        <v>5759.3665265622021</v>
      </c>
      <c r="D109" s="4">
        <f t="shared" si="3"/>
        <v>-3.9996702356994707E-3</v>
      </c>
      <c r="E109" s="31">
        <f t="shared" si="4"/>
        <v>8175.4636381547261</v>
      </c>
      <c r="F109" s="4">
        <f t="shared" si="3"/>
        <v>1.9065912090929782E-3</v>
      </c>
      <c r="H109" s="32"/>
      <c r="N109" s="16">
        <v>43435</v>
      </c>
      <c r="O109" s="20">
        <v>0.70446971345861698</v>
      </c>
    </row>
    <row r="110" spans="1:15" x14ac:dyDescent="0.2">
      <c r="B110" s="33">
        <v>43525</v>
      </c>
      <c r="C110" s="34">
        <v>6109.6514489031442</v>
      </c>
      <c r="D110" s="29">
        <f t="shared" si="3"/>
        <v>5.7548874196874822E-2</v>
      </c>
      <c r="E110" s="34">
        <f t="shared" si="4"/>
        <v>8683.2333672025943</v>
      </c>
      <c r="F110" s="29">
        <f t="shared" si="3"/>
        <v>6.3355909226065155E-2</v>
      </c>
      <c r="H110" s="32"/>
      <c r="N110" s="16">
        <v>43525</v>
      </c>
      <c r="O110" s="20">
        <v>0.70361479307695263</v>
      </c>
    </row>
    <row r="111" spans="1:15" x14ac:dyDescent="0.2">
      <c r="A111" s="1" t="s">
        <v>195</v>
      </c>
      <c r="H111" s="32"/>
      <c r="N111" s="16">
        <v>43617</v>
      </c>
      <c r="O111" s="20">
        <v>0.70281955155180276</v>
      </c>
    </row>
    <row r="112" spans="1:15" x14ac:dyDescent="0.2">
      <c r="A112" s="1" t="s">
        <v>196</v>
      </c>
      <c r="H112" s="32"/>
      <c r="N112" s="16">
        <v>43709</v>
      </c>
      <c r="O112" s="20">
        <v>0.70207286476692365</v>
      </c>
    </row>
    <row r="113" spans="8:15" x14ac:dyDescent="0.2">
      <c r="H113" s="32"/>
      <c r="N113" s="16">
        <v>43800</v>
      </c>
      <c r="O113" s="20">
        <v>0.7013623900803434</v>
      </c>
    </row>
    <row r="114" spans="8:15" x14ac:dyDescent="0.2">
      <c r="H114" s="32"/>
      <c r="N114" s="16">
        <v>43891</v>
      </c>
      <c r="O114" s="20">
        <v>0.69932456267414045</v>
      </c>
    </row>
    <row r="115" spans="8:15" x14ac:dyDescent="0.2">
      <c r="H115" s="32"/>
      <c r="N115" s="16">
        <v>43983</v>
      </c>
      <c r="O115" s="20">
        <v>0.69459777303259151</v>
      </c>
    </row>
    <row r="116" spans="8:15" x14ac:dyDescent="0.2">
      <c r="H116" s="32"/>
      <c r="N116" s="16">
        <v>44075</v>
      </c>
      <c r="O116" s="20">
        <v>0.68717449115959595</v>
      </c>
    </row>
    <row r="117" spans="8:15" x14ac:dyDescent="0.2">
      <c r="H117" s="32"/>
      <c r="N117" s="16">
        <v>44166</v>
      </c>
      <c r="O117" s="20">
        <v>0.67705061830894042</v>
      </c>
    </row>
    <row r="118" spans="8:15" x14ac:dyDescent="0.2">
      <c r="H118" s="32"/>
      <c r="N118" s="16">
        <v>44256</v>
      </c>
      <c r="O118" s="20">
        <v>0.66844460017479346</v>
      </c>
    </row>
    <row r="119" spans="8:15" x14ac:dyDescent="0.2">
      <c r="H119" s="32"/>
      <c r="N119" s="16">
        <v>44348</v>
      </c>
      <c r="O119" s="20">
        <v>0.66270725475202896</v>
      </c>
    </row>
    <row r="120" spans="8:15" x14ac:dyDescent="0.2">
      <c r="H120" s="32"/>
      <c r="N120" s="16">
        <v>44440</v>
      </c>
      <c r="O120" s="20">
        <v>0.65983858204064672</v>
      </c>
    </row>
    <row r="121" spans="8:15" x14ac:dyDescent="0.2">
      <c r="H121" s="32"/>
      <c r="N121" s="16">
        <v>44531</v>
      </c>
      <c r="O121" s="20">
        <v>0.65983858204064672</v>
      </c>
    </row>
    <row r="122" spans="8:15" x14ac:dyDescent="0.2">
      <c r="H122" s="32"/>
      <c r="N122" s="16">
        <v>44621</v>
      </c>
      <c r="O122" s="20">
        <v>0.65983858204064672</v>
      </c>
    </row>
    <row r="123" spans="8:15" x14ac:dyDescent="0.2">
      <c r="N123" s="16">
        <v>44713</v>
      </c>
      <c r="O123" s="20">
        <v>0.65983858204064672</v>
      </c>
    </row>
    <row r="124" spans="8:15" x14ac:dyDescent="0.2">
      <c r="N124" s="16">
        <v>44805</v>
      </c>
      <c r="O124" s="20">
        <v>0.65983858204064672</v>
      </c>
    </row>
    <row r="125" spans="8:15" x14ac:dyDescent="0.2">
      <c r="N125" s="16">
        <v>44896</v>
      </c>
      <c r="O125" s="20">
        <v>0.65983858204064672</v>
      </c>
    </row>
    <row r="126" spans="8:15" x14ac:dyDescent="0.2">
      <c r="N126" s="22">
        <v>44986</v>
      </c>
      <c r="O126" s="35">
        <v>0.65983858204064672</v>
      </c>
    </row>
    <row r="128" spans="8:15" x14ac:dyDescent="0.2">
      <c r="N128" s="1" t="s">
        <v>150</v>
      </c>
    </row>
    <row r="129" spans="14:15" x14ac:dyDescent="0.2">
      <c r="N129" s="1" t="s">
        <v>145</v>
      </c>
      <c r="O129" s="1" t="s">
        <v>144</v>
      </c>
    </row>
    <row r="130" spans="14:15" x14ac:dyDescent="0.2">
      <c r="N130" s="1" t="s">
        <v>148</v>
      </c>
    </row>
    <row r="131" spans="14:15" x14ac:dyDescent="0.2">
      <c r="N131" s="1" t="s">
        <v>149</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170"/>
  <sheetViews>
    <sheetView workbookViewId="0">
      <pane xSplit="1" ySplit="19" topLeftCell="B27" activePane="bottomRight" state="frozen"/>
      <selection pane="topRight" activeCell="B1" sqref="B1"/>
      <selection pane="bottomLeft" activeCell="A3" sqref="A3"/>
      <selection pane="bottomRight" activeCell="B16" sqref="B16"/>
    </sheetView>
  </sheetViews>
  <sheetFormatPr defaultRowHeight="12" x14ac:dyDescent="0.2"/>
  <cols>
    <col min="1" max="1" width="38.5703125" style="1" customWidth="1"/>
    <col min="2" max="2" width="39.42578125" style="1" customWidth="1"/>
    <col min="3" max="3" width="31.85546875" style="1" customWidth="1"/>
    <col min="4" max="5" width="9.140625" style="1"/>
    <col min="6" max="6" width="20.7109375" style="1" customWidth="1"/>
    <col min="7" max="16384" width="9.140625" style="1"/>
  </cols>
  <sheetData>
    <row r="2" spans="2:3" x14ac:dyDescent="0.2">
      <c r="B2" s="2" t="s">
        <v>154</v>
      </c>
      <c r="C2" s="2" t="s">
        <v>155</v>
      </c>
    </row>
    <row r="3" spans="2:3" x14ac:dyDescent="0.2">
      <c r="B3" s="41" t="s">
        <v>67</v>
      </c>
      <c r="C3" s="3">
        <f>AVERAGE(F20:F43)</f>
        <v>1.9150814628633332E-2</v>
      </c>
    </row>
    <row r="4" spans="2:3" x14ac:dyDescent="0.2">
      <c r="B4" s="41" t="s">
        <v>75</v>
      </c>
      <c r="C4" s="4">
        <v>2.2800000000000001E-2</v>
      </c>
    </row>
    <row r="5" spans="2:3" x14ac:dyDescent="0.2">
      <c r="B5" s="41" t="s">
        <v>72</v>
      </c>
      <c r="C5" s="56" t="s">
        <v>74</v>
      </c>
    </row>
    <row r="6" spans="2:3" x14ac:dyDescent="0.2">
      <c r="B6" s="41" t="s">
        <v>77</v>
      </c>
      <c r="C6" s="56" t="s">
        <v>78</v>
      </c>
    </row>
    <row r="7" spans="2:3" x14ac:dyDescent="0.2">
      <c r="B7" s="41" t="s">
        <v>71</v>
      </c>
      <c r="C7" s="20">
        <v>0.96088600000000002</v>
      </c>
    </row>
    <row r="8" spans="2:3" x14ac:dyDescent="0.2">
      <c r="B8" s="41" t="s">
        <v>98</v>
      </c>
      <c r="C8" s="4">
        <f>+C7*C11</f>
        <v>1.9217720000000001E-2</v>
      </c>
    </row>
    <row r="9" spans="2:3" x14ac:dyDescent="0.2">
      <c r="B9" s="41" t="s">
        <v>95</v>
      </c>
      <c r="C9" s="4">
        <f>+AVERAGE(CPI!G12:G40)</f>
        <v>1.9155034896436659E-2</v>
      </c>
    </row>
    <row r="10" spans="2:3" x14ac:dyDescent="0.2">
      <c r="B10" s="41" t="s">
        <v>96</v>
      </c>
      <c r="C10" s="3">
        <v>2.248143E-2</v>
      </c>
    </row>
    <row r="11" spans="2:3" x14ac:dyDescent="0.2">
      <c r="B11" s="41" t="s">
        <v>97</v>
      </c>
      <c r="C11" s="3">
        <v>0.02</v>
      </c>
    </row>
    <row r="12" spans="2:3" x14ac:dyDescent="0.2">
      <c r="B12" s="41" t="s">
        <v>126</v>
      </c>
      <c r="C12" s="3">
        <f>AVERAGE(C121:C141)</f>
        <v>1.3298218393162295E-2</v>
      </c>
    </row>
    <row r="13" spans="2:3" x14ac:dyDescent="0.2">
      <c r="B13" s="41"/>
      <c r="C13" s="3"/>
    </row>
    <row r="14" spans="2:3" x14ac:dyDescent="0.2">
      <c r="B14" s="2" t="s">
        <v>127</v>
      </c>
      <c r="C14" s="40">
        <f>+C8</f>
        <v>1.9217720000000001E-2</v>
      </c>
    </row>
    <row r="16" spans="2:3" x14ac:dyDescent="0.2">
      <c r="B16" s="1" t="s">
        <v>160</v>
      </c>
    </row>
    <row r="18" spans="1:6" x14ac:dyDescent="0.2">
      <c r="A18" s="10"/>
      <c r="B18" s="42" t="s">
        <v>161</v>
      </c>
      <c r="C18" s="10"/>
    </row>
    <row r="19" spans="1:6" x14ac:dyDescent="0.2">
      <c r="A19" s="6"/>
      <c r="B19" s="6" t="s">
        <v>162</v>
      </c>
      <c r="C19" s="13" t="s">
        <v>25</v>
      </c>
      <c r="E19" s="8"/>
      <c r="F19" s="43" t="s">
        <v>103</v>
      </c>
    </row>
    <row r="20" spans="1:6" x14ac:dyDescent="0.2">
      <c r="A20" s="16">
        <v>32843</v>
      </c>
      <c r="B20" s="53">
        <v>904.97737600000005</v>
      </c>
      <c r="E20" s="16">
        <v>33664</v>
      </c>
      <c r="F20" s="4">
        <f t="shared" ref="F20:F22" si="0">+VLOOKUP(E20,$A$20:$C$141,3,FALSE)</f>
        <v>7.1323165291468094E-3</v>
      </c>
    </row>
    <row r="21" spans="1:6" x14ac:dyDescent="0.2">
      <c r="A21" s="16">
        <v>32933</v>
      </c>
      <c r="B21" s="53">
        <v>908.59728500000006</v>
      </c>
      <c r="E21" s="16">
        <v>34029</v>
      </c>
      <c r="F21" s="4">
        <f t="shared" si="0"/>
        <v>-1.3431013253755064E-2</v>
      </c>
    </row>
    <row r="22" spans="1:6" x14ac:dyDescent="0.2">
      <c r="A22" s="16">
        <v>33025</v>
      </c>
      <c r="B22" s="53">
        <v>918.55203600000004</v>
      </c>
      <c r="E22" s="16">
        <v>34394</v>
      </c>
      <c r="F22" s="4">
        <f t="shared" si="0"/>
        <v>2.0049504557960729E-2</v>
      </c>
    </row>
    <row r="23" spans="1:6" x14ac:dyDescent="0.2">
      <c r="A23" s="16">
        <v>33117</v>
      </c>
      <c r="B23" s="53">
        <v>913.12217199999998</v>
      </c>
      <c r="E23" s="16">
        <v>34759</v>
      </c>
      <c r="F23" s="4">
        <f>+VLOOKUP(E23,$A$20:$C$141,3,FALSE)</f>
        <v>2.6935210257464037E-2</v>
      </c>
    </row>
    <row r="24" spans="1:6" x14ac:dyDescent="0.2">
      <c r="A24" s="16">
        <v>33208</v>
      </c>
      <c r="B24" s="53">
        <v>923.98190099999999</v>
      </c>
      <c r="E24" s="16">
        <v>35125</v>
      </c>
      <c r="F24" s="4">
        <f t="shared" ref="F24:F47" si="1">+VLOOKUP(E24,$A$20:$C$141,3,FALSE)</f>
        <v>3.1899811037010117E-2</v>
      </c>
    </row>
    <row r="25" spans="1:6" x14ac:dyDescent="0.2">
      <c r="A25" s="16">
        <v>33298</v>
      </c>
      <c r="B25" s="53">
        <v>923.98190099999999</v>
      </c>
      <c r="E25" s="16">
        <v>35490</v>
      </c>
      <c r="F25" s="4">
        <f t="shared" si="1"/>
        <v>1.030455692688248E-2</v>
      </c>
    </row>
    <row r="26" spans="1:6" x14ac:dyDescent="0.2">
      <c r="A26" s="16">
        <v>33390</v>
      </c>
      <c r="B26" s="53">
        <v>927.60181</v>
      </c>
      <c r="E26" s="16">
        <v>35855</v>
      </c>
      <c r="F26" s="4">
        <f t="shared" si="1"/>
        <v>-4.533092190609489E-4</v>
      </c>
    </row>
    <row r="27" spans="1:6" x14ac:dyDescent="0.2">
      <c r="A27" s="16">
        <v>33482</v>
      </c>
      <c r="B27" s="53">
        <v>928.50678700000003</v>
      </c>
      <c r="C27" s="4">
        <f>+SUM(B24:B27)/SUM(B20:B23)-1</f>
        <v>1.6137040875383812E-2</v>
      </c>
      <c r="E27" s="16">
        <v>36220</v>
      </c>
      <c r="F27" s="4">
        <f t="shared" si="1"/>
        <v>-2.9478458339088354E-3</v>
      </c>
    </row>
    <row r="28" spans="1:6" x14ac:dyDescent="0.2">
      <c r="A28" s="16">
        <v>33573</v>
      </c>
      <c r="B28" s="53">
        <v>927.60181</v>
      </c>
      <c r="C28" s="4">
        <f>+SUM(B25:B28)/SUM(B21:B24)-1</f>
        <v>1.1854778949274669E-2</v>
      </c>
      <c r="E28" s="16">
        <v>36586</v>
      </c>
      <c r="F28" s="4">
        <f t="shared" si="1"/>
        <v>6.0325219503631899E-3</v>
      </c>
    </row>
    <row r="29" spans="1:6" x14ac:dyDescent="0.2">
      <c r="A29" s="16">
        <v>33664</v>
      </c>
      <c r="B29" s="53">
        <v>922.17194600000005</v>
      </c>
      <c r="C29" s="4">
        <f t="shared" ref="C29:C92" si="2">+SUM(B26:B29)/SUM(B22:B25)-1</f>
        <v>7.1323165291468094E-3</v>
      </c>
      <c r="E29" s="16">
        <v>36951</v>
      </c>
      <c r="F29" s="4">
        <f t="shared" si="1"/>
        <v>6.6971476993666901E-3</v>
      </c>
    </row>
    <row r="30" spans="1:6" x14ac:dyDescent="0.2">
      <c r="A30" s="16">
        <v>33756</v>
      </c>
      <c r="B30" s="53">
        <v>914.02714900000001</v>
      </c>
      <c r="C30" s="4">
        <f t="shared" si="2"/>
        <v>9.8135386131104063E-4</v>
      </c>
      <c r="E30" s="16">
        <v>37316</v>
      </c>
      <c r="F30" s="4">
        <f t="shared" si="1"/>
        <v>1.9851116625310139E-2</v>
      </c>
    </row>
    <row r="31" spans="1:6" x14ac:dyDescent="0.2">
      <c r="A31" s="16">
        <v>33848</v>
      </c>
      <c r="B31" s="53">
        <v>914.93212700000004</v>
      </c>
      <c r="C31" s="4">
        <f t="shared" si="2"/>
        <v>-6.8409480891465924E-3</v>
      </c>
      <c r="E31" s="16">
        <v>37681</v>
      </c>
      <c r="F31" s="4">
        <f t="shared" si="1"/>
        <v>1.9951338199513335E-2</v>
      </c>
    </row>
    <row r="32" spans="1:6" x14ac:dyDescent="0.2">
      <c r="A32" s="16">
        <v>33939</v>
      </c>
      <c r="B32" s="53">
        <v>914.93212700000004</v>
      </c>
      <c r="C32" s="4">
        <f t="shared" si="2"/>
        <v>-1.1227727530188636E-2</v>
      </c>
      <c r="E32" s="16">
        <v>38047</v>
      </c>
      <c r="F32" s="4">
        <f t="shared" si="1"/>
        <v>4.7232824427480891E-2</v>
      </c>
    </row>
    <row r="33" spans="1:6" x14ac:dyDescent="0.2">
      <c r="A33" s="16">
        <v>34029</v>
      </c>
      <c r="B33" s="53">
        <v>912.21719499999995</v>
      </c>
      <c r="C33" s="4">
        <f t="shared" si="2"/>
        <v>-1.3431013253755064E-2</v>
      </c>
      <c r="E33" s="16">
        <v>38412</v>
      </c>
      <c r="F33" s="4">
        <f t="shared" si="1"/>
        <v>9.0432801822323494E-2</v>
      </c>
    </row>
    <row r="34" spans="1:6" x14ac:dyDescent="0.2">
      <c r="A34" s="16">
        <v>34121</v>
      </c>
      <c r="B34" s="53">
        <v>916.74208099999998</v>
      </c>
      <c r="C34" s="4">
        <f t="shared" si="2"/>
        <v>-9.0686272090889641E-3</v>
      </c>
      <c r="E34" s="16">
        <v>38777</v>
      </c>
      <c r="F34" s="4">
        <f t="shared" si="1"/>
        <v>4.1988719448506462E-2</v>
      </c>
    </row>
    <row r="35" spans="1:6" x14ac:dyDescent="0.2">
      <c r="A35" s="16">
        <v>34213</v>
      </c>
      <c r="B35" s="53">
        <v>928.50678700000003</v>
      </c>
      <c r="C35" s="4">
        <f t="shared" si="2"/>
        <v>-1.722017320880731E-3</v>
      </c>
      <c r="E35" s="16">
        <v>39142</v>
      </c>
      <c r="F35" s="4">
        <f t="shared" si="1"/>
        <v>5.7538091419406578E-2</v>
      </c>
    </row>
    <row r="36" spans="1:6" x14ac:dyDescent="0.2">
      <c r="A36" s="16">
        <v>34304</v>
      </c>
      <c r="B36" s="53">
        <v>942.08144800000002</v>
      </c>
      <c r="C36" s="4">
        <f t="shared" si="2"/>
        <v>9.133547026439981E-3</v>
      </c>
      <c r="E36" s="16">
        <v>39508</v>
      </c>
      <c r="F36" s="4">
        <f t="shared" si="1"/>
        <v>2.1232227488151567E-2</v>
      </c>
    </row>
    <row r="37" spans="1:6" x14ac:dyDescent="0.2">
      <c r="A37" s="16">
        <v>34394</v>
      </c>
      <c r="B37" s="53">
        <v>942.08144800000002</v>
      </c>
      <c r="C37" s="4">
        <f t="shared" si="2"/>
        <v>2.0049504557960729E-2</v>
      </c>
      <c r="E37" s="16">
        <v>39873</v>
      </c>
      <c r="F37" s="4">
        <f t="shared" si="1"/>
        <v>2.803044366066465E-2</v>
      </c>
    </row>
    <row r="38" spans="1:6" x14ac:dyDescent="0.2">
      <c r="A38" s="16">
        <v>34486</v>
      </c>
      <c r="B38" s="53">
        <v>945.70135800000003</v>
      </c>
      <c r="C38" s="4">
        <f t="shared" si="2"/>
        <v>2.7207519079227138E-2</v>
      </c>
      <c r="E38" s="16">
        <v>40238</v>
      </c>
      <c r="F38" s="4">
        <f t="shared" si="1"/>
        <v>-2.6363308053448886E-2</v>
      </c>
    </row>
    <row r="39" spans="1:6" x14ac:dyDescent="0.2">
      <c r="A39" s="16">
        <v>34578</v>
      </c>
      <c r="B39" s="53">
        <v>946.60633499999994</v>
      </c>
      <c r="C39" s="4">
        <f t="shared" si="2"/>
        <v>2.8339083513163388E-2</v>
      </c>
      <c r="E39" s="16">
        <v>40603</v>
      </c>
      <c r="F39" s="4">
        <f t="shared" si="1"/>
        <v>-9.829376854599392E-3</v>
      </c>
    </row>
    <row r="40" spans="1:6" x14ac:dyDescent="0.2">
      <c r="A40" s="16">
        <v>34669</v>
      </c>
      <c r="B40" s="53">
        <v>961.99095</v>
      </c>
      <c r="C40" s="4">
        <f t="shared" si="2"/>
        <v>2.6174168519821572E-2</v>
      </c>
      <c r="E40" s="16">
        <v>40969</v>
      </c>
      <c r="F40" s="4">
        <f t="shared" si="1"/>
        <v>9.3650496347630341E-3</v>
      </c>
    </row>
    <row r="41" spans="1:6" x14ac:dyDescent="0.2">
      <c r="A41" s="16">
        <v>34759</v>
      </c>
      <c r="B41" s="53">
        <v>975.56561099999999</v>
      </c>
      <c r="C41" s="4">
        <f t="shared" si="2"/>
        <v>2.6935210257464037E-2</v>
      </c>
      <c r="E41" s="16">
        <v>41334</v>
      </c>
      <c r="F41" s="4">
        <f t="shared" si="1"/>
        <v>7.4225273705696981E-3</v>
      </c>
    </row>
    <row r="42" spans="1:6" x14ac:dyDescent="0.2">
      <c r="A42" s="16">
        <v>34851</v>
      </c>
      <c r="B42" s="53">
        <v>977.37556600000005</v>
      </c>
      <c r="C42" s="4">
        <f t="shared" si="2"/>
        <v>2.745003616581454E-2</v>
      </c>
      <c r="E42" s="16">
        <v>41699</v>
      </c>
      <c r="F42" s="4">
        <f t="shared" si="1"/>
        <v>2.5971633818382855E-2</v>
      </c>
    </row>
    <row r="43" spans="1:6" x14ac:dyDescent="0.2">
      <c r="A43" s="16">
        <v>34943</v>
      </c>
      <c r="B43" s="53">
        <v>985.52036199999998</v>
      </c>
      <c r="C43" s="4">
        <f t="shared" si="2"/>
        <v>3.2830098124193352E-2</v>
      </c>
      <c r="E43" s="16">
        <v>42064</v>
      </c>
      <c r="F43" s="4">
        <f t="shared" si="1"/>
        <v>3.4576561428706354E-2</v>
      </c>
    </row>
    <row r="44" spans="1:6" x14ac:dyDescent="0.2">
      <c r="A44" s="16">
        <v>35034</v>
      </c>
      <c r="B44" s="53">
        <v>992.76018099999999</v>
      </c>
      <c r="C44" s="4">
        <f t="shared" si="2"/>
        <v>3.5518474380282994E-2</v>
      </c>
      <c r="E44" s="16">
        <v>42430</v>
      </c>
      <c r="F44" s="4">
        <f t="shared" si="1"/>
        <v>6.0961526827827406E-3</v>
      </c>
    </row>
    <row r="45" spans="1:6" x14ac:dyDescent="0.2">
      <c r="A45" s="16">
        <v>35125</v>
      </c>
      <c r="B45" s="53">
        <v>996.38009099999999</v>
      </c>
      <c r="C45" s="4">
        <f t="shared" si="2"/>
        <v>3.1899811037010117E-2</v>
      </c>
      <c r="E45" s="16">
        <v>42795</v>
      </c>
      <c r="F45" s="4">
        <f t="shared" si="1"/>
        <v>4.5367149016528607E-3</v>
      </c>
    </row>
    <row r="46" spans="1:6" x14ac:dyDescent="0.2">
      <c r="A46" s="16">
        <v>35217</v>
      </c>
      <c r="B46" s="53">
        <v>995.47511299999996</v>
      </c>
      <c r="C46" s="4">
        <f t="shared" si="2"/>
        <v>2.8122802885084841E-2</v>
      </c>
      <c r="E46" s="16">
        <v>43160</v>
      </c>
      <c r="F46" s="4">
        <f t="shared" si="1"/>
        <v>9.731638894487693E-3</v>
      </c>
    </row>
    <row r="47" spans="1:6" x14ac:dyDescent="0.2">
      <c r="A47" s="16">
        <v>35309</v>
      </c>
      <c r="B47" s="53">
        <v>996.38009099999999</v>
      </c>
      <c r="C47" s="4">
        <f t="shared" si="2"/>
        <v>2.0649652117836537E-2</v>
      </c>
      <c r="E47" s="16">
        <v>43525</v>
      </c>
      <c r="F47" s="4">
        <f t="shared" si="1"/>
        <v>1.718059572070274E-2</v>
      </c>
    </row>
    <row r="48" spans="1:6" x14ac:dyDescent="0.2">
      <c r="A48" s="16">
        <v>35400</v>
      </c>
      <c r="B48" s="53">
        <v>999.09502299999997</v>
      </c>
      <c r="C48" s="4">
        <f t="shared" si="2"/>
        <v>1.4272560032559056E-2</v>
      </c>
      <c r="E48" s="22">
        <v>43891</v>
      </c>
      <c r="F48" s="29">
        <f>+VLOOKUP(E48,$A$20:$C$141,3,FALSE)</f>
        <v>2.0998708548382261E-2</v>
      </c>
    </row>
    <row r="49" spans="1:3" x14ac:dyDescent="0.2">
      <c r="A49" s="16">
        <v>35490</v>
      </c>
      <c r="B49" s="53">
        <v>1001.8099549999999</v>
      </c>
      <c r="C49" s="4">
        <f t="shared" si="2"/>
        <v>1.030455692688248E-2</v>
      </c>
    </row>
    <row r="50" spans="1:3" x14ac:dyDescent="0.2">
      <c r="A50" s="16">
        <v>35582</v>
      </c>
      <c r="B50" s="53">
        <v>998.19004500000005</v>
      </c>
      <c r="C50" s="4">
        <f t="shared" si="2"/>
        <v>6.3824938527976549E-3</v>
      </c>
    </row>
    <row r="51" spans="1:3" x14ac:dyDescent="0.2">
      <c r="A51" s="16">
        <v>35674</v>
      </c>
      <c r="B51" s="53">
        <v>994.57013600000005</v>
      </c>
      <c r="C51" s="4">
        <f t="shared" si="2"/>
        <v>3.1825414212049985E-3</v>
      </c>
    </row>
    <row r="52" spans="1:3" x14ac:dyDescent="0.2">
      <c r="A52" s="16">
        <v>35765</v>
      </c>
      <c r="B52" s="53">
        <v>999.09502299999997</v>
      </c>
      <c r="C52" s="4">
        <f t="shared" si="2"/>
        <v>1.5887424654543736E-3</v>
      </c>
    </row>
    <row r="53" spans="1:3" x14ac:dyDescent="0.2">
      <c r="A53" s="16">
        <v>35855</v>
      </c>
      <c r="B53" s="53">
        <v>999.09502299999997</v>
      </c>
      <c r="C53" s="4">
        <f t="shared" si="2"/>
        <v>-4.533092190609489E-4</v>
      </c>
    </row>
    <row r="54" spans="1:3" x14ac:dyDescent="0.2">
      <c r="A54" s="16">
        <v>35947</v>
      </c>
      <c r="B54" s="53">
        <v>994.57013600000005</v>
      </c>
      <c r="C54" s="4">
        <f t="shared" si="2"/>
        <v>-2.0385050006844763E-3</v>
      </c>
    </row>
    <row r="55" spans="1:3" x14ac:dyDescent="0.2">
      <c r="A55" s="16">
        <v>36039</v>
      </c>
      <c r="B55" s="53">
        <v>994.57013600000005</v>
      </c>
      <c r="C55" s="4">
        <f t="shared" si="2"/>
        <v>-1.5862223666207598E-3</v>
      </c>
    </row>
    <row r="56" spans="1:3" x14ac:dyDescent="0.2">
      <c r="A56" s="16">
        <v>36130</v>
      </c>
      <c r="B56" s="53">
        <v>995.47511299999996</v>
      </c>
      <c r="C56" s="4">
        <f t="shared" si="2"/>
        <v>-2.4926353621724795E-3</v>
      </c>
    </row>
    <row r="57" spans="1:3" x14ac:dyDescent="0.2">
      <c r="A57" s="16">
        <v>36220</v>
      </c>
      <c r="B57" s="53">
        <v>994.57013600000005</v>
      </c>
      <c r="C57" s="4">
        <f t="shared" si="2"/>
        <v>-2.9478458339088354E-3</v>
      </c>
    </row>
    <row r="58" spans="1:3" x14ac:dyDescent="0.2">
      <c r="A58" s="16">
        <v>36312</v>
      </c>
      <c r="B58" s="53">
        <v>998.19004500000005</v>
      </c>
      <c r="C58" s="4">
        <f t="shared" si="2"/>
        <v>-1.1348164408584438E-3</v>
      </c>
    </row>
    <row r="59" spans="1:3" x14ac:dyDescent="0.2">
      <c r="A59" s="16">
        <v>36404</v>
      </c>
      <c r="B59" s="53">
        <v>1000</v>
      </c>
      <c r="C59" s="4">
        <f t="shared" si="2"/>
        <v>2.2696288690071675E-4</v>
      </c>
    </row>
    <row r="60" spans="1:3" x14ac:dyDescent="0.2">
      <c r="A60" s="16">
        <v>36495</v>
      </c>
      <c r="B60" s="53">
        <v>1001</v>
      </c>
      <c r="C60" s="4">
        <f t="shared" si="2"/>
        <v>2.5227167566743702E-3</v>
      </c>
    </row>
    <row r="61" spans="1:3" x14ac:dyDescent="0.2">
      <c r="A61" s="16">
        <v>36586</v>
      </c>
      <c r="B61" s="53">
        <v>1004</v>
      </c>
      <c r="C61" s="4">
        <f t="shared" si="2"/>
        <v>6.0325219503631899E-3</v>
      </c>
    </row>
    <row r="62" spans="1:3" x14ac:dyDescent="0.2">
      <c r="A62" s="16">
        <v>36678</v>
      </c>
      <c r="B62" s="53">
        <v>1003</v>
      </c>
      <c r="C62" s="4">
        <f t="shared" si="2"/>
        <v>6.3258350031927257E-3</v>
      </c>
    </row>
    <row r="63" spans="1:3" x14ac:dyDescent="0.2">
      <c r="A63" s="16">
        <v>36770</v>
      </c>
      <c r="B63" s="53">
        <v>1004</v>
      </c>
      <c r="C63" s="4">
        <f t="shared" si="2"/>
        <v>5.9587020945710556E-3</v>
      </c>
    </row>
    <row r="64" spans="1:3" x14ac:dyDescent="0.2">
      <c r="A64" s="16">
        <v>36861</v>
      </c>
      <c r="B64" s="53">
        <v>1010</v>
      </c>
      <c r="C64" s="4">
        <f t="shared" si="2"/>
        <v>6.8205945688954994E-3</v>
      </c>
    </row>
    <row r="65" spans="1:3" x14ac:dyDescent="0.2">
      <c r="A65" s="16">
        <v>36951</v>
      </c>
      <c r="B65" s="53">
        <v>1013</v>
      </c>
      <c r="C65" s="4">
        <f t="shared" si="2"/>
        <v>6.6971476993666901E-3</v>
      </c>
    </row>
    <row r="66" spans="1:3" x14ac:dyDescent="0.2">
      <c r="A66" s="16">
        <v>37043</v>
      </c>
      <c r="B66" s="53">
        <v>1020</v>
      </c>
      <c r="C66" s="4">
        <f t="shared" si="2"/>
        <v>9.7305389221555849E-3</v>
      </c>
    </row>
    <row r="67" spans="1:3" x14ac:dyDescent="0.2">
      <c r="A67" s="16">
        <v>37135</v>
      </c>
      <c r="B67" s="53">
        <v>1023</v>
      </c>
      <c r="C67" s="4">
        <f t="shared" si="2"/>
        <v>1.3459621136590272E-2</v>
      </c>
    </row>
    <row r="68" spans="1:3" x14ac:dyDescent="0.2">
      <c r="A68" s="16">
        <v>37226</v>
      </c>
      <c r="B68" s="53">
        <v>1031</v>
      </c>
      <c r="C68" s="4">
        <f t="shared" si="2"/>
        <v>1.6413827406117854E-2</v>
      </c>
    </row>
    <row r="69" spans="1:3" x14ac:dyDescent="0.2">
      <c r="A69" s="16">
        <v>37316</v>
      </c>
      <c r="B69" s="53">
        <v>1036</v>
      </c>
      <c r="C69" s="4">
        <f t="shared" si="2"/>
        <v>1.9851116625310139E-2</v>
      </c>
    </row>
    <row r="70" spans="1:3" x14ac:dyDescent="0.2">
      <c r="A70" s="16">
        <v>37408</v>
      </c>
      <c r="B70" s="53">
        <v>1041</v>
      </c>
      <c r="C70" s="4">
        <f t="shared" si="2"/>
        <v>2.0756115641215711E-2</v>
      </c>
    </row>
    <row r="71" spans="1:3" x14ac:dyDescent="0.2">
      <c r="A71" s="16">
        <v>37500</v>
      </c>
      <c r="B71" s="53">
        <v>1044</v>
      </c>
      <c r="C71" s="4">
        <f t="shared" si="2"/>
        <v>2.1151008362026547E-2</v>
      </c>
    </row>
    <row r="72" spans="1:3" x14ac:dyDescent="0.2">
      <c r="A72" s="16">
        <v>37591</v>
      </c>
      <c r="B72" s="53">
        <v>1047</v>
      </c>
      <c r="C72" s="4">
        <f t="shared" si="2"/>
        <v>1.9818938096403338E-2</v>
      </c>
    </row>
    <row r="73" spans="1:3" x14ac:dyDescent="0.2">
      <c r="A73" s="16">
        <v>37681</v>
      </c>
      <c r="B73" s="53">
        <v>1060</v>
      </c>
      <c r="C73" s="4">
        <f t="shared" si="2"/>
        <v>1.9951338199513335E-2</v>
      </c>
    </row>
    <row r="74" spans="1:3" x14ac:dyDescent="0.2">
      <c r="A74" s="16">
        <v>37773</v>
      </c>
      <c r="B74" s="53">
        <v>1079</v>
      </c>
      <c r="C74" s="4">
        <f t="shared" si="2"/>
        <v>2.3965141612200425E-2</v>
      </c>
    </row>
    <row r="75" spans="1:3" x14ac:dyDescent="0.2">
      <c r="A75" s="16">
        <v>37865</v>
      </c>
      <c r="B75" s="53">
        <v>1084</v>
      </c>
      <c r="C75" s="4">
        <f t="shared" si="2"/>
        <v>2.8420038535645453E-2</v>
      </c>
    </row>
    <row r="76" spans="1:3" x14ac:dyDescent="0.2">
      <c r="A76" s="16">
        <v>37956</v>
      </c>
      <c r="B76" s="53">
        <v>1101</v>
      </c>
      <c r="C76" s="4">
        <f t="shared" si="2"/>
        <v>3.7428023032629598E-2</v>
      </c>
    </row>
    <row r="77" spans="1:3" x14ac:dyDescent="0.2">
      <c r="A77" s="16">
        <v>38047</v>
      </c>
      <c r="B77" s="53">
        <v>1126</v>
      </c>
      <c r="C77" s="4">
        <f t="shared" si="2"/>
        <v>4.7232824427480891E-2</v>
      </c>
    </row>
    <row r="78" spans="1:3" x14ac:dyDescent="0.2">
      <c r="A78" s="16">
        <v>38139</v>
      </c>
      <c r="B78" s="53">
        <v>1172</v>
      </c>
      <c r="C78" s="4">
        <f t="shared" si="2"/>
        <v>5.9810874704491646E-2</v>
      </c>
    </row>
    <row r="79" spans="1:3" x14ac:dyDescent="0.2">
      <c r="A79" s="16">
        <v>38231</v>
      </c>
      <c r="B79" s="53">
        <v>1190</v>
      </c>
      <c r="C79" s="4">
        <f t="shared" si="2"/>
        <v>7.470725995316152E-2</v>
      </c>
    </row>
    <row r="80" spans="1:3" x14ac:dyDescent="0.2">
      <c r="A80" s="16">
        <v>38322</v>
      </c>
      <c r="B80" s="53">
        <v>1211</v>
      </c>
      <c r="C80" s="4">
        <f t="shared" si="2"/>
        <v>8.6725254394079521E-2</v>
      </c>
    </row>
    <row r="81" spans="1:3" x14ac:dyDescent="0.2">
      <c r="A81" s="16">
        <v>38412</v>
      </c>
      <c r="B81" s="53">
        <v>1214</v>
      </c>
      <c r="C81" s="4">
        <f t="shared" si="2"/>
        <v>9.0432801822323494E-2</v>
      </c>
    </row>
    <row r="82" spans="1:3" x14ac:dyDescent="0.2">
      <c r="A82" s="16">
        <v>38504</v>
      </c>
      <c r="B82" s="53">
        <v>1228</v>
      </c>
      <c r="C82" s="4">
        <f t="shared" si="2"/>
        <v>8.0303368280169485E-2</v>
      </c>
    </row>
    <row r="83" spans="1:3" x14ac:dyDescent="0.2">
      <c r="A83" s="16">
        <v>38596</v>
      </c>
      <c r="B83" s="53">
        <v>1243</v>
      </c>
      <c r="C83" s="4">
        <f t="shared" si="2"/>
        <v>6.6899106559163313E-2</v>
      </c>
    </row>
    <row r="84" spans="1:3" x14ac:dyDescent="0.2">
      <c r="A84" s="16">
        <v>38687</v>
      </c>
      <c r="B84" s="53">
        <v>1248</v>
      </c>
      <c r="C84" s="4">
        <f t="shared" si="2"/>
        <v>4.9797829325388454E-2</v>
      </c>
    </row>
    <row r="85" spans="1:3" x14ac:dyDescent="0.2">
      <c r="A85" s="16">
        <v>38777</v>
      </c>
      <c r="B85" s="53">
        <v>1269</v>
      </c>
      <c r="C85" s="4">
        <f t="shared" si="2"/>
        <v>4.1988719448506462E-2</v>
      </c>
    </row>
    <row r="86" spans="1:3" x14ac:dyDescent="0.2">
      <c r="A86" s="16">
        <v>38869</v>
      </c>
      <c r="B86" s="53">
        <v>1294</v>
      </c>
      <c r="C86" s="4">
        <f t="shared" si="2"/>
        <v>4.3568036341110838E-2</v>
      </c>
    </row>
    <row r="87" spans="1:3" x14ac:dyDescent="0.2">
      <c r="A87" s="16">
        <v>38961</v>
      </c>
      <c r="B87" s="53">
        <v>1318</v>
      </c>
      <c r="C87" s="4">
        <f t="shared" si="2"/>
        <v>4.7589869281045694E-2</v>
      </c>
    </row>
    <row r="88" spans="1:3" x14ac:dyDescent="0.2">
      <c r="A88" s="16">
        <v>39052</v>
      </c>
      <c r="B88" s="53">
        <v>1331</v>
      </c>
      <c r="C88" s="4">
        <f t="shared" si="2"/>
        <v>5.6557875532130542E-2</v>
      </c>
    </row>
    <row r="89" spans="1:3" x14ac:dyDescent="0.2">
      <c r="A89" s="16">
        <v>39142</v>
      </c>
      <c r="B89" s="53">
        <v>1332</v>
      </c>
      <c r="C89" s="4">
        <f t="shared" si="2"/>
        <v>5.7538091419406578E-2</v>
      </c>
    </row>
    <row r="90" spans="1:3" x14ac:dyDescent="0.2">
      <c r="A90" s="16">
        <v>39234</v>
      </c>
      <c r="B90" s="53">
        <v>1334</v>
      </c>
      <c r="C90" s="4">
        <f t="shared" si="2"/>
        <v>5.1642263553620893E-2</v>
      </c>
    </row>
    <row r="91" spans="1:3" x14ac:dyDescent="0.2">
      <c r="A91" s="16">
        <v>39326</v>
      </c>
      <c r="B91" s="53">
        <v>1340</v>
      </c>
      <c r="C91" s="4">
        <f t="shared" si="2"/>
        <v>4.055371417430309E-2</v>
      </c>
    </row>
    <row r="92" spans="1:3" x14ac:dyDescent="0.2">
      <c r="A92" s="16">
        <v>39417</v>
      </c>
      <c r="B92" s="53">
        <v>1350</v>
      </c>
      <c r="C92" s="4">
        <f t="shared" si="2"/>
        <v>2.7628549501151234E-2</v>
      </c>
    </row>
    <row r="93" spans="1:3" x14ac:dyDescent="0.2">
      <c r="A93" s="16">
        <v>39508</v>
      </c>
      <c r="B93" s="53">
        <v>1363</v>
      </c>
      <c r="C93" s="4">
        <f t="shared" ref="C93:C141" si="3">+SUM(B90:B93)/SUM(B86:B89)-1</f>
        <v>2.1232227488151567E-2</v>
      </c>
    </row>
    <row r="94" spans="1:3" x14ac:dyDescent="0.2">
      <c r="A94" s="16">
        <v>39600</v>
      </c>
      <c r="B94" s="53">
        <v>1371</v>
      </c>
      <c r="C94" s="4">
        <f t="shared" si="3"/>
        <v>2.0507996237064896E-2</v>
      </c>
    </row>
    <row r="95" spans="1:3" x14ac:dyDescent="0.2">
      <c r="A95" s="16">
        <v>39692</v>
      </c>
      <c r="B95" s="53">
        <v>1393</v>
      </c>
      <c r="C95" s="4">
        <f t="shared" si="3"/>
        <v>2.6231965523702439E-2</v>
      </c>
    </row>
    <row r="96" spans="1:3" x14ac:dyDescent="0.2">
      <c r="A96" s="16">
        <v>39783</v>
      </c>
      <c r="B96" s="53">
        <v>1390</v>
      </c>
      <c r="C96" s="4">
        <f t="shared" si="3"/>
        <v>3.0059746079163618E-2</v>
      </c>
    </row>
    <row r="97" spans="1:3" x14ac:dyDescent="0.2">
      <c r="A97" s="16">
        <v>39873</v>
      </c>
      <c r="B97" s="53">
        <v>1384</v>
      </c>
      <c r="C97" s="4">
        <f t="shared" si="3"/>
        <v>2.803044366066465E-2</v>
      </c>
    </row>
    <row r="98" spans="1:3" x14ac:dyDescent="0.2">
      <c r="A98" s="16">
        <v>39965</v>
      </c>
      <c r="B98" s="53">
        <v>1369</v>
      </c>
      <c r="C98" s="4">
        <f t="shared" si="3"/>
        <v>2.0648967551622377E-2</v>
      </c>
    </row>
    <row r="99" spans="1:3" x14ac:dyDescent="0.2">
      <c r="A99" s="16">
        <v>40057</v>
      </c>
      <c r="B99" s="53">
        <v>1350</v>
      </c>
      <c r="C99" s="4">
        <f t="shared" si="3"/>
        <v>2.9213072850100552E-3</v>
      </c>
    </row>
    <row r="100" spans="1:3" x14ac:dyDescent="0.2">
      <c r="A100" s="16">
        <v>40148</v>
      </c>
      <c r="B100" s="53">
        <v>1337</v>
      </c>
      <c r="C100" s="4">
        <f t="shared" si="3"/>
        <v>-1.3956860612651778E-2</v>
      </c>
    </row>
    <row r="101" spans="1:3" x14ac:dyDescent="0.2">
      <c r="A101" s="16">
        <v>40238</v>
      </c>
      <c r="B101" s="53">
        <v>1336</v>
      </c>
      <c r="C101" s="4">
        <f t="shared" si="3"/>
        <v>-2.6363308053448886E-2</v>
      </c>
    </row>
    <row r="102" spans="1:3" x14ac:dyDescent="0.2">
      <c r="A102" s="16">
        <v>40330</v>
      </c>
      <c r="B102" s="53">
        <v>1336</v>
      </c>
      <c r="C102" s="4">
        <f t="shared" si="3"/>
        <v>-3.1972543352601135E-2</v>
      </c>
    </row>
    <row r="103" spans="1:3" x14ac:dyDescent="0.2">
      <c r="A103" s="16">
        <v>40422</v>
      </c>
      <c r="B103" s="53">
        <v>1336</v>
      </c>
      <c r="C103" s="4">
        <f t="shared" si="3"/>
        <v>-2.6943382486801393E-2</v>
      </c>
    </row>
    <row r="104" spans="1:3" x14ac:dyDescent="0.2">
      <c r="A104" s="16">
        <v>40513</v>
      </c>
      <c r="B104" s="53">
        <v>1333</v>
      </c>
      <c r="C104" s="4">
        <f t="shared" si="3"/>
        <v>-1.8198529411764697E-2</v>
      </c>
    </row>
    <row r="105" spans="1:3" x14ac:dyDescent="0.2">
      <c r="A105" s="16">
        <v>40603</v>
      </c>
      <c r="B105" s="53">
        <v>1334</v>
      </c>
      <c r="C105" s="4">
        <f t="shared" si="3"/>
        <v>-9.829376854599392E-3</v>
      </c>
    </row>
    <row r="106" spans="1:3" x14ac:dyDescent="0.2">
      <c r="A106" s="16">
        <v>40695</v>
      </c>
      <c r="B106" s="53">
        <v>1342</v>
      </c>
      <c r="C106" s="4">
        <f t="shared" si="3"/>
        <v>-2.6124276917335321E-3</v>
      </c>
    </row>
    <row r="107" spans="1:3" x14ac:dyDescent="0.2">
      <c r="A107" s="16">
        <v>40787</v>
      </c>
      <c r="B107" s="53">
        <v>1347</v>
      </c>
      <c r="C107" s="4">
        <f t="shared" si="3"/>
        <v>2.0579981290926863E-3</v>
      </c>
    </row>
    <row r="108" spans="1:3" x14ac:dyDescent="0.2">
      <c r="A108" s="16">
        <v>40878</v>
      </c>
      <c r="B108" s="53">
        <v>1349</v>
      </c>
      <c r="C108" s="4">
        <f t="shared" si="3"/>
        <v>5.8041565249953297E-3</v>
      </c>
    </row>
    <row r="109" spans="1:3" x14ac:dyDescent="0.2">
      <c r="A109" s="16">
        <v>40969</v>
      </c>
      <c r="B109" s="53">
        <v>1351</v>
      </c>
      <c r="C109" s="4">
        <f t="shared" si="3"/>
        <v>9.3650496347630341E-3</v>
      </c>
    </row>
    <row r="110" spans="1:3" x14ac:dyDescent="0.2">
      <c r="A110" s="16">
        <v>41061</v>
      </c>
      <c r="B110" s="53">
        <v>1352</v>
      </c>
      <c r="C110" s="4">
        <f t="shared" si="3"/>
        <v>1.0102899906454521E-2</v>
      </c>
    </row>
    <row r="111" spans="1:3" x14ac:dyDescent="0.2">
      <c r="A111" s="16">
        <v>41153</v>
      </c>
      <c r="B111" s="53">
        <v>1354</v>
      </c>
      <c r="C111" s="4">
        <f t="shared" si="3"/>
        <v>9.3353248693055502E-3</v>
      </c>
    </row>
    <row r="112" spans="1:3" x14ac:dyDescent="0.2">
      <c r="A112" s="16">
        <v>41244</v>
      </c>
      <c r="B112" s="53">
        <v>1358</v>
      </c>
      <c r="C112" s="4">
        <f t="shared" si="3"/>
        <v>8.0044676098287582E-3</v>
      </c>
    </row>
    <row r="113" spans="1:3" x14ac:dyDescent="0.2">
      <c r="A113" s="16">
        <v>41334</v>
      </c>
      <c r="B113" s="53">
        <v>1365</v>
      </c>
      <c r="C113" s="4">
        <f t="shared" si="3"/>
        <v>7.4225273705696981E-3</v>
      </c>
    </row>
    <row r="114" spans="1:3" x14ac:dyDescent="0.2">
      <c r="A114" s="16">
        <v>41426</v>
      </c>
      <c r="B114" s="53">
        <v>1372</v>
      </c>
      <c r="C114" s="4">
        <f t="shared" si="3"/>
        <v>9.2609742544915719E-3</v>
      </c>
    </row>
    <row r="115" spans="1:3" x14ac:dyDescent="0.2">
      <c r="A115" s="16">
        <v>41518</v>
      </c>
      <c r="B115" s="53">
        <v>1383</v>
      </c>
      <c r="C115" s="4">
        <f t="shared" si="3"/>
        <v>1.3318534961154205E-2</v>
      </c>
    </row>
    <row r="116" spans="1:3" x14ac:dyDescent="0.2">
      <c r="A116" s="16">
        <v>41609</v>
      </c>
      <c r="B116" s="53">
        <v>1402</v>
      </c>
      <c r="C116" s="4">
        <f t="shared" si="3"/>
        <v>1.9759926131117211E-2</v>
      </c>
    </row>
    <row r="117" spans="1:3" x14ac:dyDescent="0.2">
      <c r="A117" s="16">
        <v>41699</v>
      </c>
      <c r="B117" s="53">
        <v>1413</v>
      </c>
      <c r="C117" s="4">
        <f t="shared" si="3"/>
        <v>2.5971633818382855E-2</v>
      </c>
    </row>
    <row r="118" spans="1:3" x14ac:dyDescent="0.2">
      <c r="A118" s="16">
        <v>41791</v>
      </c>
      <c r="B118" s="53">
        <v>1429</v>
      </c>
      <c r="C118" s="4">
        <f t="shared" si="3"/>
        <v>3.2666544320058666E-2</v>
      </c>
    </row>
    <row r="119" spans="1:3" x14ac:dyDescent="0.2">
      <c r="A119" s="16">
        <v>41883</v>
      </c>
      <c r="B119" s="53">
        <v>1440</v>
      </c>
      <c r="C119" s="4">
        <f t="shared" si="3"/>
        <v>3.7604965315808592E-2</v>
      </c>
    </row>
    <row r="120" spans="1:3" x14ac:dyDescent="0.2">
      <c r="A120" s="16">
        <v>41974</v>
      </c>
      <c r="B120" s="53">
        <v>1456</v>
      </c>
      <c r="C120" s="4">
        <f t="shared" si="3"/>
        <v>3.911626222383191E-2</v>
      </c>
    </row>
    <row r="121" spans="1:3" x14ac:dyDescent="0.2">
      <c r="A121" s="16">
        <v>42064</v>
      </c>
      <c r="B121" s="53">
        <f>(1+((CPI!B272/CPI!B271-1)*NonResidentialBuildings!$C$7))*B120</f>
        <v>1437.5914471578947</v>
      </c>
      <c r="C121" s="4">
        <f t="shared" si="3"/>
        <v>3.4576561428706354E-2</v>
      </c>
    </row>
    <row r="122" spans="1:3" x14ac:dyDescent="0.2">
      <c r="A122" s="16">
        <v>42156</v>
      </c>
      <c r="B122" s="53">
        <f>(1+((CPI!B273/CPI!B272-1)*NonResidentialBuildings!$C$7))*B121</f>
        <v>1442.8537766637755</v>
      </c>
      <c r="C122" s="4">
        <f t="shared" si="3"/>
        <v>2.6558596733902595E-2</v>
      </c>
    </row>
    <row r="123" spans="1:3" x14ac:dyDescent="0.2">
      <c r="A123" s="16">
        <v>42248</v>
      </c>
      <c r="B123" s="53">
        <f>(1+((CPI!B274/CPI!B273-1)*NonResidentialBuildings!$C$7))*B122</f>
        <v>1448.4076332707382</v>
      </c>
      <c r="C123" s="4">
        <f t="shared" si="3"/>
        <v>1.7743289425124598E-2</v>
      </c>
    </row>
    <row r="124" spans="1:3" x14ac:dyDescent="0.2">
      <c r="A124" s="16">
        <v>42339</v>
      </c>
      <c r="B124" s="53">
        <f>(1+((CPI!B275/CPI!B274-1)*NonResidentialBuildings!$C$7))*B123</f>
        <v>1451.914784762808</v>
      </c>
      <c r="C124" s="4">
        <f t="shared" si="3"/>
        <v>7.4534056910451341E-3</v>
      </c>
    </row>
    <row r="125" spans="1:3" x14ac:dyDescent="0.2">
      <c r="A125" s="16">
        <v>42430</v>
      </c>
      <c r="B125" s="53">
        <f>(1+((CPI!B276/CPI!B275-1)*NonResidentialBuildings!$C$7))*B124</f>
        <v>1454.5448897709446</v>
      </c>
      <c r="C125" s="4">
        <f t="shared" si="3"/>
        <v>6.0961526827827406E-3</v>
      </c>
    </row>
    <row r="126" spans="1:3" x14ac:dyDescent="0.2">
      <c r="A126" s="16">
        <v>42522</v>
      </c>
      <c r="B126" s="53">
        <f>(1+((CPI!B277/CPI!B276-1)*NonResidentialBuildings!$C$7))*B125</f>
        <v>1454.5448897709446</v>
      </c>
      <c r="C126" s="4">
        <f t="shared" si="3"/>
        <v>5.7071386426053028E-3</v>
      </c>
    </row>
    <row r="127" spans="1:3" x14ac:dyDescent="0.2">
      <c r="A127" s="16">
        <v>42614</v>
      </c>
      <c r="B127" s="53">
        <f>(1+((CPI!B278/CPI!B277-1)*NonResidentialBuildings!$C$7))*B126</f>
        <v>1455.4215269155936</v>
      </c>
      <c r="C127" s="4">
        <f t="shared" si="3"/>
        <v>5.4579148178630632E-3</v>
      </c>
    </row>
    <row r="128" spans="1:3" x14ac:dyDescent="0.2">
      <c r="A128" s="16">
        <v>42705</v>
      </c>
      <c r="B128" s="53">
        <f>(1+((CPI!B279/CPI!B278-1)*NonResidentialBuildings!$C$7))*B127</f>
        <v>1456.2981425670637</v>
      </c>
      <c r="C128" s="4">
        <f t="shared" si="3"/>
        <v>6.9267283603322571E-3</v>
      </c>
    </row>
    <row r="129" spans="1:3" x14ac:dyDescent="0.2">
      <c r="A129" s="16">
        <v>42795</v>
      </c>
      <c r="B129" s="53">
        <f>(1+((CPI!B280/CPI!B279-1)*NonResidentialBuildings!$C$7))*B128</f>
        <v>1457.7591328541996</v>
      </c>
      <c r="C129" s="4">
        <f t="shared" si="3"/>
        <v>4.5367149016528607E-3</v>
      </c>
    </row>
    <row r="130" spans="1:3" x14ac:dyDescent="0.2">
      <c r="A130" s="16">
        <v>42887</v>
      </c>
      <c r="B130" s="53">
        <f>(1+((CPI!B281/CPI!B280-1)*NonResidentialBuildings!$C$7))*B129</f>
        <v>1462.4341110507175</v>
      </c>
      <c r="C130" s="4">
        <f t="shared" si="3"/>
        <v>3.873148443749308E-3</v>
      </c>
    </row>
    <row r="131" spans="1:3" x14ac:dyDescent="0.2">
      <c r="A131" s="16">
        <v>42979</v>
      </c>
      <c r="B131" s="53">
        <f>(1+((CPI!B282/CPI!B281-1)*NonResidentialBuildings!$C$7))*B130</f>
        <v>1466.8163328695255</v>
      </c>
      <c r="C131" s="4">
        <f t="shared" si="3"/>
        <v>4.6216744955793754E-3</v>
      </c>
    </row>
    <row r="132" spans="1:3" x14ac:dyDescent="0.2">
      <c r="A132" s="16">
        <v>43070</v>
      </c>
      <c r="B132" s="53">
        <f>(1+((CPI!B283/CPI!B282-1)*NonResidentialBuildings!$C$7))*B131</f>
        <v>1472.6585848024815</v>
      </c>
      <c r="C132" s="4">
        <f t="shared" si="3"/>
        <v>6.6758262562418569E-3</v>
      </c>
    </row>
    <row r="133" spans="1:3" x14ac:dyDescent="0.2">
      <c r="A133" s="16">
        <v>43160</v>
      </c>
      <c r="B133" s="53">
        <f>(1+((CPI!B284/CPI!B283-1)*NonResidentialBuildings!$C$7))*B132</f>
        <v>1478.7919588696118</v>
      </c>
      <c r="C133" s="4">
        <f t="shared" si="3"/>
        <v>9.731638894487693E-3</v>
      </c>
    </row>
    <row r="134" spans="1:3" x14ac:dyDescent="0.2">
      <c r="A134" s="16">
        <v>43252</v>
      </c>
      <c r="B134" s="53">
        <f>(1+((CPI!B285/CPI!B284-1)*NonResidentialBuildings!$C$7))*B133</f>
        <v>1484.9242976065618</v>
      </c>
      <c r="C134" s="4">
        <f t="shared" si="3"/>
        <v>1.2222106505908492E-2</v>
      </c>
    </row>
    <row r="135" spans="1:3" x14ac:dyDescent="0.2">
      <c r="A135" s="16">
        <v>43344</v>
      </c>
      <c r="B135" s="53">
        <f>(1+((CPI!B286/CPI!B285-1)*NonResidentialBuildings!$C$7))*B134</f>
        <v>1491.6395397343474</v>
      </c>
      <c r="C135" s="4">
        <f t="shared" si="3"/>
        <v>1.4496354760012986E-2</v>
      </c>
    </row>
    <row r="136" spans="1:3" x14ac:dyDescent="0.2">
      <c r="A136" s="16">
        <v>43435</v>
      </c>
      <c r="B136" s="53">
        <f>(1+((CPI!B287/CPI!B286-1)*NonResidentialBuildings!$C$7))*B135</f>
        <v>1498.645465033462</v>
      </c>
      <c r="C136" s="4">
        <f t="shared" si="3"/>
        <v>1.6098710211206457E-2</v>
      </c>
    </row>
    <row r="137" spans="1:3" x14ac:dyDescent="0.2">
      <c r="A137" s="16">
        <v>43525</v>
      </c>
      <c r="B137" s="53">
        <f>(1+((CPI!B288/CPI!B287-1)*NonResidentialBuildings!$C$7))*B136</f>
        <v>1506.5256314401263</v>
      </c>
      <c r="C137" s="4">
        <f t="shared" si="3"/>
        <v>1.718059572070274E-2</v>
      </c>
    </row>
    <row r="138" spans="1:3" x14ac:dyDescent="0.2">
      <c r="A138" s="16">
        <v>43617</v>
      </c>
      <c r="B138" s="53">
        <f>(1+((CPI!B289/CPI!B288-1)*NonResidentialBuildings!$C$7))*B137</f>
        <v>1515.2795080046817</v>
      </c>
      <c r="C138" s="4">
        <f t="shared" si="3"/>
        <v>1.8447474738974901E-2</v>
      </c>
    </row>
    <row r="139" spans="1:3" x14ac:dyDescent="0.2">
      <c r="A139" s="16">
        <v>43709</v>
      </c>
      <c r="B139" s="53">
        <f>(1+((CPI!B290/CPI!B289-1)*NonResidentialBuildings!$C$7))*B138</f>
        <v>1522.9496700967391</v>
      </c>
      <c r="C139" s="4">
        <f t="shared" si="3"/>
        <v>1.946450972379199E-2</v>
      </c>
    </row>
    <row r="140" spans="1:3" x14ac:dyDescent="0.2">
      <c r="A140" s="16">
        <v>43800</v>
      </c>
      <c r="B140" s="53">
        <f>(1+((CPI!B291/CPI!B290-1)*NonResidentialBuildings!$C$7))*B139</f>
        <v>1530.6803036434872</v>
      </c>
      <c r="C140" s="4">
        <f t="shared" si="3"/>
        <v>2.0395335273355242E-2</v>
      </c>
    </row>
    <row r="141" spans="1:3" x14ac:dyDescent="0.2">
      <c r="A141" s="22">
        <v>43891</v>
      </c>
      <c r="B141" s="57">
        <f>(1+((CPI!B292/CPI!B291-1)*NonResidentialBuildings!$C$7))*B140</f>
        <v>1538.434160558438</v>
      </c>
      <c r="C141" s="29">
        <f t="shared" si="3"/>
        <v>2.0998708548382261E-2</v>
      </c>
    </row>
    <row r="142" spans="1:3" x14ac:dyDescent="0.2">
      <c r="A142" s="16"/>
    </row>
    <row r="143" spans="1:3" x14ac:dyDescent="0.2">
      <c r="A143" s="16"/>
    </row>
    <row r="144" spans="1:3" x14ac:dyDescent="0.2">
      <c r="A144" s="16"/>
    </row>
    <row r="145" spans="1:1" x14ac:dyDescent="0.2">
      <c r="A145" s="16"/>
    </row>
    <row r="146" spans="1:1" x14ac:dyDescent="0.2">
      <c r="A146" s="16"/>
    </row>
    <row r="147" spans="1:1" x14ac:dyDescent="0.2">
      <c r="A147" s="16"/>
    </row>
    <row r="149" spans="1:1" x14ac:dyDescent="0.2">
      <c r="A149" s="1" t="s">
        <v>7</v>
      </c>
    </row>
    <row r="150" spans="1:1" x14ac:dyDescent="0.2">
      <c r="A150" s="1" t="s">
        <v>1</v>
      </c>
    </row>
    <row r="151" spans="1:1" x14ac:dyDescent="0.2">
      <c r="A151" s="1" t="s">
        <v>9</v>
      </c>
    </row>
    <row r="152" spans="1:1" x14ac:dyDescent="0.2">
      <c r="A152" s="1" t="s">
        <v>10</v>
      </c>
    </row>
    <row r="153" spans="1:1" x14ac:dyDescent="0.2">
      <c r="A153" s="1" t="s">
        <v>11</v>
      </c>
    </row>
    <row r="154" spans="1:1" x14ac:dyDescent="0.2">
      <c r="A154" s="1" t="s">
        <v>12</v>
      </c>
    </row>
    <row r="155" spans="1:1" x14ac:dyDescent="0.2">
      <c r="A155" s="1" t="s">
        <v>13</v>
      </c>
    </row>
    <row r="156" spans="1:1" x14ac:dyDescent="0.2">
      <c r="A156" s="1" t="s">
        <v>14</v>
      </c>
    </row>
    <row r="157" spans="1:1" x14ac:dyDescent="0.2">
      <c r="A157" s="1" t="s">
        <v>15</v>
      </c>
    </row>
    <row r="159" spans="1:1" x14ac:dyDescent="0.2">
      <c r="A159" s="1" t="s">
        <v>16</v>
      </c>
    </row>
    <row r="161" spans="1:1" x14ac:dyDescent="0.2">
      <c r="A161" s="1" t="s">
        <v>17</v>
      </c>
    </row>
    <row r="162" spans="1:1" x14ac:dyDescent="0.2">
      <c r="A162" s="1" t="s">
        <v>34</v>
      </c>
    </row>
    <row r="164" spans="1:1" x14ac:dyDescent="0.2">
      <c r="A164" s="1" t="s">
        <v>19</v>
      </c>
    </row>
    <row r="165" spans="1:1" x14ac:dyDescent="0.2">
      <c r="A165" s="1" t="s">
        <v>30</v>
      </c>
    </row>
    <row r="167" spans="1:1" x14ac:dyDescent="0.2">
      <c r="A167" s="1" t="s">
        <v>21</v>
      </c>
    </row>
    <row r="168" spans="1:1" x14ac:dyDescent="0.2">
      <c r="A168" s="1" t="s">
        <v>22</v>
      </c>
    </row>
    <row r="169" spans="1:1" x14ac:dyDescent="0.2">
      <c r="A169" s="1" t="s">
        <v>23</v>
      </c>
    </row>
    <row r="170" spans="1:1" x14ac:dyDescent="0.2">
      <c r="A170" s="1" t="s">
        <v>24</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H88"/>
  <sheetViews>
    <sheetView workbookViewId="0">
      <pane xSplit="1" ySplit="15" topLeftCell="B16" activePane="bottomRight" state="frozen"/>
      <selection pane="topRight" activeCell="B1" sqref="B1"/>
      <selection pane="bottomLeft" activeCell="A3" sqref="A3"/>
      <selection pane="bottomRight" activeCell="B12" sqref="B12"/>
    </sheetView>
  </sheetViews>
  <sheetFormatPr defaultRowHeight="12" x14ac:dyDescent="0.2"/>
  <cols>
    <col min="1" max="1" width="9.140625" style="1"/>
    <col min="2" max="2" width="30.7109375" style="1" bestFit="1" customWidth="1"/>
    <col min="3" max="3" width="14.42578125" style="1" bestFit="1" customWidth="1"/>
    <col min="4" max="4" width="15.5703125" style="1" customWidth="1"/>
    <col min="5" max="5" width="6" style="1" customWidth="1"/>
    <col min="6" max="6" width="26" style="1" bestFit="1" customWidth="1"/>
    <col min="7" max="7" width="21.5703125" style="1" bestFit="1" customWidth="1"/>
    <col min="8" max="16384" width="9.140625" style="1"/>
  </cols>
  <sheetData>
    <row r="3" spans="1:8" x14ac:dyDescent="0.2">
      <c r="B3" s="2" t="s">
        <v>154</v>
      </c>
      <c r="C3" s="2" t="s">
        <v>155</v>
      </c>
    </row>
    <row r="4" spans="1:8" x14ac:dyDescent="0.2">
      <c r="C4" s="41" t="s">
        <v>86</v>
      </c>
    </row>
    <row r="5" spans="1:8" x14ac:dyDescent="0.2">
      <c r="B5" s="1" t="s">
        <v>104</v>
      </c>
      <c r="C5" s="3">
        <f>+AVERAGE(D24,D28,D32,D36,D40,D44,D48,D52,D56)</f>
        <v>-1.2894442956083897E-2</v>
      </c>
      <c r="D5" s="3"/>
      <c r="E5" s="3"/>
      <c r="F5" s="3"/>
    </row>
    <row r="6" spans="1:8" x14ac:dyDescent="0.2">
      <c r="B6" s="1" t="s">
        <v>102</v>
      </c>
      <c r="C6" s="3">
        <f>+AVERAGE(D23:D31)</f>
        <v>-1.6245168576028116E-3</v>
      </c>
      <c r="D6" s="3"/>
      <c r="E6" s="3"/>
    </row>
    <row r="7" spans="1:8" x14ac:dyDescent="0.2">
      <c r="B7" s="1" t="s">
        <v>100</v>
      </c>
      <c r="C7" s="1" t="s">
        <v>101</v>
      </c>
    </row>
    <row r="8" spans="1:8" x14ac:dyDescent="0.2">
      <c r="B8" s="6" t="s">
        <v>106</v>
      </c>
      <c r="C8" s="29">
        <v>-1.54834785334667E-2</v>
      </c>
      <c r="D8" s="19"/>
    </row>
    <row r="10" spans="1:8" x14ac:dyDescent="0.2">
      <c r="B10" s="58" t="s">
        <v>105</v>
      </c>
      <c r="C10" s="59">
        <f>+C5</f>
        <v>-1.2894442956083897E-2</v>
      </c>
    </row>
    <row r="11" spans="1:8" x14ac:dyDescent="0.2">
      <c r="B11" s="11"/>
      <c r="C11" s="39"/>
    </row>
    <row r="12" spans="1:8" x14ac:dyDescent="0.2">
      <c r="B12" s="1" t="s">
        <v>163</v>
      </c>
      <c r="C12" s="39"/>
    </row>
    <row r="14" spans="1:8" x14ac:dyDescent="0.2">
      <c r="A14" s="10"/>
      <c r="B14" s="42" t="s">
        <v>56</v>
      </c>
      <c r="C14" s="10"/>
      <c r="D14" s="10"/>
    </row>
    <row r="15" spans="1:8" ht="24" x14ac:dyDescent="0.2">
      <c r="A15" s="6"/>
      <c r="B15" s="6" t="s">
        <v>55</v>
      </c>
      <c r="C15" s="6" t="s">
        <v>76</v>
      </c>
      <c r="D15" s="13" t="s">
        <v>32</v>
      </c>
      <c r="E15" s="60"/>
      <c r="F15" s="8"/>
      <c r="G15" s="8" t="s">
        <v>103</v>
      </c>
    </row>
    <row r="16" spans="1:8" x14ac:dyDescent="0.2">
      <c r="A16" s="16">
        <v>38047</v>
      </c>
      <c r="B16" s="61">
        <v>94.766666666666652</v>
      </c>
      <c r="C16" s="61"/>
      <c r="E16" s="62"/>
      <c r="F16" s="16">
        <v>38777</v>
      </c>
      <c r="G16" s="4">
        <f t="shared" ref="G16:G24" si="0">VLOOKUP(F16,$A$16:$D$83,4,FALSE)</f>
        <v>2.6308627415403407E-3</v>
      </c>
      <c r="H16" s="32"/>
    </row>
    <row r="17" spans="1:7" x14ac:dyDescent="0.2">
      <c r="A17" s="16">
        <v>38139</v>
      </c>
      <c r="B17" s="61">
        <v>93.166666666666671</v>
      </c>
      <c r="C17" s="61"/>
      <c r="E17" s="62"/>
      <c r="F17" s="16">
        <v>39142</v>
      </c>
      <c r="G17" s="4">
        <f t="shared" si="0"/>
        <v>-2.0810712993121205E-3</v>
      </c>
    </row>
    <row r="18" spans="1:7" x14ac:dyDescent="0.2">
      <c r="A18" s="16">
        <v>38231</v>
      </c>
      <c r="B18" s="61">
        <v>91.133333333333326</v>
      </c>
      <c r="C18" s="61"/>
      <c r="E18" s="62"/>
      <c r="F18" s="16">
        <v>39508</v>
      </c>
      <c r="G18" s="4">
        <f t="shared" si="0"/>
        <v>-1.0880406201831838E-2</v>
      </c>
    </row>
    <row r="19" spans="1:7" x14ac:dyDescent="0.2">
      <c r="A19" s="16">
        <v>38322</v>
      </c>
      <c r="B19" s="61">
        <v>91.2</v>
      </c>
      <c r="C19" s="61">
        <f>+AVERAGE(B16:B19)</f>
        <v>92.566666666666663</v>
      </c>
      <c r="E19" s="62"/>
      <c r="F19" s="16">
        <v>39873</v>
      </c>
      <c r="G19" s="4">
        <f t="shared" si="0"/>
        <v>-5.2617105142542475E-2</v>
      </c>
    </row>
    <row r="20" spans="1:7" x14ac:dyDescent="0.2">
      <c r="A20" s="16">
        <v>38412</v>
      </c>
      <c r="B20" s="61">
        <v>91.933333333333337</v>
      </c>
      <c r="C20" s="61">
        <f t="shared" ref="C20:C59" si="1">+AVERAGE(B17:B20)</f>
        <v>91.858333333333334</v>
      </c>
      <c r="E20" s="62"/>
      <c r="F20" s="16">
        <v>40238</v>
      </c>
      <c r="G20" s="4">
        <f t="shared" si="0"/>
        <v>-1.9351717464925255E-2</v>
      </c>
    </row>
    <row r="21" spans="1:7" x14ac:dyDescent="0.2">
      <c r="A21" s="16">
        <v>38504</v>
      </c>
      <c r="B21" s="61">
        <v>92.266666666666666</v>
      </c>
      <c r="C21" s="61">
        <f t="shared" si="1"/>
        <v>91.633333333333326</v>
      </c>
      <c r="E21" s="62"/>
      <c r="F21" s="16">
        <v>40603</v>
      </c>
      <c r="G21" s="4">
        <f t="shared" si="0"/>
        <v>-8.5841144548592929E-3</v>
      </c>
    </row>
    <row r="22" spans="1:7" x14ac:dyDescent="0.2">
      <c r="A22" s="16">
        <v>38596</v>
      </c>
      <c r="B22" s="61">
        <v>92.266666666666666</v>
      </c>
      <c r="C22" s="61">
        <f t="shared" si="1"/>
        <v>91.916666666666657</v>
      </c>
      <c r="D22" s="4"/>
      <c r="E22" s="62"/>
      <c r="F22" s="16">
        <v>40969</v>
      </c>
      <c r="G22" s="4">
        <f t="shared" si="0"/>
        <v>-2.6871019108279937E-3</v>
      </c>
    </row>
    <row r="23" spans="1:7" x14ac:dyDescent="0.2">
      <c r="A23" s="16">
        <v>38687</v>
      </c>
      <c r="B23" s="61">
        <v>91.966666666666654</v>
      </c>
      <c r="C23" s="61">
        <f t="shared" si="1"/>
        <v>92.10833333333332</v>
      </c>
      <c r="D23" s="4">
        <f>+SUM(B20:B23)/SUM(B16:B19)-1</f>
        <v>-4.9513863881888165E-3</v>
      </c>
      <c r="E23" s="62"/>
      <c r="F23" s="16">
        <v>41334</v>
      </c>
      <c r="G23" s="4">
        <f t="shared" si="0"/>
        <v>-1.1475900608721834E-2</v>
      </c>
    </row>
    <row r="24" spans="1:7" x14ac:dyDescent="0.2">
      <c r="A24" s="16">
        <v>38777</v>
      </c>
      <c r="B24" s="61">
        <v>91.899999999999991</v>
      </c>
      <c r="C24" s="61">
        <f t="shared" si="1"/>
        <v>92.1</v>
      </c>
      <c r="D24" s="4">
        <f t="shared" ref="D24:D39" si="2">+SUM(B21:B24)/SUM(B17:B20)-1</f>
        <v>2.6308627415403407E-3</v>
      </c>
      <c r="E24" s="62"/>
      <c r="F24" s="22">
        <v>41699</v>
      </c>
      <c r="G24" s="29">
        <f t="shared" si="0"/>
        <v>-1.1003432263274604E-2</v>
      </c>
    </row>
    <row r="25" spans="1:7" x14ac:dyDescent="0.2">
      <c r="A25" s="16">
        <v>38869</v>
      </c>
      <c r="B25" s="61">
        <v>92.033333333333346</v>
      </c>
      <c r="C25" s="61">
        <f t="shared" si="1"/>
        <v>92.041666666666671</v>
      </c>
      <c r="D25" s="4">
        <f t="shared" si="2"/>
        <v>4.4561658785013947E-3</v>
      </c>
      <c r="E25" s="62"/>
      <c r="F25" s="16"/>
      <c r="G25" s="4"/>
    </row>
    <row r="26" spans="1:7" x14ac:dyDescent="0.2">
      <c r="A26" s="16">
        <v>38961</v>
      </c>
      <c r="B26" s="61">
        <v>91.90000000000002</v>
      </c>
      <c r="C26" s="61">
        <f t="shared" si="1"/>
        <v>91.95</v>
      </c>
      <c r="D26" s="4">
        <f t="shared" si="2"/>
        <v>3.6264732547608425E-4</v>
      </c>
      <c r="E26" s="62"/>
      <c r="F26" s="4"/>
    </row>
    <row r="27" spans="1:7" x14ac:dyDescent="0.2">
      <c r="A27" s="16">
        <v>39052</v>
      </c>
      <c r="B27" s="61">
        <v>92</v>
      </c>
      <c r="C27" s="61">
        <f t="shared" si="1"/>
        <v>91.958333333333343</v>
      </c>
      <c r="D27" s="4">
        <f t="shared" si="2"/>
        <v>-1.628517144666386E-3</v>
      </c>
      <c r="E27" s="62"/>
      <c r="F27" s="4"/>
    </row>
    <row r="28" spans="1:7" x14ac:dyDescent="0.2">
      <c r="A28" s="16">
        <v>39142</v>
      </c>
      <c r="B28" s="61">
        <v>91.7</v>
      </c>
      <c r="C28" s="61">
        <f t="shared" si="1"/>
        <v>91.908333333333346</v>
      </c>
      <c r="D28" s="4">
        <f t="shared" si="2"/>
        <v>-2.0810712993121205E-3</v>
      </c>
      <c r="E28" s="62"/>
      <c r="F28" s="4"/>
    </row>
    <row r="29" spans="1:7" x14ac:dyDescent="0.2">
      <c r="A29" s="16">
        <v>39234</v>
      </c>
      <c r="B29" s="61">
        <v>91.399999999999991</v>
      </c>
      <c r="C29" s="61">
        <f t="shared" si="1"/>
        <v>91.75</v>
      </c>
      <c r="D29" s="4">
        <f t="shared" si="2"/>
        <v>-3.1688546853780863E-3</v>
      </c>
      <c r="E29" s="62"/>
      <c r="F29" s="4"/>
    </row>
    <row r="30" spans="1:7" x14ac:dyDescent="0.2">
      <c r="A30" s="16">
        <v>39326</v>
      </c>
      <c r="B30" s="61">
        <v>91.266666666666666</v>
      </c>
      <c r="C30" s="61">
        <f t="shared" si="1"/>
        <v>91.591666666666654</v>
      </c>
      <c r="D30" s="4">
        <f t="shared" si="2"/>
        <v>-3.8970454957406586E-3</v>
      </c>
      <c r="E30" s="62"/>
      <c r="F30" s="4"/>
    </row>
    <row r="31" spans="1:7" x14ac:dyDescent="0.2">
      <c r="A31" s="16">
        <v>39417</v>
      </c>
      <c r="B31" s="61">
        <v>91.133333333333326</v>
      </c>
      <c r="C31" s="61">
        <f t="shared" si="1"/>
        <v>91.375</v>
      </c>
      <c r="D31" s="4">
        <f t="shared" si="2"/>
        <v>-6.3434526506570554E-3</v>
      </c>
      <c r="E31" s="62"/>
      <c r="F31" s="4"/>
    </row>
    <row r="32" spans="1:7" x14ac:dyDescent="0.2">
      <c r="A32" s="16">
        <v>39508</v>
      </c>
      <c r="B32" s="61">
        <v>89.833333333333329</v>
      </c>
      <c r="C32" s="61">
        <f t="shared" si="1"/>
        <v>90.908333333333317</v>
      </c>
      <c r="D32" s="4">
        <f t="shared" si="2"/>
        <v>-1.0880406201831838E-2</v>
      </c>
      <c r="E32" s="62"/>
      <c r="F32" s="4"/>
    </row>
    <row r="33" spans="1:6" x14ac:dyDescent="0.2">
      <c r="A33" s="16">
        <v>39600</v>
      </c>
      <c r="B33" s="61">
        <v>86</v>
      </c>
      <c r="C33" s="61">
        <f t="shared" si="1"/>
        <v>89.558333333333323</v>
      </c>
      <c r="D33" s="4">
        <f t="shared" si="2"/>
        <v>-2.3887375113533227E-2</v>
      </c>
      <c r="E33" s="62"/>
      <c r="F33" s="4"/>
    </row>
    <row r="34" spans="1:6" x14ac:dyDescent="0.2">
      <c r="A34" s="16">
        <v>39692</v>
      </c>
      <c r="B34" s="61">
        <v>86.033333333333346</v>
      </c>
      <c r="C34" s="61">
        <f t="shared" si="1"/>
        <v>88.25</v>
      </c>
      <c r="D34" s="4">
        <f t="shared" si="2"/>
        <v>-3.6484396324265145E-2</v>
      </c>
      <c r="E34" s="62"/>
      <c r="F34" s="4"/>
    </row>
    <row r="35" spans="1:6" x14ac:dyDescent="0.2">
      <c r="A35" s="16">
        <v>39783</v>
      </c>
      <c r="B35" s="61">
        <v>86.233333333333334</v>
      </c>
      <c r="C35" s="61">
        <f t="shared" si="1"/>
        <v>87.025000000000006</v>
      </c>
      <c r="D35" s="4">
        <f t="shared" si="2"/>
        <v>-4.7606019151846701E-2</v>
      </c>
      <c r="E35" s="62"/>
      <c r="F35" s="4"/>
    </row>
    <row r="36" spans="1:6" x14ac:dyDescent="0.2">
      <c r="A36" s="16">
        <v>39873</v>
      </c>
      <c r="B36" s="61">
        <v>86.233333333333334</v>
      </c>
      <c r="C36" s="61">
        <f t="shared" si="1"/>
        <v>86.125000000000014</v>
      </c>
      <c r="D36" s="4">
        <f t="shared" si="2"/>
        <v>-5.2617105142542475E-2</v>
      </c>
      <c r="E36" s="62"/>
      <c r="F36" s="4"/>
    </row>
    <row r="37" spans="1:6" x14ac:dyDescent="0.2">
      <c r="A37" s="16">
        <v>39965</v>
      </c>
      <c r="B37" s="61">
        <v>86.233333333333334</v>
      </c>
      <c r="C37" s="61">
        <f t="shared" si="1"/>
        <v>86.183333333333337</v>
      </c>
      <c r="D37" s="4">
        <f t="shared" si="2"/>
        <v>-3.768493533078987E-2</v>
      </c>
      <c r="E37" s="62"/>
      <c r="F37" s="4"/>
    </row>
    <row r="38" spans="1:6" x14ac:dyDescent="0.2">
      <c r="A38" s="16">
        <v>40057</v>
      </c>
      <c r="B38" s="61">
        <v>85.733333333333334</v>
      </c>
      <c r="C38" s="61">
        <f t="shared" si="1"/>
        <v>86.108333333333334</v>
      </c>
      <c r="D38" s="4">
        <f t="shared" si="2"/>
        <v>-2.4268177525967882E-2</v>
      </c>
      <c r="E38" s="62"/>
      <c r="F38" s="4"/>
    </row>
    <row r="39" spans="1:6" x14ac:dyDescent="0.2">
      <c r="A39" s="16">
        <v>40148</v>
      </c>
      <c r="B39" s="61">
        <v>84.600000000000009</v>
      </c>
      <c r="C39" s="61">
        <f t="shared" si="1"/>
        <v>85.7</v>
      </c>
      <c r="D39" s="4">
        <f t="shared" si="2"/>
        <v>-1.5225509910945179E-2</v>
      </c>
      <c r="E39" s="62"/>
      <c r="F39" s="4"/>
    </row>
    <row r="40" spans="1:6" x14ac:dyDescent="0.2">
      <c r="A40" s="16">
        <v>40238</v>
      </c>
      <c r="B40" s="61">
        <v>81.266666666666666</v>
      </c>
      <c r="C40" s="61">
        <f t="shared" si="1"/>
        <v>84.458333333333329</v>
      </c>
      <c r="D40" s="4">
        <f t="shared" ref="D40:D55" si="3">+SUM(B37:B40)/SUM(B33:B36)-1</f>
        <v>-1.9351717464925255E-2</v>
      </c>
      <c r="E40" s="62"/>
      <c r="F40" s="4"/>
    </row>
    <row r="41" spans="1:6" x14ac:dyDescent="0.2">
      <c r="A41" s="16">
        <v>40330</v>
      </c>
      <c r="B41" s="61">
        <v>83.766666666666666</v>
      </c>
      <c r="C41" s="61">
        <f t="shared" si="1"/>
        <v>83.841666666666669</v>
      </c>
      <c r="D41" s="4">
        <f t="shared" si="3"/>
        <v>-2.7170760007735439E-2</v>
      </c>
      <c r="E41" s="62"/>
      <c r="F41" s="4"/>
    </row>
    <row r="42" spans="1:6" x14ac:dyDescent="0.2">
      <c r="A42" s="16">
        <v>40422</v>
      </c>
      <c r="B42" s="61">
        <v>83.766666666666666</v>
      </c>
      <c r="C42" s="61">
        <f t="shared" si="1"/>
        <v>83.35</v>
      </c>
      <c r="D42" s="4">
        <f t="shared" si="3"/>
        <v>-3.2033291396496688E-2</v>
      </c>
      <c r="E42" s="62"/>
      <c r="F42" s="4"/>
    </row>
    <row r="43" spans="1:6" x14ac:dyDescent="0.2">
      <c r="A43" s="16">
        <v>40513</v>
      </c>
      <c r="B43" s="61">
        <v>83.7</v>
      </c>
      <c r="C43" s="61">
        <f t="shared" si="1"/>
        <v>83.125</v>
      </c>
      <c r="D43" s="4">
        <f t="shared" si="3"/>
        <v>-3.004667444574094E-2</v>
      </c>
      <c r="E43" s="62"/>
      <c r="F43" s="4"/>
    </row>
    <row r="44" spans="1:6" x14ac:dyDescent="0.2">
      <c r="A44" s="16">
        <v>40603</v>
      </c>
      <c r="B44" s="61">
        <v>83.7</v>
      </c>
      <c r="C44" s="61">
        <f t="shared" si="1"/>
        <v>83.733333333333334</v>
      </c>
      <c r="D44" s="4">
        <f t="shared" si="3"/>
        <v>-8.5841144548592929E-3</v>
      </c>
      <c r="E44" s="62"/>
      <c r="F44" s="4"/>
    </row>
    <row r="45" spans="1:6" x14ac:dyDescent="0.2">
      <c r="A45" s="16">
        <v>40695</v>
      </c>
      <c r="B45" s="61">
        <v>84</v>
      </c>
      <c r="C45" s="61">
        <f t="shared" si="1"/>
        <v>83.791666666666671</v>
      </c>
      <c r="D45" s="4">
        <f t="shared" si="3"/>
        <v>-5.9636219063707863E-4</v>
      </c>
      <c r="E45" s="62"/>
      <c r="F45" s="4"/>
    </row>
    <row r="46" spans="1:6" x14ac:dyDescent="0.2">
      <c r="A46" s="16">
        <v>40787</v>
      </c>
      <c r="B46" s="61">
        <v>83.666666666666671</v>
      </c>
      <c r="C46" s="61">
        <f t="shared" si="1"/>
        <v>83.766666666666666</v>
      </c>
      <c r="D46" s="4">
        <f t="shared" si="3"/>
        <v>4.9990001999600242E-3</v>
      </c>
      <c r="E46" s="62"/>
      <c r="F46" s="4"/>
    </row>
    <row r="47" spans="1:6" x14ac:dyDescent="0.2">
      <c r="A47" s="16">
        <v>40878</v>
      </c>
      <c r="B47" s="61">
        <v>83.166666666666671</v>
      </c>
      <c r="C47" s="61">
        <f t="shared" si="1"/>
        <v>83.63333333333334</v>
      </c>
      <c r="D47" s="4">
        <f t="shared" si="3"/>
        <v>6.115288220551518E-3</v>
      </c>
      <c r="E47" s="62"/>
      <c r="F47" s="4"/>
    </row>
    <row r="48" spans="1:6" x14ac:dyDescent="0.2">
      <c r="A48" s="16">
        <v>40969</v>
      </c>
      <c r="B48" s="61">
        <v>83.2</v>
      </c>
      <c r="C48" s="61">
        <f t="shared" si="1"/>
        <v>83.50833333333334</v>
      </c>
      <c r="D48" s="4">
        <f t="shared" si="3"/>
        <v>-2.6871019108279937E-3</v>
      </c>
      <c r="E48" s="62"/>
      <c r="F48" s="4"/>
    </row>
    <row r="49" spans="1:6" x14ac:dyDescent="0.2">
      <c r="A49" s="16">
        <v>41061</v>
      </c>
      <c r="B49" s="61">
        <v>83.4</v>
      </c>
      <c r="C49" s="61">
        <f t="shared" si="1"/>
        <v>83.358333333333348</v>
      </c>
      <c r="D49" s="4">
        <f t="shared" si="3"/>
        <v>-5.1715564395822256E-3</v>
      </c>
      <c r="E49" s="62"/>
      <c r="F49" s="4"/>
    </row>
    <row r="50" spans="1:6" x14ac:dyDescent="0.2">
      <c r="A50" s="16">
        <v>41153</v>
      </c>
      <c r="B50" s="61">
        <v>79.433333333333337</v>
      </c>
      <c r="C50" s="61">
        <f t="shared" si="1"/>
        <v>82.300000000000011</v>
      </c>
      <c r="D50" s="4">
        <f t="shared" si="3"/>
        <v>-1.7508953442100905E-2</v>
      </c>
      <c r="E50" s="62"/>
      <c r="F50" s="4"/>
    </row>
    <row r="51" spans="1:6" x14ac:dyDescent="0.2">
      <c r="A51" s="16">
        <v>41244</v>
      </c>
      <c r="B51" s="61">
        <v>83.8</v>
      </c>
      <c r="C51" s="61">
        <f t="shared" si="1"/>
        <v>82.458333333333343</v>
      </c>
      <c r="D51" s="4">
        <f t="shared" si="3"/>
        <v>-1.4049422080510077E-2</v>
      </c>
      <c r="E51" s="62"/>
      <c r="F51" s="4"/>
    </row>
    <row r="52" spans="1:6" x14ac:dyDescent="0.2">
      <c r="A52" s="16">
        <v>41334</v>
      </c>
      <c r="B52" s="61">
        <v>83.566666666666663</v>
      </c>
      <c r="C52" s="61">
        <f t="shared" si="1"/>
        <v>82.55</v>
      </c>
      <c r="D52" s="4">
        <f t="shared" si="3"/>
        <v>-1.1475900608721834E-2</v>
      </c>
      <c r="E52" s="62"/>
      <c r="F52" s="4"/>
    </row>
    <row r="53" spans="1:6" x14ac:dyDescent="0.2">
      <c r="A53" s="16">
        <v>41426</v>
      </c>
      <c r="B53" s="61">
        <v>83.266666666666666</v>
      </c>
      <c r="C53" s="61">
        <f t="shared" si="1"/>
        <v>82.516666666666666</v>
      </c>
      <c r="D53" s="4">
        <f t="shared" si="3"/>
        <v>-1.0096970908727521E-2</v>
      </c>
      <c r="E53" s="62"/>
      <c r="F53" s="4"/>
    </row>
    <row r="54" spans="1:6" x14ac:dyDescent="0.2">
      <c r="A54" s="16">
        <v>41518</v>
      </c>
      <c r="B54" s="61">
        <v>81.533333333333331</v>
      </c>
      <c r="C54" s="61">
        <f t="shared" si="1"/>
        <v>83.041666666666657</v>
      </c>
      <c r="D54" s="4">
        <f t="shared" si="3"/>
        <v>9.0117456460103718E-3</v>
      </c>
      <c r="E54" s="62"/>
      <c r="F54" s="4"/>
    </row>
    <row r="55" spans="1:6" x14ac:dyDescent="0.2">
      <c r="A55" s="16">
        <v>41609</v>
      </c>
      <c r="B55" s="61">
        <v>80.900000000000006</v>
      </c>
      <c r="C55" s="61">
        <f t="shared" si="1"/>
        <v>82.316666666666663</v>
      </c>
      <c r="D55" s="4">
        <f t="shared" si="3"/>
        <v>-1.7180394138455179E-3</v>
      </c>
      <c r="E55" s="62"/>
      <c r="F55" s="4"/>
    </row>
    <row r="56" spans="1:6" x14ac:dyDescent="0.2">
      <c r="A56" s="16">
        <v>41699</v>
      </c>
      <c r="B56" s="61">
        <v>80.866666666666674</v>
      </c>
      <c r="C56" s="61">
        <f t="shared" si="1"/>
        <v>81.64166666666668</v>
      </c>
      <c r="D56" s="4">
        <f t="shared" ref="D56:D58" si="4">+SUM(B53:B56)/SUM(B49:B52)-1</f>
        <v>-1.1003432263274604E-2</v>
      </c>
      <c r="E56" s="62"/>
      <c r="F56" s="4"/>
    </row>
    <row r="57" spans="1:6" x14ac:dyDescent="0.2">
      <c r="A57" s="16">
        <v>41791</v>
      </c>
      <c r="B57" s="61">
        <v>80.333333333333329</v>
      </c>
      <c r="C57" s="61">
        <f t="shared" si="1"/>
        <v>80.908333333333331</v>
      </c>
      <c r="D57" s="4">
        <f t="shared" si="4"/>
        <v>-1.9491011916784484E-2</v>
      </c>
      <c r="E57" s="62"/>
      <c r="F57" s="4"/>
    </row>
    <row r="58" spans="1:6" x14ac:dyDescent="0.2">
      <c r="A58" s="16">
        <v>41883</v>
      </c>
      <c r="B58" s="61">
        <v>80.566666666666663</v>
      </c>
      <c r="C58" s="61">
        <f t="shared" si="1"/>
        <v>80.666666666666671</v>
      </c>
      <c r="D58" s="4">
        <f t="shared" si="4"/>
        <v>-2.8600100351229174E-2</v>
      </c>
      <c r="E58" s="62"/>
      <c r="F58" s="4"/>
    </row>
    <row r="59" spans="1:6" x14ac:dyDescent="0.2">
      <c r="A59" s="16">
        <v>41974</v>
      </c>
      <c r="B59" s="61">
        <v>80.566666666666663</v>
      </c>
      <c r="C59" s="61">
        <f t="shared" si="1"/>
        <v>80.583333333333329</v>
      </c>
      <c r="D59" s="4">
        <f>+SUM(B56:B59)/SUM(B52:B55)-1</f>
        <v>-2.1056894108119062E-2</v>
      </c>
      <c r="E59" s="62"/>
      <c r="F59" s="4"/>
    </row>
    <row r="60" spans="1:6" x14ac:dyDescent="0.2">
      <c r="A60" s="16">
        <v>42064</v>
      </c>
      <c r="B60" s="61"/>
      <c r="C60" s="61">
        <f>+C56*(1+D60)</f>
        <v>80.588942852993725</v>
      </c>
      <c r="D60" s="4">
        <f t="shared" ref="D60:D83" si="5">+$C$10</f>
        <v>-1.2894442956083897E-2</v>
      </c>
      <c r="E60" s="62"/>
      <c r="F60" s="4"/>
    </row>
    <row r="61" spans="1:6" x14ac:dyDescent="0.2">
      <c r="A61" s="16">
        <v>42156</v>
      </c>
      <c r="B61" s="61"/>
      <c r="C61" s="61">
        <f t="shared" ref="C61:C83" si="6">+C57*(1+D61)</f>
        <v>79.865065444494846</v>
      </c>
      <c r="D61" s="4">
        <f t="shared" si="5"/>
        <v>-1.2894442956083897E-2</v>
      </c>
      <c r="E61" s="62"/>
      <c r="F61" s="4"/>
    </row>
    <row r="62" spans="1:6" x14ac:dyDescent="0.2">
      <c r="A62" s="16">
        <v>42248</v>
      </c>
      <c r="B62" s="61"/>
      <c r="C62" s="61">
        <f t="shared" si="6"/>
        <v>79.6265149348759</v>
      </c>
      <c r="D62" s="4">
        <f t="shared" si="5"/>
        <v>-1.2894442956083897E-2</v>
      </c>
      <c r="E62" s="62"/>
      <c r="F62" s="4"/>
    </row>
    <row r="63" spans="1:6" x14ac:dyDescent="0.2">
      <c r="A63" s="16">
        <v>42339</v>
      </c>
      <c r="B63" s="61"/>
      <c r="C63" s="61">
        <f t="shared" si="6"/>
        <v>79.544256138455566</v>
      </c>
      <c r="D63" s="4">
        <f t="shared" si="5"/>
        <v>-1.2894442956083897E-2</v>
      </c>
      <c r="E63" s="62"/>
      <c r="F63" s="4"/>
    </row>
    <row r="64" spans="1:6" x14ac:dyDescent="0.2">
      <c r="A64" s="16">
        <v>42430</v>
      </c>
      <c r="B64" s="61"/>
      <c r="C64" s="61">
        <f t="shared" si="6"/>
        <v>79.549793326484689</v>
      </c>
      <c r="D64" s="4">
        <f t="shared" si="5"/>
        <v>-1.2894442956083897E-2</v>
      </c>
      <c r="E64" s="62"/>
      <c r="F64" s="4"/>
    </row>
    <row r="65" spans="1:6" x14ac:dyDescent="0.2">
      <c r="A65" s="16">
        <v>42522</v>
      </c>
      <c r="B65" s="61"/>
      <c r="C65" s="61">
        <f t="shared" si="6"/>
        <v>78.835249913936906</v>
      </c>
      <c r="D65" s="4">
        <f t="shared" si="5"/>
        <v>-1.2894442956083897E-2</v>
      </c>
      <c r="E65" s="62"/>
      <c r="F65" s="4"/>
    </row>
    <row r="66" spans="1:6" x14ac:dyDescent="0.2">
      <c r="A66" s="16">
        <v>42614</v>
      </c>
      <c r="B66" s="61"/>
      <c r="C66" s="61">
        <f t="shared" si="6"/>
        <v>78.599775380256375</v>
      </c>
      <c r="D66" s="4">
        <f t="shared" si="5"/>
        <v>-1.2894442956083897E-2</v>
      </c>
      <c r="E66" s="62"/>
      <c r="F66" s="4"/>
    </row>
    <row r="67" spans="1:6" x14ac:dyDescent="0.2">
      <c r="A67" s="16">
        <v>42705</v>
      </c>
      <c r="B67" s="61"/>
      <c r="C67" s="61">
        <f t="shared" si="6"/>
        <v>78.518577265194125</v>
      </c>
      <c r="D67" s="4">
        <f t="shared" si="5"/>
        <v>-1.2894442956083897E-2</v>
      </c>
      <c r="E67" s="62"/>
      <c r="F67" s="4"/>
    </row>
    <row r="68" spans="1:6" x14ac:dyDescent="0.2">
      <c r="A68" s="16">
        <v>42795</v>
      </c>
      <c r="B68" s="61"/>
      <c r="C68" s="61">
        <f t="shared" si="6"/>
        <v>78.524043054268077</v>
      </c>
      <c r="D68" s="4">
        <f t="shared" si="5"/>
        <v>-1.2894442956083897E-2</v>
      </c>
      <c r="E68" s="62"/>
      <c r="F68" s="4"/>
    </row>
    <row r="69" spans="1:6" x14ac:dyDescent="0.2">
      <c r="A69" s="16">
        <v>42887</v>
      </c>
      <c r="B69" s="61"/>
      <c r="C69" s="61">
        <f t="shared" si="6"/>
        <v>77.818713280993023</v>
      </c>
      <c r="D69" s="4">
        <f t="shared" si="5"/>
        <v>-1.2894442956083897E-2</v>
      </c>
      <c r="E69" s="62"/>
      <c r="F69" s="4"/>
    </row>
    <row r="70" spans="1:6" x14ac:dyDescent="0.2">
      <c r="A70" s="16">
        <v>42979</v>
      </c>
      <c r="B70" s="61"/>
      <c r="C70" s="61">
        <f t="shared" si="6"/>
        <v>77.58627506025465</v>
      </c>
      <c r="D70" s="4">
        <f t="shared" si="5"/>
        <v>-1.2894442956083897E-2</v>
      </c>
      <c r="E70" s="62"/>
      <c r="F70" s="4"/>
    </row>
    <row r="71" spans="1:6" x14ac:dyDescent="0.2">
      <c r="A71" s="16">
        <v>43070</v>
      </c>
      <c r="B71" s="61"/>
      <c r="C71" s="61">
        <f t="shared" si="6"/>
        <v>77.506123949655219</v>
      </c>
      <c r="D71" s="4">
        <f t="shared" si="5"/>
        <v>-1.2894442956083897E-2</v>
      </c>
      <c r="E71" s="62"/>
      <c r="F71" s="4"/>
    </row>
    <row r="72" spans="1:6" x14ac:dyDescent="0.2">
      <c r="A72" s="16">
        <v>43160</v>
      </c>
      <c r="B72" s="61"/>
      <c r="C72" s="61">
        <f t="shared" si="6"/>
        <v>77.511519260423739</v>
      </c>
      <c r="D72" s="4">
        <f t="shared" si="5"/>
        <v>-1.2894442956083897E-2</v>
      </c>
      <c r="E72" s="62"/>
      <c r="F72" s="4"/>
    </row>
    <row r="73" spans="1:6" x14ac:dyDescent="0.2">
      <c r="A73" s="16">
        <v>43252</v>
      </c>
      <c r="B73" s="61"/>
      <c r="C73" s="61">
        <f t="shared" si="6"/>
        <v>76.815284321675406</v>
      </c>
      <c r="D73" s="4">
        <f t="shared" si="5"/>
        <v>-1.2894442956083897E-2</v>
      </c>
      <c r="E73" s="62"/>
      <c r="F73" s="4"/>
    </row>
    <row r="74" spans="1:6" x14ac:dyDescent="0.2">
      <c r="A74" s="16">
        <v>43344</v>
      </c>
      <c r="B74" s="61"/>
      <c r="C74" s="61">
        <f t="shared" si="6"/>
        <v>76.585843262315166</v>
      </c>
      <c r="D74" s="4">
        <f t="shared" si="5"/>
        <v>-1.2894442956083897E-2</v>
      </c>
      <c r="E74" s="62"/>
      <c r="F74" s="4"/>
    </row>
    <row r="75" spans="1:6" x14ac:dyDescent="0.2">
      <c r="A75" s="16">
        <v>43435</v>
      </c>
      <c r="B75" s="61"/>
      <c r="C75" s="61">
        <f t="shared" si="6"/>
        <v>76.506725655639229</v>
      </c>
      <c r="D75" s="4">
        <f t="shared" si="5"/>
        <v>-1.2894442956083897E-2</v>
      </c>
      <c r="E75" s="62"/>
      <c r="F75" s="4"/>
    </row>
    <row r="76" spans="1:6" x14ac:dyDescent="0.2">
      <c r="A76" s="16">
        <v>43525</v>
      </c>
      <c r="B76" s="61"/>
      <c r="C76" s="61">
        <f t="shared" si="6"/>
        <v>76.512051396880807</v>
      </c>
      <c r="D76" s="4">
        <f t="shared" si="5"/>
        <v>-1.2894442956083897E-2</v>
      </c>
      <c r="E76" s="62"/>
      <c r="F76" s="4"/>
    </row>
    <row r="77" spans="1:6" x14ac:dyDescent="0.2">
      <c r="A77" s="16">
        <v>43617</v>
      </c>
      <c r="B77" s="61"/>
      <c r="C77" s="61">
        <f t="shared" si="6"/>
        <v>75.824794019834201</v>
      </c>
      <c r="D77" s="4">
        <f t="shared" si="5"/>
        <v>-1.2894442956083897E-2</v>
      </c>
      <c r="E77" s="62"/>
      <c r="F77" s="4"/>
    </row>
    <row r="78" spans="1:6" x14ac:dyDescent="0.2">
      <c r="A78" s="16">
        <v>43709</v>
      </c>
      <c r="B78" s="61"/>
      <c r="C78" s="61">
        <f t="shared" si="6"/>
        <v>75.598311475125655</v>
      </c>
      <c r="D78" s="4">
        <f t="shared" si="5"/>
        <v>-1.2894442956083897E-2</v>
      </c>
      <c r="E78" s="62"/>
      <c r="F78" s="4"/>
    </row>
    <row r="79" spans="1:6" x14ac:dyDescent="0.2">
      <c r="A79" s="16">
        <v>43800</v>
      </c>
      <c r="B79" s="61"/>
      <c r="C79" s="61">
        <f t="shared" si="6"/>
        <v>75.520214045915836</v>
      </c>
      <c r="D79" s="4">
        <f t="shared" si="5"/>
        <v>-1.2894442956083897E-2</v>
      </c>
      <c r="E79" s="62"/>
      <c r="F79" s="4"/>
    </row>
    <row r="80" spans="1:6" x14ac:dyDescent="0.2">
      <c r="A80" s="16">
        <v>43891</v>
      </c>
      <c r="B80" s="61"/>
      <c r="C80" s="61">
        <f t="shared" si="6"/>
        <v>75.525471114690774</v>
      </c>
      <c r="D80" s="4">
        <f t="shared" si="5"/>
        <v>-1.2894442956083897E-2</v>
      </c>
      <c r="E80" s="62"/>
      <c r="F80" s="4"/>
    </row>
    <row r="81" spans="1:6" x14ac:dyDescent="0.2">
      <c r="A81" s="16">
        <v>43983</v>
      </c>
      <c r="B81" s="61"/>
      <c r="C81" s="61">
        <f t="shared" si="6"/>
        <v>74.847075538688642</v>
      </c>
      <c r="D81" s="4">
        <f t="shared" si="5"/>
        <v>-1.2894442956083897E-2</v>
      </c>
      <c r="E81" s="62"/>
      <c r="F81" s="4"/>
    </row>
    <row r="82" spans="1:6" x14ac:dyDescent="0.2">
      <c r="A82" s="16">
        <v>44075</v>
      </c>
      <c r="B82" s="61"/>
      <c r="C82" s="61">
        <f t="shared" si="6"/>
        <v>74.623513360233389</v>
      </c>
      <c r="D82" s="4">
        <f t="shared" si="5"/>
        <v>-1.2894442956083897E-2</v>
      </c>
      <c r="E82" s="62"/>
      <c r="F82" s="4"/>
    </row>
    <row r="83" spans="1:6" x14ac:dyDescent="0.2">
      <c r="A83" s="22">
        <v>44166</v>
      </c>
      <c r="B83" s="63"/>
      <c r="C83" s="63">
        <f t="shared" si="6"/>
        <v>74.546422953869524</v>
      </c>
      <c r="D83" s="29">
        <f t="shared" si="5"/>
        <v>-1.2894442956083897E-2</v>
      </c>
      <c r="E83" s="62"/>
      <c r="F83" s="4"/>
    </row>
    <row r="85" spans="1:6" x14ac:dyDescent="0.2">
      <c r="A85" s="1" t="s">
        <v>47</v>
      </c>
      <c r="B85" s="1" t="s">
        <v>48</v>
      </c>
    </row>
    <row r="86" spans="1:6" x14ac:dyDescent="0.2">
      <c r="A86" s="1" t="s">
        <v>49</v>
      </c>
      <c r="B86" s="1" t="s">
        <v>50</v>
      </c>
    </row>
    <row r="87" spans="1:6" x14ac:dyDescent="0.2">
      <c r="A87" s="1" t="s">
        <v>51</v>
      </c>
      <c r="B87" s="1" t="s">
        <v>52</v>
      </c>
    </row>
    <row r="88" spans="1:6" x14ac:dyDescent="0.2">
      <c r="A88" s="1" t="s">
        <v>53</v>
      </c>
      <c r="B88" s="1" t="s">
        <v>54</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309"/>
  <sheetViews>
    <sheetView workbookViewId="0">
      <pane xSplit="1" ySplit="11" topLeftCell="B18" activePane="bottomRight" state="frozen"/>
      <selection pane="topRight" activeCell="B1" sqref="B1"/>
      <selection pane="bottomLeft" activeCell="A3" sqref="A3"/>
      <selection pane="bottomRight" activeCell="C2" sqref="B2:C2"/>
    </sheetView>
  </sheetViews>
  <sheetFormatPr defaultRowHeight="12" x14ac:dyDescent="0.2"/>
  <cols>
    <col min="1" max="1" width="9.140625" style="1"/>
    <col min="2" max="2" width="35.140625" style="1" bestFit="1" customWidth="1"/>
    <col min="3" max="3" width="29.85546875" style="1" bestFit="1" customWidth="1"/>
    <col min="4" max="4" width="19.140625" style="1" bestFit="1" customWidth="1"/>
    <col min="5" max="6" width="9.140625" style="1"/>
    <col min="7" max="7" width="21.5703125" style="1" bestFit="1" customWidth="1"/>
    <col min="8" max="8" width="28.28515625" style="1" bestFit="1" customWidth="1"/>
    <col min="9" max="16384" width="9.140625" style="1"/>
  </cols>
  <sheetData>
    <row r="2" spans="1:8" x14ac:dyDescent="0.2">
      <c r="B2" s="2" t="s">
        <v>154</v>
      </c>
      <c r="C2" s="2" t="s">
        <v>155</v>
      </c>
    </row>
    <row r="3" spans="1:8" x14ac:dyDescent="0.2">
      <c r="B3" s="1" t="s">
        <v>91</v>
      </c>
      <c r="C3" s="4">
        <f>+AVERAGE(G12:G34)</f>
        <v>2.1571617921914213E-2</v>
      </c>
      <c r="D3" s="4"/>
    </row>
    <row r="4" spans="1:8" x14ac:dyDescent="0.2">
      <c r="B4" s="1" t="s">
        <v>73</v>
      </c>
      <c r="C4" s="4">
        <v>2.2481427182798001E-2</v>
      </c>
      <c r="D4" s="4"/>
    </row>
    <row r="5" spans="1:8" x14ac:dyDescent="0.2">
      <c r="B5" s="58" t="s">
        <v>92</v>
      </c>
      <c r="C5" s="64">
        <v>0.02</v>
      </c>
      <c r="D5" s="27"/>
    </row>
    <row r="6" spans="1:8" x14ac:dyDescent="0.2">
      <c r="B6" s="8" t="s">
        <v>93</v>
      </c>
      <c r="C6" s="65">
        <f>+AVERAGE(G35:G40)</f>
        <v>9.8914666321060305E-3</v>
      </c>
      <c r="D6" s="27"/>
    </row>
    <row r="7" spans="1:8" x14ac:dyDescent="0.2">
      <c r="B7" s="11"/>
      <c r="C7" s="27"/>
      <c r="D7" s="27"/>
    </row>
    <row r="8" spans="1:8" x14ac:dyDescent="0.2">
      <c r="B8" s="1" t="s">
        <v>164</v>
      </c>
      <c r="C8" s="27"/>
      <c r="D8" s="27"/>
    </row>
    <row r="10" spans="1:8" x14ac:dyDescent="0.2">
      <c r="A10" s="10"/>
      <c r="B10" s="42" t="s">
        <v>68</v>
      </c>
      <c r="C10" s="10"/>
      <c r="D10" s="10"/>
    </row>
    <row r="11" spans="1:8" x14ac:dyDescent="0.2">
      <c r="A11" s="6"/>
      <c r="B11" s="6" t="s">
        <v>69</v>
      </c>
      <c r="C11" s="6" t="s">
        <v>70</v>
      </c>
      <c r="D11" s="6" t="s">
        <v>124</v>
      </c>
      <c r="F11" s="8"/>
      <c r="G11" s="8" t="s">
        <v>103</v>
      </c>
      <c r="H11" s="8" t="s">
        <v>125</v>
      </c>
    </row>
    <row r="12" spans="1:8" x14ac:dyDescent="0.2">
      <c r="A12" s="16">
        <v>18323</v>
      </c>
      <c r="B12" s="17">
        <v>34.274191999999999</v>
      </c>
      <c r="F12" s="16">
        <v>33664</v>
      </c>
      <c r="G12" s="19">
        <f t="shared" ref="G12:G21" si="0">+VLOOKUP(F12,$A$22:$C$295,3,FALSE)</f>
        <v>1.6786034296723651E-2</v>
      </c>
      <c r="H12" s="19">
        <f>+VLOOKUP(F12,$A$22:$D$295,4,FALSE)</f>
        <v>7.9575605218566992E-3</v>
      </c>
    </row>
    <row r="13" spans="1:8" x14ac:dyDescent="0.2">
      <c r="A13" s="16">
        <v>18415</v>
      </c>
      <c r="B13" s="17">
        <v>35.349460000000001</v>
      </c>
      <c r="F13" s="16">
        <v>34029</v>
      </c>
      <c r="G13" s="19">
        <f t="shared" si="0"/>
        <v>1.056570512450361E-2</v>
      </c>
      <c r="H13" s="19">
        <f t="shared" ref="H13:H40" si="1">+VLOOKUP(F13,$A$22:$D$295,4,FALSE)</f>
        <v>9.6491217198024781E-3</v>
      </c>
    </row>
    <row r="14" spans="1:8" x14ac:dyDescent="0.2">
      <c r="A14" s="16">
        <v>18507</v>
      </c>
      <c r="B14" s="17">
        <v>36.525536000000002</v>
      </c>
      <c r="F14" s="16">
        <v>34394</v>
      </c>
      <c r="G14" s="19">
        <f t="shared" si="0"/>
        <v>1.3722500651553782E-2</v>
      </c>
      <c r="H14" s="19">
        <f t="shared" si="1"/>
        <v>1.3032146448620718E-2</v>
      </c>
    </row>
    <row r="15" spans="1:8" x14ac:dyDescent="0.2">
      <c r="A15" s="16">
        <v>18598</v>
      </c>
      <c r="B15" s="17">
        <v>37.130374000000003</v>
      </c>
      <c r="F15" s="16">
        <v>34759</v>
      </c>
      <c r="G15" s="19">
        <f t="shared" si="0"/>
        <v>2.4195960271563122E-2</v>
      </c>
      <c r="H15" s="19">
        <f t="shared" si="1"/>
        <v>3.9999999947256226E-2</v>
      </c>
    </row>
    <row r="16" spans="1:8" x14ac:dyDescent="0.2">
      <c r="A16" s="16">
        <v>18688</v>
      </c>
      <c r="B16" s="17">
        <v>37.668008999999998</v>
      </c>
      <c r="D16" s="32">
        <f>+B16/B12-1</f>
        <v>9.9019606355709167E-2</v>
      </c>
      <c r="F16" s="16">
        <v>35125</v>
      </c>
      <c r="G16" s="19">
        <f t="shared" si="0"/>
        <v>3.3023483892069327E-2</v>
      </c>
      <c r="H16" s="19">
        <f t="shared" si="1"/>
        <v>2.2115385031102663E-2</v>
      </c>
    </row>
    <row r="17" spans="1:8" x14ac:dyDescent="0.2">
      <c r="A17" s="16">
        <v>18780</v>
      </c>
      <c r="B17" s="17">
        <v>39.280912000000001</v>
      </c>
      <c r="D17" s="32">
        <f t="shared" ref="D17:D80" si="2">+B17/B13-1</f>
        <v>0.11121674843123497</v>
      </c>
      <c r="F17" s="16">
        <v>35490</v>
      </c>
      <c r="G17" s="19">
        <f t="shared" si="0"/>
        <v>2.1785460037074378E-2</v>
      </c>
      <c r="H17" s="19">
        <f t="shared" si="1"/>
        <v>1.7873941086373746E-2</v>
      </c>
    </row>
    <row r="18" spans="1:8" x14ac:dyDescent="0.2">
      <c r="A18" s="16">
        <v>18872</v>
      </c>
      <c r="B18" s="17">
        <v>40.557792999999997</v>
      </c>
      <c r="D18" s="32">
        <f t="shared" si="2"/>
        <v>0.11039555997206985</v>
      </c>
      <c r="F18" s="16">
        <v>35855</v>
      </c>
      <c r="G18" s="19">
        <f t="shared" si="0"/>
        <v>1.0660486876084008E-2</v>
      </c>
      <c r="H18" s="19">
        <f t="shared" si="1"/>
        <v>1.2939002199836347E-2</v>
      </c>
    </row>
    <row r="19" spans="1:8" x14ac:dyDescent="0.2">
      <c r="A19" s="16">
        <v>18963</v>
      </c>
      <c r="B19" s="17">
        <v>41.565857999999999</v>
      </c>
      <c r="C19" s="32">
        <f>+SUM(B16:B19)/SUM(B12:B15)-1</f>
        <v>0.1102251415313511</v>
      </c>
      <c r="D19" s="32">
        <f t="shared" si="2"/>
        <v>0.11945702459124163</v>
      </c>
      <c r="F19" s="16">
        <v>36220</v>
      </c>
      <c r="G19" s="19">
        <f t="shared" si="0"/>
        <v>9.1722081967851032E-3</v>
      </c>
      <c r="H19" s="19">
        <f t="shared" si="1"/>
        <v>-9.1240929920033409E-4</v>
      </c>
    </row>
    <row r="20" spans="1:8" x14ac:dyDescent="0.2">
      <c r="A20" s="16">
        <v>19054</v>
      </c>
      <c r="B20" s="17">
        <v>42.103492000000003</v>
      </c>
      <c r="C20" s="32">
        <f t="shared" ref="C20:C83" si="3">+SUM(B17:B20)/SUM(B13:B16)-1</f>
        <v>0.11477662896141494</v>
      </c>
      <c r="D20" s="32">
        <f t="shared" si="2"/>
        <v>0.11775198949325949</v>
      </c>
      <c r="F20" s="16">
        <v>36586</v>
      </c>
      <c r="G20" s="19">
        <f t="shared" si="0"/>
        <v>2.7791407410393543E-3</v>
      </c>
      <c r="H20" s="19">
        <f t="shared" si="1"/>
        <v>1.4850228409622357E-2</v>
      </c>
    </row>
    <row r="21" spans="1:8" x14ac:dyDescent="0.2">
      <c r="A21" s="16">
        <v>19146</v>
      </c>
      <c r="B21" s="17">
        <v>42.674728999999999</v>
      </c>
      <c r="C21" s="32">
        <f t="shared" si="3"/>
        <v>0.10821061244708674</v>
      </c>
      <c r="D21" s="32">
        <f t="shared" si="2"/>
        <v>8.6398630459496362E-2</v>
      </c>
      <c r="F21" s="16">
        <v>36951</v>
      </c>
      <c r="G21" s="19">
        <f t="shared" si="0"/>
        <v>3.0077057408484542E-2</v>
      </c>
      <c r="H21" s="19">
        <f t="shared" si="1"/>
        <v>3.0602172466322797E-2</v>
      </c>
    </row>
    <row r="22" spans="1:8" x14ac:dyDescent="0.2">
      <c r="A22" s="16">
        <v>19238</v>
      </c>
      <c r="B22" s="17">
        <v>43.145159</v>
      </c>
      <c r="C22" s="32">
        <f t="shared" si="3"/>
        <v>9.6045199713020946E-2</v>
      </c>
      <c r="D22" s="32">
        <f t="shared" si="2"/>
        <v>6.3794546217048831E-2</v>
      </c>
      <c r="F22" s="16">
        <v>37316</v>
      </c>
      <c r="G22" s="19">
        <f>+VLOOKUP(F22,$A$22:$C$295,3,FALSE)</f>
        <v>2.5096524929097752E-2</v>
      </c>
      <c r="H22" s="19">
        <f t="shared" si="1"/>
        <v>2.5862068499025614E-2</v>
      </c>
    </row>
    <row r="23" spans="1:8" x14ac:dyDescent="0.2">
      <c r="A23" s="16">
        <v>19329</v>
      </c>
      <c r="B23" s="17">
        <v>43.481180000000002</v>
      </c>
      <c r="C23" s="32">
        <f t="shared" si="3"/>
        <v>7.7524288725274504E-2</v>
      </c>
      <c r="D23" s="32">
        <f t="shared" si="2"/>
        <v>4.6079212415151005E-2</v>
      </c>
      <c r="F23" s="16">
        <v>37681</v>
      </c>
      <c r="G23" s="19">
        <f t="shared" ref="G23:G40" si="4">+VLOOKUP(F23,$A$22:$C$295,3,FALSE)</f>
        <v>2.6600752910333147E-2</v>
      </c>
      <c r="H23" s="19">
        <f t="shared" si="1"/>
        <v>2.5210083590345933E-2</v>
      </c>
    </row>
    <row r="24" spans="1:8" x14ac:dyDescent="0.2">
      <c r="A24" s="16">
        <v>19419</v>
      </c>
      <c r="B24" s="17">
        <v>43.918008</v>
      </c>
      <c r="C24" s="32">
        <f t="shared" si="3"/>
        <v>5.9391697858554693E-2</v>
      </c>
      <c r="D24" s="32">
        <f t="shared" si="2"/>
        <v>4.30965678571269E-2</v>
      </c>
      <c r="F24" s="16">
        <v>38047</v>
      </c>
      <c r="G24" s="19">
        <f t="shared" si="4"/>
        <v>1.5134143590058491E-2</v>
      </c>
      <c r="H24" s="19">
        <f t="shared" si="1"/>
        <v>1.5482695991023698E-2</v>
      </c>
    </row>
    <row r="25" spans="1:8" x14ac:dyDescent="0.2">
      <c r="A25" s="16">
        <v>19511</v>
      </c>
      <c r="B25" s="17">
        <v>44.422040000000003</v>
      </c>
      <c r="C25" s="32">
        <f t="shared" si="3"/>
        <v>4.8318900820956801E-2</v>
      </c>
      <c r="D25" s="32">
        <f t="shared" si="2"/>
        <v>4.0944864582502793E-2</v>
      </c>
      <c r="F25" s="16">
        <v>38412</v>
      </c>
      <c r="G25" s="19">
        <f t="shared" si="4"/>
        <v>2.5976959880990913E-2</v>
      </c>
      <c r="H25" s="19">
        <f t="shared" si="1"/>
        <v>2.7802691219140474E-2</v>
      </c>
    </row>
    <row r="26" spans="1:8" x14ac:dyDescent="0.2">
      <c r="A26" s="16">
        <v>19603</v>
      </c>
      <c r="B26" s="17">
        <v>44.926073000000002</v>
      </c>
      <c r="C26" s="32">
        <f t="shared" si="3"/>
        <v>4.2823149632662982E-2</v>
      </c>
      <c r="D26" s="32">
        <f t="shared" si="2"/>
        <v>4.1277261256587483E-2</v>
      </c>
      <c r="F26" s="16">
        <v>38777</v>
      </c>
      <c r="G26" s="19">
        <f t="shared" si="4"/>
        <v>3.17040949067251E-2</v>
      </c>
      <c r="H26" s="19">
        <f t="shared" si="1"/>
        <v>3.3158812513027991E-2</v>
      </c>
    </row>
    <row r="27" spans="1:8" x14ac:dyDescent="0.2">
      <c r="A27" s="16">
        <v>19694</v>
      </c>
      <c r="B27" s="17">
        <v>45.900534999999998</v>
      </c>
      <c r="C27" s="32">
        <f t="shared" si="3"/>
        <v>4.528523628542902E-2</v>
      </c>
      <c r="D27" s="32">
        <f t="shared" si="2"/>
        <v>5.5641429234441153E-2</v>
      </c>
      <c r="F27" s="16">
        <v>39142</v>
      </c>
      <c r="G27" s="19">
        <f t="shared" si="4"/>
        <v>3.1678190576610143E-2</v>
      </c>
      <c r="H27" s="19">
        <f t="shared" si="1"/>
        <v>2.5354730148878124E-2</v>
      </c>
    </row>
    <row r="28" spans="1:8" x14ac:dyDescent="0.2">
      <c r="A28" s="16">
        <v>19784</v>
      </c>
      <c r="B28" s="17">
        <v>46.270159</v>
      </c>
      <c r="C28" s="32">
        <f t="shared" si="3"/>
        <v>4.7914647691574386E-2</v>
      </c>
      <c r="D28" s="32">
        <f t="shared" si="2"/>
        <v>5.3557779760867064E-2</v>
      </c>
      <c r="F28" s="16">
        <v>39508</v>
      </c>
      <c r="G28" s="19">
        <f t="shared" si="4"/>
        <v>2.5857782197911572E-2</v>
      </c>
      <c r="H28" s="19">
        <f t="shared" si="1"/>
        <v>3.3663366336633693E-2</v>
      </c>
    </row>
    <row r="29" spans="1:8" x14ac:dyDescent="0.2">
      <c r="A29" s="16">
        <v>19876</v>
      </c>
      <c r="B29" s="17">
        <v>47.043008</v>
      </c>
      <c r="C29" s="32">
        <f t="shared" si="3"/>
        <v>5.2429430345383832E-2</v>
      </c>
      <c r="D29" s="32">
        <f t="shared" si="2"/>
        <v>5.9001522667576634E-2</v>
      </c>
      <c r="F29" s="16">
        <v>39873</v>
      </c>
      <c r="G29" s="19">
        <f t="shared" si="4"/>
        <v>3.8536112457586036E-2</v>
      </c>
      <c r="H29" s="19">
        <f t="shared" si="1"/>
        <v>2.9693486590038232E-2</v>
      </c>
    </row>
    <row r="30" spans="1:8" x14ac:dyDescent="0.2">
      <c r="A30" s="16">
        <v>19968</v>
      </c>
      <c r="B30" s="17">
        <v>47.110211999999997</v>
      </c>
      <c r="C30" s="32">
        <f t="shared" si="3"/>
        <v>5.4182513372580399E-2</v>
      </c>
      <c r="D30" s="32">
        <f t="shared" si="2"/>
        <v>4.8616290144032792E-2</v>
      </c>
      <c r="F30" s="16">
        <v>40238</v>
      </c>
      <c r="G30" s="19">
        <f t="shared" si="4"/>
        <v>1.890315052508762E-2</v>
      </c>
      <c r="H30" s="19">
        <f t="shared" si="1"/>
        <v>2.0465116279069662E-2</v>
      </c>
    </row>
    <row r="31" spans="1:8" x14ac:dyDescent="0.2">
      <c r="A31" s="16">
        <v>20059</v>
      </c>
      <c r="B31" s="17">
        <v>47.009405999999998</v>
      </c>
      <c r="C31" s="32">
        <f t="shared" si="3"/>
        <v>4.6136536700221553E-2</v>
      </c>
      <c r="D31" s="32">
        <f t="shared" si="2"/>
        <v>2.4158128004390322E-2</v>
      </c>
      <c r="F31" s="16">
        <v>40603</v>
      </c>
      <c r="G31" s="19">
        <f t="shared" si="4"/>
        <v>2.9088410444342738E-2</v>
      </c>
      <c r="H31" s="19">
        <f t="shared" si="1"/>
        <v>4.4667274384685429E-2</v>
      </c>
    </row>
    <row r="32" spans="1:8" x14ac:dyDescent="0.2">
      <c r="A32" s="16">
        <v>20149</v>
      </c>
      <c r="B32" s="17">
        <v>47.647846999999999</v>
      </c>
      <c r="C32" s="32">
        <f t="shared" si="3"/>
        <v>4.017030587910364E-2</v>
      </c>
      <c r="D32" s="32">
        <f t="shared" si="2"/>
        <v>2.9774870667723441E-2</v>
      </c>
      <c r="F32" s="16">
        <v>40969</v>
      </c>
      <c r="G32" s="19">
        <f t="shared" si="4"/>
        <v>3.2940129089695125E-2</v>
      </c>
      <c r="H32" s="19">
        <f t="shared" si="1"/>
        <v>1.5706806282722585E-2</v>
      </c>
    </row>
    <row r="33" spans="1:8" x14ac:dyDescent="0.2">
      <c r="A33" s="16">
        <v>20241</v>
      </c>
      <c r="B33" s="17">
        <v>48.118276999999999</v>
      </c>
      <c r="C33" s="32">
        <f t="shared" si="3"/>
        <v>3.1204377218338797E-2</v>
      </c>
      <c r="D33" s="32">
        <f t="shared" si="2"/>
        <v>2.2857148080326795E-2</v>
      </c>
      <c r="F33" s="16">
        <v>41334</v>
      </c>
      <c r="G33" s="19">
        <f t="shared" si="4"/>
        <v>8.8343029519499794E-3</v>
      </c>
      <c r="H33" s="19">
        <f t="shared" si="1"/>
        <v>8.5910652920961894E-3</v>
      </c>
    </row>
    <row r="34" spans="1:8" x14ac:dyDescent="0.2">
      <c r="A34" s="16">
        <v>20333</v>
      </c>
      <c r="B34" s="17">
        <v>48.185481000000003</v>
      </c>
      <c r="C34" s="32">
        <f t="shared" si="3"/>
        <v>2.4887288488368853E-2</v>
      </c>
      <c r="D34" s="32">
        <f t="shared" si="2"/>
        <v>2.2824541736301329E-2</v>
      </c>
      <c r="F34" s="16">
        <v>41699</v>
      </c>
      <c r="G34" s="19">
        <f t="shared" si="4"/>
        <v>1.3028620247757416E-2</v>
      </c>
      <c r="H34" s="19">
        <f t="shared" si="1"/>
        <v>1.5332197614991383E-2</v>
      </c>
    </row>
    <row r="35" spans="1:8" x14ac:dyDescent="0.2">
      <c r="A35" s="16">
        <v>20424</v>
      </c>
      <c r="B35" s="17">
        <v>48.185481000000003</v>
      </c>
      <c r="C35" s="32">
        <f t="shared" si="3"/>
        <v>2.5098602680422522E-2</v>
      </c>
      <c r="D35" s="32">
        <f t="shared" si="2"/>
        <v>2.5017865573540909E-2</v>
      </c>
      <c r="F35" s="16">
        <v>42064</v>
      </c>
      <c r="G35" s="19">
        <f t="shared" si="4"/>
        <v>6.1669829222010808E-3</v>
      </c>
      <c r="H35" s="19">
        <f t="shared" si="1"/>
        <v>-9.0184563758389791E-3</v>
      </c>
    </row>
    <row r="36" spans="1:8" x14ac:dyDescent="0.2">
      <c r="A36" s="16">
        <v>20515</v>
      </c>
      <c r="B36" s="17">
        <v>48.675736000000001</v>
      </c>
      <c r="C36" s="32">
        <f t="shared" si="3"/>
        <v>2.3062820249382998E-2</v>
      </c>
      <c r="D36" s="32">
        <f t="shared" si="2"/>
        <v>2.1572622158562593E-2</v>
      </c>
      <c r="F36" s="16">
        <v>42430</v>
      </c>
      <c r="G36" s="19">
        <f t="shared" si="4"/>
        <v>-1.4144271570014633E-3</v>
      </c>
      <c r="H36" s="19">
        <f t="shared" si="1"/>
        <v>1.2275132275132217E-2</v>
      </c>
    </row>
    <row r="37" spans="1:8" x14ac:dyDescent="0.2">
      <c r="A37" s="16">
        <v>20607</v>
      </c>
      <c r="B37" s="17">
        <v>49.348450999999997</v>
      </c>
      <c r="C37" s="32">
        <f t="shared" si="3"/>
        <v>2.3748002101179333E-2</v>
      </c>
      <c r="D37" s="32">
        <f t="shared" si="2"/>
        <v>2.5565628627974402E-2</v>
      </c>
      <c r="F37" s="16">
        <v>42795</v>
      </c>
      <c r="G37" s="19">
        <f t="shared" si="4"/>
        <v>4.7214353163360645E-3</v>
      </c>
      <c r="H37" s="19">
        <f t="shared" si="1"/>
        <v>2.2998118335773032E-3</v>
      </c>
    </row>
    <row r="38" spans="1:8" x14ac:dyDescent="0.2">
      <c r="A38" s="16">
        <v>20699</v>
      </c>
      <c r="B38" s="17">
        <v>50.405574999999999</v>
      </c>
      <c r="C38" s="32">
        <f t="shared" si="3"/>
        <v>2.9609353084122603E-2</v>
      </c>
      <c r="D38" s="32">
        <f t="shared" si="2"/>
        <v>4.6073920067333018E-2</v>
      </c>
      <c r="F38" s="16">
        <v>43160</v>
      </c>
      <c r="G38" s="19">
        <f t="shared" si="4"/>
        <v>1.0129490392648322E-2</v>
      </c>
      <c r="H38" s="19">
        <f t="shared" si="1"/>
        <v>1.5018773466833446E-2</v>
      </c>
    </row>
    <row r="39" spans="1:8" x14ac:dyDescent="0.2">
      <c r="A39" s="16">
        <v>20790</v>
      </c>
      <c r="B39" s="17">
        <v>50.405574999999999</v>
      </c>
      <c r="C39" s="32">
        <f t="shared" si="3"/>
        <v>3.4861832972734819E-2</v>
      </c>
      <c r="D39" s="32">
        <f t="shared" si="2"/>
        <v>4.6073920067333018E-2</v>
      </c>
      <c r="F39" s="16">
        <v>43525</v>
      </c>
      <c r="G39" s="19">
        <f t="shared" si="4"/>
        <v>1.7884834074227252E-2</v>
      </c>
      <c r="H39" s="19">
        <f t="shared" si="1"/>
        <v>1.952322235922721E-2</v>
      </c>
    </row>
    <row r="40" spans="1:8" x14ac:dyDescent="0.2">
      <c r="A40" s="16">
        <v>20880</v>
      </c>
      <c r="B40" s="17">
        <v>50.021166999999998</v>
      </c>
      <c r="C40" s="32">
        <f t="shared" si="3"/>
        <v>3.6320212812907648E-2</v>
      </c>
      <c r="D40" s="32">
        <f t="shared" si="2"/>
        <v>2.7640691452513355E-2</v>
      </c>
      <c r="F40" s="22">
        <v>43891</v>
      </c>
      <c r="G40" s="24">
        <f t="shared" si="4"/>
        <v>2.1860484244224931E-2</v>
      </c>
      <c r="H40" s="24">
        <f t="shared" si="1"/>
        <v>2.2049431991318258E-2</v>
      </c>
    </row>
    <row r="41" spans="1:8" x14ac:dyDescent="0.2">
      <c r="A41" s="16">
        <v>20972</v>
      </c>
      <c r="B41" s="17">
        <v>50.741933000000003</v>
      </c>
      <c r="C41" s="32">
        <f t="shared" si="3"/>
        <v>3.6930453444597111E-2</v>
      </c>
      <c r="D41" s="32">
        <f t="shared" si="2"/>
        <v>2.823760364839023E-2</v>
      </c>
      <c r="F41" s="16"/>
      <c r="G41" s="19"/>
    </row>
    <row r="42" spans="1:8" x14ac:dyDescent="0.2">
      <c r="A42" s="16">
        <v>21064</v>
      </c>
      <c r="B42" s="17">
        <v>51.078290000000003</v>
      </c>
      <c r="C42" s="32">
        <f t="shared" si="3"/>
        <v>2.8643364136319738E-2</v>
      </c>
      <c r="D42" s="32">
        <f t="shared" si="2"/>
        <v>1.3346043567601384E-2</v>
      </c>
      <c r="F42" s="16"/>
      <c r="G42" s="19"/>
    </row>
    <row r="43" spans="1:8" x14ac:dyDescent="0.2">
      <c r="A43" s="16">
        <v>21155</v>
      </c>
      <c r="B43" s="17">
        <v>51.318545</v>
      </c>
      <c r="C43" s="32">
        <f t="shared" si="3"/>
        <v>2.1749645034172316E-2</v>
      </c>
      <c r="D43" s="32">
        <f t="shared" si="2"/>
        <v>1.8112480613503568E-2</v>
      </c>
      <c r="F43" s="16"/>
      <c r="G43" s="19"/>
    </row>
    <row r="44" spans="1:8" x14ac:dyDescent="0.2">
      <c r="A44" s="16">
        <v>21245</v>
      </c>
      <c r="B44" s="17">
        <v>51.366596999999999</v>
      </c>
      <c r="C44" s="32">
        <f t="shared" si="3"/>
        <v>2.1603458929680963E-2</v>
      </c>
      <c r="D44" s="32">
        <f t="shared" si="2"/>
        <v>2.6897213333707315E-2</v>
      </c>
    </row>
    <row r="45" spans="1:8" x14ac:dyDescent="0.2">
      <c r="A45" s="16">
        <v>21337</v>
      </c>
      <c r="B45" s="17">
        <v>51.895158000000002</v>
      </c>
      <c r="C45" s="32">
        <f t="shared" si="3"/>
        <v>2.0262211071106595E-2</v>
      </c>
      <c r="D45" s="32">
        <f t="shared" si="2"/>
        <v>2.2727257946598023E-2</v>
      </c>
    </row>
    <row r="46" spans="1:8" x14ac:dyDescent="0.2">
      <c r="A46" s="16">
        <v>21429</v>
      </c>
      <c r="B46" s="17">
        <v>54.297711999999997</v>
      </c>
      <c r="C46" s="32">
        <f t="shared" si="3"/>
        <v>3.2786880139338281E-2</v>
      </c>
      <c r="D46" s="32">
        <f t="shared" si="2"/>
        <v>6.3029165620070549E-2</v>
      </c>
    </row>
    <row r="47" spans="1:8" x14ac:dyDescent="0.2">
      <c r="A47" s="16">
        <v>21520</v>
      </c>
      <c r="B47" s="17">
        <v>54.634068999999997</v>
      </c>
      <c r="C47" s="32">
        <f t="shared" si="3"/>
        <v>4.4465465102654145E-2</v>
      </c>
      <c r="D47" s="32">
        <f t="shared" si="2"/>
        <v>6.4606742065660638E-2</v>
      </c>
    </row>
    <row r="48" spans="1:8" x14ac:dyDescent="0.2">
      <c r="A48" s="16">
        <v>21610</v>
      </c>
      <c r="B48" s="17">
        <v>54.730172000000003</v>
      </c>
      <c r="C48" s="32">
        <f t="shared" si="3"/>
        <v>5.4041349966539975E-2</v>
      </c>
      <c r="D48" s="32">
        <f t="shared" si="2"/>
        <v>6.5481756558644522E-2</v>
      </c>
    </row>
    <row r="49" spans="1:4" x14ac:dyDescent="0.2">
      <c r="A49" s="16">
        <v>21702</v>
      </c>
      <c r="B49" s="17">
        <v>54.874324999999999</v>
      </c>
      <c r="C49" s="32">
        <f t="shared" si="3"/>
        <v>6.2616825292830969E-2</v>
      </c>
      <c r="D49" s="32">
        <f t="shared" si="2"/>
        <v>5.7407417470431321E-2</v>
      </c>
    </row>
    <row r="50" spans="1:4" x14ac:dyDescent="0.2">
      <c r="A50" s="16">
        <v>21794</v>
      </c>
      <c r="B50" s="17">
        <v>55.450938000000001</v>
      </c>
      <c r="C50" s="32">
        <f t="shared" si="3"/>
        <v>5.1759837698953204E-2</v>
      </c>
      <c r="D50" s="32">
        <f t="shared" si="2"/>
        <v>2.1238942812175976E-2</v>
      </c>
    </row>
    <row r="51" spans="1:4" x14ac:dyDescent="0.2">
      <c r="A51" s="16">
        <v>21885</v>
      </c>
      <c r="B51" s="17">
        <v>55.258732999999999</v>
      </c>
      <c r="C51" s="32">
        <f t="shared" si="3"/>
        <v>3.8269931087816067E-2</v>
      </c>
      <c r="D51" s="32">
        <f t="shared" si="2"/>
        <v>1.1433598328544736E-2</v>
      </c>
    </row>
    <row r="52" spans="1:4" x14ac:dyDescent="0.2">
      <c r="A52" s="16">
        <v>21976</v>
      </c>
      <c r="B52" s="17">
        <v>55.018478000000002</v>
      </c>
      <c r="C52" s="32">
        <f t="shared" si="3"/>
        <v>2.3406154297549664E-2</v>
      </c>
      <c r="D52" s="32">
        <f t="shared" si="2"/>
        <v>5.2677707645427674E-3</v>
      </c>
    </row>
    <row r="53" spans="1:4" x14ac:dyDescent="0.2">
      <c r="A53" s="16">
        <v>22068</v>
      </c>
      <c r="B53" s="17">
        <v>55.114579999999997</v>
      </c>
      <c r="C53" s="32">
        <f t="shared" si="3"/>
        <v>1.0554087500291187E-2</v>
      </c>
      <c r="D53" s="32">
        <f t="shared" si="2"/>
        <v>4.3782770904243762E-3</v>
      </c>
    </row>
    <row r="54" spans="1:4" x14ac:dyDescent="0.2">
      <c r="A54" s="16">
        <v>22160</v>
      </c>
      <c r="B54" s="17">
        <v>55.595090999999996</v>
      </c>
      <c r="C54" s="32">
        <f t="shared" si="3"/>
        <v>5.9055074383524975E-3</v>
      </c>
      <c r="D54" s="32">
        <f t="shared" si="2"/>
        <v>2.5996494414575189E-3</v>
      </c>
    </row>
    <row r="55" spans="1:4" x14ac:dyDescent="0.2">
      <c r="A55" s="16">
        <v>22251</v>
      </c>
      <c r="B55" s="17">
        <v>56.123652999999997</v>
      </c>
      <c r="C55" s="32">
        <f t="shared" si="3"/>
        <v>6.9792787906404197E-3</v>
      </c>
      <c r="D55" s="32">
        <f t="shared" si="2"/>
        <v>1.5652186596460727E-2</v>
      </c>
    </row>
    <row r="56" spans="1:4" x14ac:dyDescent="0.2">
      <c r="A56" s="16">
        <v>22341</v>
      </c>
      <c r="B56" s="17">
        <v>55.883397000000002</v>
      </c>
      <c r="C56" s="32">
        <f t="shared" si="3"/>
        <v>9.5839677663811518E-3</v>
      </c>
      <c r="D56" s="32">
        <f t="shared" si="2"/>
        <v>1.572051847744671E-2</v>
      </c>
    </row>
    <row r="57" spans="1:4" x14ac:dyDescent="0.2">
      <c r="A57" s="16">
        <v>22433</v>
      </c>
      <c r="B57" s="17">
        <v>55.883397000000002</v>
      </c>
      <c r="C57" s="32">
        <f t="shared" si="3"/>
        <v>1.1966927831253082E-2</v>
      </c>
      <c r="D57" s="32">
        <f t="shared" si="2"/>
        <v>1.3949430441092092E-2</v>
      </c>
    </row>
    <row r="58" spans="1:4" x14ac:dyDescent="0.2">
      <c r="A58" s="16">
        <v>22525</v>
      </c>
      <c r="B58" s="17">
        <v>56.748317</v>
      </c>
      <c r="C58" s="32">
        <f t="shared" si="3"/>
        <v>1.6525333843119272E-2</v>
      </c>
      <c r="D58" s="32">
        <f t="shared" si="2"/>
        <v>2.0743306275009088E-2</v>
      </c>
    </row>
    <row r="59" spans="1:4" x14ac:dyDescent="0.2">
      <c r="A59" s="16">
        <v>22616</v>
      </c>
      <c r="B59" s="17">
        <v>57.324930000000002</v>
      </c>
      <c r="C59" s="32">
        <f t="shared" si="3"/>
        <v>1.797704126829669E-2</v>
      </c>
      <c r="D59" s="32">
        <f t="shared" si="2"/>
        <v>2.1404112807838827E-2</v>
      </c>
    </row>
    <row r="60" spans="1:4" x14ac:dyDescent="0.2">
      <c r="A60" s="16">
        <v>22706</v>
      </c>
      <c r="B60" s="17">
        <v>57.517133999999999</v>
      </c>
      <c r="C60" s="32">
        <f t="shared" si="3"/>
        <v>2.1359226997599512E-2</v>
      </c>
      <c r="D60" s="32">
        <f t="shared" si="2"/>
        <v>2.92347474868071E-2</v>
      </c>
    </row>
    <row r="61" spans="1:4" x14ac:dyDescent="0.2">
      <c r="A61" s="16">
        <v>22798</v>
      </c>
      <c r="B61" s="17">
        <v>57.709338000000002</v>
      </c>
      <c r="C61" s="32">
        <f t="shared" si="3"/>
        <v>2.6015916072385847E-2</v>
      </c>
      <c r="D61" s="32">
        <f t="shared" si="2"/>
        <v>3.2674123228407126E-2</v>
      </c>
    </row>
    <row r="62" spans="1:4" x14ac:dyDescent="0.2">
      <c r="A62" s="16">
        <v>22890</v>
      </c>
      <c r="B62" s="17">
        <v>58.141798000000001</v>
      </c>
      <c r="C62" s="32">
        <f t="shared" si="3"/>
        <v>2.6951875500881961E-2</v>
      </c>
      <c r="D62" s="32">
        <f t="shared" si="2"/>
        <v>2.4555459503759369E-2</v>
      </c>
    </row>
    <row r="63" spans="1:4" x14ac:dyDescent="0.2">
      <c r="A63" s="16">
        <v>22981</v>
      </c>
      <c r="B63" s="17">
        <v>58.526206000000002</v>
      </c>
      <c r="C63" s="32">
        <f t="shared" si="3"/>
        <v>2.680851001085327E-2</v>
      </c>
      <c r="D63" s="32">
        <f t="shared" si="2"/>
        <v>2.0955559823623071E-2</v>
      </c>
    </row>
    <row r="64" spans="1:4" x14ac:dyDescent="0.2">
      <c r="A64" s="16">
        <v>23071</v>
      </c>
      <c r="B64" s="17">
        <v>58.574257000000003</v>
      </c>
      <c r="C64" s="32">
        <f t="shared" si="3"/>
        <v>2.4081109691684865E-2</v>
      </c>
      <c r="D64" s="32">
        <f t="shared" si="2"/>
        <v>1.8379271122931806E-2</v>
      </c>
    </row>
    <row r="65" spans="1:4" x14ac:dyDescent="0.2">
      <c r="A65" s="16">
        <v>23163</v>
      </c>
      <c r="B65" s="17">
        <v>58.814512999999998</v>
      </c>
      <c r="C65" s="32">
        <f t="shared" si="3"/>
        <v>2.0746013212515013E-2</v>
      </c>
      <c r="D65" s="32">
        <f t="shared" si="2"/>
        <v>1.9150713529238361E-2</v>
      </c>
    </row>
    <row r="66" spans="1:4" x14ac:dyDescent="0.2">
      <c r="A66" s="16">
        <v>23255</v>
      </c>
      <c r="B66" s="17">
        <v>59.246972</v>
      </c>
      <c r="C66" s="32">
        <f t="shared" si="3"/>
        <v>1.9370956751217694E-2</v>
      </c>
      <c r="D66" s="32">
        <f t="shared" si="2"/>
        <v>1.9008252892351196E-2</v>
      </c>
    </row>
    <row r="67" spans="1:4" x14ac:dyDescent="0.2">
      <c r="A67" s="16">
        <v>23346</v>
      </c>
      <c r="B67" s="17">
        <v>59.823585000000001</v>
      </c>
      <c r="C67" s="32">
        <f t="shared" si="3"/>
        <v>1.9685035533144823E-2</v>
      </c>
      <c r="D67" s="32">
        <f t="shared" si="2"/>
        <v>2.2167488526421808E-2</v>
      </c>
    </row>
    <row r="68" spans="1:4" x14ac:dyDescent="0.2">
      <c r="A68" s="16">
        <v>23437</v>
      </c>
      <c r="B68" s="17">
        <v>60.063840999999996</v>
      </c>
      <c r="C68" s="32">
        <f t="shared" si="3"/>
        <v>2.1452147233383068E-2</v>
      </c>
      <c r="D68" s="32">
        <f t="shared" si="2"/>
        <v>2.5430693896808521E-2</v>
      </c>
    </row>
    <row r="69" spans="1:4" x14ac:dyDescent="0.2">
      <c r="A69" s="16">
        <v>23529</v>
      </c>
      <c r="B69" s="17">
        <v>60.592402</v>
      </c>
      <c r="C69" s="32">
        <f t="shared" si="3"/>
        <v>2.4225002776463223E-2</v>
      </c>
      <c r="D69" s="32">
        <f t="shared" si="2"/>
        <v>3.0228746432024334E-2</v>
      </c>
    </row>
    <row r="70" spans="1:4" x14ac:dyDescent="0.2">
      <c r="A70" s="16">
        <v>23621</v>
      </c>
      <c r="B70" s="17">
        <v>61.505372999999999</v>
      </c>
      <c r="C70" s="32">
        <f t="shared" si="3"/>
        <v>2.9015123654274166E-2</v>
      </c>
      <c r="D70" s="32">
        <f t="shared" si="2"/>
        <v>3.8118420634222439E-2</v>
      </c>
    </row>
    <row r="71" spans="1:4" x14ac:dyDescent="0.2">
      <c r="A71" s="16">
        <v>23712</v>
      </c>
      <c r="B71" s="17">
        <v>62.514445000000002</v>
      </c>
      <c r="C71" s="32">
        <f t="shared" si="3"/>
        <v>3.4749037410564787E-2</v>
      </c>
      <c r="D71" s="32">
        <f t="shared" si="2"/>
        <v>4.4979918873133462E-2</v>
      </c>
    </row>
    <row r="72" spans="1:4" x14ac:dyDescent="0.2">
      <c r="A72" s="16">
        <v>23802</v>
      </c>
      <c r="B72" s="17">
        <v>62.658599000000002</v>
      </c>
      <c r="C72" s="32">
        <f t="shared" si="3"/>
        <v>3.9176090198622449E-2</v>
      </c>
      <c r="D72" s="32">
        <f t="shared" si="2"/>
        <v>4.3200001145448086E-2</v>
      </c>
    </row>
    <row r="73" spans="1:4" x14ac:dyDescent="0.2">
      <c r="A73" s="16">
        <v>23894</v>
      </c>
      <c r="B73" s="17">
        <v>62.754700999999997</v>
      </c>
      <c r="C73" s="32">
        <f t="shared" si="3"/>
        <v>4.0489081738044996E-2</v>
      </c>
      <c r="D73" s="32">
        <f t="shared" si="2"/>
        <v>3.5685975941339931E-2</v>
      </c>
    </row>
    <row r="74" spans="1:4" x14ac:dyDescent="0.2">
      <c r="A74" s="16">
        <v>23986</v>
      </c>
      <c r="B74" s="17">
        <v>63.571568999999997</v>
      </c>
      <c r="C74" s="32">
        <f t="shared" si="3"/>
        <v>3.9316920872363825E-2</v>
      </c>
      <c r="D74" s="32">
        <f t="shared" si="2"/>
        <v>3.3593747980359412E-2</v>
      </c>
    </row>
    <row r="75" spans="1:4" x14ac:dyDescent="0.2">
      <c r="A75" s="16">
        <v>24077</v>
      </c>
      <c r="B75" s="17">
        <v>64.004029000000003</v>
      </c>
      <c r="C75" s="32">
        <f t="shared" si="3"/>
        <v>3.3974868509919487E-2</v>
      </c>
      <c r="D75" s="32">
        <f t="shared" si="2"/>
        <v>2.38278369103333E-2</v>
      </c>
    </row>
    <row r="76" spans="1:4" x14ac:dyDescent="0.2">
      <c r="A76" s="16">
        <v>24167</v>
      </c>
      <c r="B76" s="17">
        <v>64.436679999999996</v>
      </c>
      <c r="C76" s="32">
        <f t="shared" si="3"/>
        <v>3.0315586895030888E-2</v>
      </c>
      <c r="D76" s="32">
        <f t="shared" si="2"/>
        <v>2.8377286252442291E-2</v>
      </c>
    </row>
    <row r="77" spans="1:4" x14ac:dyDescent="0.2">
      <c r="A77" s="16">
        <v>24259</v>
      </c>
      <c r="B77" s="17">
        <v>64.816091999999998</v>
      </c>
      <c r="C77" s="32">
        <f t="shared" si="3"/>
        <v>2.9648236205747081E-2</v>
      </c>
      <c r="D77" s="32">
        <f t="shared" si="2"/>
        <v>3.2848391708535152E-2</v>
      </c>
    </row>
    <row r="78" spans="1:4" x14ac:dyDescent="0.2">
      <c r="A78" s="16">
        <v>24351</v>
      </c>
      <c r="B78" s="17">
        <v>65.195503000000002</v>
      </c>
      <c r="C78" s="32">
        <f t="shared" si="3"/>
        <v>2.764615890761446E-2</v>
      </c>
      <c r="D78" s="32">
        <f t="shared" si="2"/>
        <v>2.5544972784925291E-2</v>
      </c>
    </row>
    <row r="79" spans="1:4" x14ac:dyDescent="0.2">
      <c r="A79" s="16">
        <v>24442</v>
      </c>
      <c r="B79" s="17">
        <v>65.511679000000001</v>
      </c>
      <c r="C79" s="32">
        <f t="shared" si="3"/>
        <v>2.7554790171069099E-2</v>
      </c>
      <c r="D79" s="32">
        <f t="shared" si="2"/>
        <v>2.3555548354619926E-2</v>
      </c>
    </row>
    <row r="80" spans="1:4" x14ac:dyDescent="0.2">
      <c r="A80" s="16">
        <v>24532</v>
      </c>
      <c r="B80" s="17">
        <v>67.155794999999998</v>
      </c>
      <c r="C80" s="32">
        <f t="shared" si="3"/>
        <v>3.1056183305451235E-2</v>
      </c>
      <c r="D80" s="32">
        <f t="shared" si="2"/>
        <v>4.219824795442606E-2</v>
      </c>
    </row>
    <row r="81" spans="1:4" x14ac:dyDescent="0.2">
      <c r="A81" s="16">
        <v>24624</v>
      </c>
      <c r="B81" s="17">
        <v>68.989615999999998</v>
      </c>
      <c r="C81" s="32">
        <f t="shared" si="3"/>
        <v>3.9030824359474359E-2</v>
      </c>
      <c r="D81" s="32">
        <f t="shared" ref="D81:D144" si="5">+B81/B77-1</f>
        <v>6.4390244323894175E-2</v>
      </c>
    </row>
    <row r="82" spans="1:4" x14ac:dyDescent="0.2">
      <c r="A82" s="16">
        <v>24716</v>
      </c>
      <c r="B82" s="17">
        <v>69.748437999999993</v>
      </c>
      <c r="C82" s="32">
        <f t="shared" si="3"/>
        <v>5.011843113613712E-2</v>
      </c>
      <c r="D82" s="32">
        <f t="shared" si="5"/>
        <v>6.9835108105539057E-2</v>
      </c>
    </row>
    <row r="83" spans="1:4" x14ac:dyDescent="0.2">
      <c r="A83" s="16">
        <v>24807</v>
      </c>
      <c r="B83" s="17">
        <v>69.811672999999999</v>
      </c>
      <c r="C83" s="32">
        <f t="shared" si="3"/>
        <v>6.0569205978548535E-2</v>
      </c>
      <c r="D83" s="32">
        <f t="shared" si="5"/>
        <v>6.5637059920262475E-2</v>
      </c>
    </row>
    <row r="84" spans="1:4" x14ac:dyDescent="0.2">
      <c r="A84" s="16">
        <v>24898</v>
      </c>
      <c r="B84" s="17">
        <v>70.507261</v>
      </c>
      <c r="C84" s="32">
        <f t="shared" ref="C84:C147" si="6">+SUM(B81:B84)/SUM(B77:B80)-1</f>
        <v>6.2349539544012567E-2</v>
      </c>
      <c r="D84" s="32">
        <f t="shared" si="5"/>
        <v>4.9905834634226265E-2</v>
      </c>
    </row>
    <row r="85" spans="1:4" x14ac:dyDescent="0.2">
      <c r="A85" s="16">
        <v>24990</v>
      </c>
      <c r="B85" s="17">
        <v>71.455788999999996</v>
      </c>
      <c r="C85" s="32">
        <f t="shared" si="6"/>
        <v>5.4976299218497671E-2</v>
      </c>
      <c r="D85" s="32">
        <f t="shared" si="5"/>
        <v>3.5747017348233934E-2</v>
      </c>
    </row>
    <row r="86" spans="1:4" x14ac:dyDescent="0.2">
      <c r="A86" s="16">
        <v>25082</v>
      </c>
      <c r="B86" s="17">
        <v>72.277846999999994</v>
      </c>
      <c r="C86" s="32">
        <f t="shared" si="6"/>
        <v>4.6598321313484847E-2</v>
      </c>
      <c r="D86" s="32">
        <f t="shared" si="5"/>
        <v>3.6264740437628173E-2</v>
      </c>
    </row>
    <row r="87" spans="1:4" x14ac:dyDescent="0.2">
      <c r="A87" s="16">
        <v>25173</v>
      </c>
      <c r="B87" s="17">
        <v>73.352845000000002</v>
      </c>
      <c r="C87" s="32">
        <f t="shared" si="6"/>
        <v>4.3119266940181422E-2</v>
      </c>
      <c r="D87" s="32">
        <f t="shared" si="5"/>
        <v>5.0724640276132771E-2</v>
      </c>
    </row>
    <row r="88" spans="1:4" x14ac:dyDescent="0.2">
      <c r="A88" s="16">
        <v>25263</v>
      </c>
      <c r="B88" s="17">
        <v>74.364609000000002</v>
      </c>
      <c r="C88" s="32">
        <f t="shared" si="6"/>
        <v>4.4414232694291345E-2</v>
      </c>
      <c r="D88" s="32">
        <f t="shared" si="5"/>
        <v>5.4708521438664226E-2</v>
      </c>
    </row>
    <row r="89" spans="1:4" x14ac:dyDescent="0.2">
      <c r="A89" s="16">
        <v>25355</v>
      </c>
      <c r="B89" s="17">
        <v>75.186666000000002</v>
      </c>
      <c r="C89" s="32">
        <f t="shared" si="6"/>
        <v>4.8517521441157729E-2</v>
      </c>
      <c r="D89" s="32">
        <f t="shared" si="5"/>
        <v>5.221238268042927E-2</v>
      </c>
    </row>
    <row r="90" spans="1:4" x14ac:dyDescent="0.2">
      <c r="A90" s="16">
        <v>25447</v>
      </c>
      <c r="B90" s="17">
        <v>75.945488999999995</v>
      </c>
      <c r="C90" s="32">
        <f t="shared" si="6"/>
        <v>5.2092607364897292E-2</v>
      </c>
      <c r="D90" s="32">
        <f t="shared" si="5"/>
        <v>5.0743653169414538E-2</v>
      </c>
    </row>
    <row r="91" spans="1:4" x14ac:dyDescent="0.2">
      <c r="A91" s="16">
        <v>25538</v>
      </c>
      <c r="B91" s="17">
        <v>76.261664999999994</v>
      </c>
      <c r="C91" s="32">
        <f t="shared" si="6"/>
        <v>4.9252417321375308E-2</v>
      </c>
      <c r="D91" s="32">
        <f t="shared" si="5"/>
        <v>3.9655176292071381E-2</v>
      </c>
    </row>
    <row r="92" spans="1:4" x14ac:dyDescent="0.2">
      <c r="A92" s="16">
        <v>25628</v>
      </c>
      <c r="B92" s="17">
        <v>77.905781000000005</v>
      </c>
      <c r="C92" s="32">
        <f t="shared" si="6"/>
        <v>4.7515728968452242E-2</v>
      </c>
      <c r="D92" s="32">
        <f t="shared" si="5"/>
        <v>4.7619049540084335E-2</v>
      </c>
    </row>
    <row r="93" spans="1:4" x14ac:dyDescent="0.2">
      <c r="A93" s="16">
        <v>25720</v>
      </c>
      <c r="B93" s="17">
        <v>79.107249999999993</v>
      </c>
      <c r="C93" s="32">
        <f t="shared" si="6"/>
        <v>4.7557844209365374E-2</v>
      </c>
      <c r="D93" s="32">
        <f t="shared" si="5"/>
        <v>5.2144671503322026E-2</v>
      </c>
    </row>
    <row r="94" spans="1:4" x14ac:dyDescent="0.2">
      <c r="A94" s="16">
        <v>25812</v>
      </c>
      <c r="B94" s="17">
        <v>80.561659000000006</v>
      </c>
      <c r="C94" s="32">
        <f t="shared" si="6"/>
        <v>5.0148119819022341E-2</v>
      </c>
      <c r="D94" s="32">
        <f t="shared" si="5"/>
        <v>6.0782675321242818E-2</v>
      </c>
    </row>
    <row r="95" spans="1:4" x14ac:dyDescent="0.2">
      <c r="A95" s="16">
        <v>25903</v>
      </c>
      <c r="B95" s="17">
        <v>83.849890000000002</v>
      </c>
      <c r="C95" s="32">
        <f t="shared" si="6"/>
        <v>6.5171836508997938E-2</v>
      </c>
      <c r="D95" s="32">
        <f t="shared" si="5"/>
        <v>9.9502482669372672E-2</v>
      </c>
    </row>
    <row r="96" spans="1:4" x14ac:dyDescent="0.2">
      <c r="A96" s="16">
        <v>25993</v>
      </c>
      <c r="B96" s="17">
        <v>85.936651999999995</v>
      </c>
      <c r="C96" s="32">
        <f t="shared" si="6"/>
        <v>7.9121786995063781E-2</v>
      </c>
      <c r="D96" s="32">
        <f t="shared" si="5"/>
        <v>0.10308440396740259</v>
      </c>
    </row>
    <row r="97" spans="1:4" x14ac:dyDescent="0.2">
      <c r="A97" s="16">
        <v>26085</v>
      </c>
      <c r="B97" s="17">
        <v>87.833708999999999</v>
      </c>
      <c r="C97" s="32">
        <f t="shared" si="6"/>
        <v>9.3660525427859742E-2</v>
      </c>
      <c r="D97" s="32">
        <f t="shared" si="5"/>
        <v>0.11031174765903251</v>
      </c>
    </row>
    <row r="98" spans="1:4" x14ac:dyDescent="0.2">
      <c r="A98" s="16">
        <v>26177</v>
      </c>
      <c r="B98" s="17">
        <v>89.541059000000004</v>
      </c>
      <c r="C98" s="32">
        <f t="shared" si="6"/>
        <v>0.10618576996919327</v>
      </c>
      <c r="D98" s="32">
        <f t="shared" si="5"/>
        <v>0.11145996881717646</v>
      </c>
    </row>
    <row r="99" spans="1:4" x14ac:dyDescent="0.2">
      <c r="A99" s="16">
        <v>26268</v>
      </c>
      <c r="B99" s="17">
        <v>91.501351</v>
      </c>
      <c r="C99" s="32">
        <f t="shared" si="6"/>
        <v>0.10387566190488595</v>
      </c>
      <c r="D99" s="32">
        <f t="shared" si="5"/>
        <v>9.1251890729969976E-2</v>
      </c>
    </row>
    <row r="100" spans="1:4" x14ac:dyDescent="0.2">
      <c r="A100" s="16">
        <v>26359</v>
      </c>
      <c r="B100" s="17">
        <v>93.208702000000002</v>
      </c>
      <c r="C100" s="32">
        <f t="shared" si="6"/>
        <v>9.9040310005373167E-2</v>
      </c>
      <c r="D100" s="32">
        <f t="shared" si="5"/>
        <v>8.4621053191599849E-2</v>
      </c>
    </row>
    <row r="101" spans="1:4" x14ac:dyDescent="0.2">
      <c r="A101" s="16">
        <v>26451</v>
      </c>
      <c r="B101" s="17">
        <v>94.346935999999999</v>
      </c>
      <c r="C101" s="32">
        <f t="shared" si="6"/>
        <v>8.9940168591513547E-2</v>
      </c>
      <c r="D101" s="32">
        <f t="shared" si="5"/>
        <v>7.4154069936862133E-2</v>
      </c>
    </row>
    <row r="102" spans="1:4" x14ac:dyDescent="0.2">
      <c r="A102" s="16">
        <v>26543</v>
      </c>
      <c r="B102" s="17">
        <v>95.358699000000001</v>
      </c>
      <c r="C102" s="32">
        <f t="shared" si="6"/>
        <v>7.8506380794564956E-2</v>
      </c>
      <c r="D102" s="32">
        <f t="shared" si="5"/>
        <v>6.4971757816712827E-2</v>
      </c>
    </row>
    <row r="103" spans="1:4" x14ac:dyDescent="0.2">
      <c r="A103" s="16">
        <v>26634</v>
      </c>
      <c r="B103" s="17">
        <v>96.496932999999999</v>
      </c>
      <c r="C103" s="32">
        <f t="shared" si="6"/>
        <v>6.93281105149397E-2</v>
      </c>
      <c r="D103" s="32">
        <f t="shared" si="5"/>
        <v>5.4595718482888911E-2</v>
      </c>
    </row>
    <row r="104" spans="1:4" x14ac:dyDescent="0.2">
      <c r="A104" s="16">
        <v>26724</v>
      </c>
      <c r="B104" s="17">
        <v>98.773399999999995</v>
      </c>
      <c r="C104" s="32">
        <f t="shared" si="6"/>
        <v>6.3220399399178229E-2</v>
      </c>
      <c r="D104" s="32">
        <f t="shared" si="5"/>
        <v>5.9701485811914701E-2</v>
      </c>
    </row>
    <row r="105" spans="1:4" x14ac:dyDescent="0.2">
      <c r="A105" s="16">
        <v>26816</v>
      </c>
      <c r="B105" s="17">
        <v>101.492514</v>
      </c>
      <c r="C105" s="32">
        <f t="shared" si="6"/>
        <v>6.3818834982001693E-2</v>
      </c>
      <c r="D105" s="32">
        <f t="shared" si="5"/>
        <v>7.5737255526771907E-2</v>
      </c>
    </row>
    <row r="106" spans="1:4" x14ac:dyDescent="0.2">
      <c r="A106" s="16">
        <v>26908</v>
      </c>
      <c r="B106" s="17">
        <v>103.832217</v>
      </c>
      <c r="C106" s="32">
        <f t="shared" si="6"/>
        <v>6.9920617215163183E-2</v>
      </c>
      <c r="D106" s="32">
        <f t="shared" si="5"/>
        <v>8.8859412815604832E-2</v>
      </c>
    </row>
    <row r="107" spans="1:4" x14ac:dyDescent="0.2">
      <c r="A107" s="16">
        <v>26999</v>
      </c>
      <c r="B107" s="17">
        <v>106.29839</v>
      </c>
      <c r="C107" s="32">
        <f t="shared" si="6"/>
        <v>8.1666659506450578E-2</v>
      </c>
      <c r="D107" s="32">
        <f t="shared" si="5"/>
        <v>0.10157273081414919</v>
      </c>
    </row>
    <row r="108" spans="1:4" x14ac:dyDescent="0.2">
      <c r="A108" s="16">
        <v>27089</v>
      </c>
      <c r="B108" s="17">
        <v>108.954269</v>
      </c>
      <c r="C108" s="32">
        <f t="shared" si="6"/>
        <v>9.2476998460329973E-2</v>
      </c>
      <c r="D108" s="32">
        <f t="shared" si="5"/>
        <v>0.10307298321207936</v>
      </c>
    </row>
    <row r="109" spans="1:4" x14ac:dyDescent="0.2">
      <c r="A109" s="16">
        <v>27181</v>
      </c>
      <c r="B109" s="17">
        <v>111.610148</v>
      </c>
      <c r="C109" s="32">
        <f t="shared" si="6"/>
        <v>9.8371227986538745E-2</v>
      </c>
      <c r="D109" s="32">
        <f t="shared" si="5"/>
        <v>9.9688475546088062E-2</v>
      </c>
    </row>
    <row r="110" spans="1:4" x14ac:dyDescent="0.2">
      <c r="A110" s="16">
        <v>27273</v>
      </c>
      <c r="B110" s="17">
        <v>115.783672</v>
      </c>
      <c r="C110" s="32">
        <f t="shared" si="6"/>
        <v>0.10497237429765249</v>
      </c>
      <c r="D110" s="32">
        <f t="shared" si="5"/>
        <v>0.11510353284665009</v>
      </c>
    </row>
    <row r="111" spans="1:4" x14ac:dyDescent="0.2">
      <c r="A111" s="16">
        <v>27364</v>
      </c>
      <c r="B111" s="17">
        <v>119.64102</v>
      </c>
      <c r="C111" s="32">
        <f t="shared" si="6"/>
        <v>0.1110939924366463</v>
      </c>
      <c r="D111" s="32">
        <f t="shared" si="5"/>
        <v>0.12552052763922394</v>
      </c>
    </row>
    <row r="112" spans="1:4" x14ac:dyDescent="0.2">
      <c r="A112" s="16">
        <v>27454</v>
      </c>
      <c r="B112" s="17">
        <v>123.349892</v>
      </c>
      <c r="C112" s="32">
        <f t="shared" si="6"/>
        <v>0.11842610464628178</v>
      </c>
      <c r="D112" s="32">
        <f t="shared" si="5"/>
        <v>0.13212536903900474</v>
      </c>
    </row>
    <row r="113" spans="1:4" x14ac:dyDescent="0.2">
      <c r="A113" s="16">
        <v>27546</v>
      </c>
      <c r="B113" s="17">
        <v>128.25517400000001</v>
      </c>
      <c r="C113" s="32">
        <f t="shared" si="6"/>
        <v>0.13079959335680647</v>
      </c>
      <c r="D113" s="32">
        <f t="shared" si="5"/>
        <v>0.14913541732782232</v>
      </c>
    </row>
    <row r="114" spans="1:4" x14ac:dyDescent="0.2">
      <c r="A114" s="16">
        <v>27638</v>
      </c>
      <c r="B114" s="17">
        <v>132.92117300000001</v>
      </c>
      <c r="C114" s="32">
        <f t="shared" si="6"/>
        <v>0.13898400398210331</v>
      </c>
      <c r="D114" s="32">
        <f t="shared" si="5"/>
        <v>0.1480131067185364</v>
      </c>
    </row>
    <row r="115" spans="1:4" x14ac:dyDescent="0.2">
      <c r="A115" s="16">
        <v>27729</v>
      </c>
      <c r="B115" s="17">
        <v>138.42465999999999</v>
      </c>
      <c r="C115" s="32">
        <f t="shared" si="6"/>
        <v>0.14684953802262868</v>
      </c>
      <c r="D115" s="32">
        <f t="shared" si="5"/>
        <v>0.15699999882983273</v>
      </c>
    </row>
    <row r="116" spans="1:4" x14ac:dyDescent="0.2">
      <c r="A116" s="16">
        <v>27820</v>
      </c>
      <c r="B116" s="17">
        <v>144.526352</v>
      </c>
      <c r="C116" s="32">
        <f t="shared" si="6"/>
        <v>0.15677087707855253</v>
      </c>
      <c r="D116" s="32">
        <f t="shared" si="5"/>
        <v>0.17167797763454873</v>
      </c>
    </row>
    <row r="117" spans="1:4" x14ac:dyDescent="0.2">
      <c r="A117" s="16">
        <v>27912</v>
      </c>
      <c r="B117" s="17">
        <v>150.98696699999999</v>
      </c>
      <c r="C117" s="32">
        <f t="shared" si="6"/>
        <v>0.16391071118081446</v>
      </c>
      <c r="D117" s="32">
        <f t="shared" si="5"/>
        <v>0.17723879895870698</v>
      </c>
    </row>
    <row r="118" spans="1:4" x14ac:dyDescent="0.2">
      <c r="A118" s="16">
        <v>28004</v>
      </c>
      <c r="B118" s="17">
        <v>155.77260799999999</v>
      </c>
      <c r="C118" s="32">
        <f t="shared" si="6"/>
        <v>0.16967251735004085</v>
      </c>
      <c r="D118" s="32">
        <f t="shared" si="5"/>
        <v>0.17191719335790068</v>
      </c>
    </row>
    <row r="119" spans="1:4" x14ac:dyDescent="0.2">
      <c r="A119" s="16">
        <v>28095</v>
      </c>
      <c r="B119" s="17">
        <v>160.07968500000001</v>
      </c>
      <c r="C119" s="32">
        <f t="shared" si="6"/>
        <v>0.16906886128137244</v>
      </c>
      <c r="D119" s="32">
        <f t="shared" si="5"/>
        <v>0.15643906945482122</v>
      </c>
    </row>
    <row r="120" spans="1:4" x14ac:dyDescent="0.2">
      <c r="A120" s="16">
        <v>28185</v>
      </c>
      <c r="B120" s="17">
        <v>164.267121</v>
      </c>
      <c r="C120" s="32">
        <f t="shared" si="6"/>
        <v>0.15985048456275108</v>
      </c>
      <c r="D120" s="32">
        <f t="shared" si="5"/>
        <v>0.13658940896813054</v>
      </c>
    </row>
    <row r="121" spans="1:4" x14ac:dyDescent="0.2">
      <c r="A121" s="16">
        <v>28277</v>
      </c>
      <c r="B121" s="17">
        <v>172.16342800000001</v>
      </c>
      <c r="C121" s="32">
        <f t="shared" si="6"/>
        <v>0.15069649964829379</v>
      </c>
      <c r="D121" s="32">
        <f t="shared" si="5"/>
        <v>0.14025356903818076</v>
      </c>
    </row>
    <row r="122" spans="1:4" x14ac:dyDescent="0.2">
      <c r="A122" s="16">
        <v>28369</v>
      </c>
      <c r="B122" s="17">
        <v>178.26512</v>
      </c>
      <c r="C122" s="32">
        <f t="shared" si="6"/>
        <v>0.1442483293928043</v>
      </c>
      <c r="D122" s="32">
        <f t="shared" si="5"/>
        <v>0.14439324274522014</v>
      </c>
    </row>
    <row r="123" spans="1:4" x14ac:dyDescent="0.2">
      <c r="A123" s="16">
        <v>28460</v>
      </c>
      <c r="B123" s="17">
        <v>184.60609400000001</v>
      </c>
      <c r="C123" s="32">
        <f t="shared" si="6"/>
        <v>0.14383561861179728</v>
      </c>
      <c r="D123" s="32">
        <f t="shared" si="5"/>
        <v>0.1532137510140652</v>
      </c>
    </row>
    <row r="124" spans="1:4" x14ac:dyDescent="0.2">
      <c r="A124" s="16">
        <v>28550</v>
      </c>
      <c r="B124" s="17">
        <v>188.298216</v>
      </c>
      <c r="C124" s="32">
        <f t="shared" si="6"/>
        <v>0.14613459755210445</v>
      </c>
      <c r="D124" s="32">
        <f t="shared" si="5"/>
        <v>0.14629278734360973</v>
      </c>
    </row>
    <row r="125" spans="1:4" x14ac:dyDescent="0.2">
      <c r="A125" s="16">
        <v>28642</v>
      </c>
      <c r="B125" s="17">
        <v>193.28258</v>
      </c>
      <c r="C125" s="32">
        <f t="shared" si="6"/>
        <v>0.14130245664196073</v>
      </c>
      <c r="D125" s="32">
        <f t="shared" si="5"/>
        <v>0.12266921172131862</v>
      </c>
    </row>
    <row r="126" spans="1:4" x14ac:dyDescent="0.2">
      <c r="A126" s="16">
        <v>28734</v>
      </c>
      <c r="B126" s="17">
        <v>198.08233899999999</v>
      </c>
      <c r="C126" s="32">
        <f t="shared" si="6"/>
        <v>0.132627658182074</v>
      </c>
      <c r="D126" s="32">
        <f t="shared" si="5"/>
        <v>0.11116711446411953</v>
      </c>
    </row>
    <row r="127" spans="1:4" x14ac:dyDescent="0.2">
      <c r="A127" s="16">
        <v>28825</v>
      </c>
      <c r="B127" s="17">
        <v>203.25130899999999</v>
      </c>
      <c r="C127" s="32">
        <f t="shared" si="6"/>
        <v>0.1195659519594261</v>
      </c>
      <c r="D127" s="32">
        <f t="shared" si="5"/>
        <v>0.10099999732403186</v>
      </c>
    </row>
    <row r="128" spans="1:4" x14ac:dyDescent="0.2">
      <c r="A128" s="16">
        <v>28915</v>
      </c>
      <c r="B128" s="17">
        <v>207.86646200000001</v>
      </c>
      <c r="C128" s="32">
        <f t="shared" si="6"/>
        <v>0.10942380278264663</v>
      </c>
      <c r="D128" s="32">
        <f t="shared" si="5"/>
        <v>0.10392156875240932</v>
      </c>
    </row>
    <row r="129" spans="1:4" x14ac:dyDescent="0.2">
      <c r="A129" s="16">
        <v>29007</v>
      </c>
      <c r="B129" s="17">
        <v>217.281373</v>
      </c>
      <c r="C129" s="32">
        <f t="shared" si="6"/>
        <v>0.11018772452505043</v>
      </c>
      <c r="D129" s="32">
        <f t="shared" si="5"/>
        <v>0.12416428319613693</v>
      </c>
    </row>
    <row r="130" spans="1:4" x14ac:dyDescent="0.2">
      <c r="A130" s="16">
        <v>29099</v>
      </c>
      <c r="B130" s="17">
        <v>228.17313200000001</v>
      </c>
      <c r="C130" s="32">
        <f t="shared" si="6"/>
        <v>0.12077294688518725</v>
      </c>
      <c r="D130" s="32">
        <f t="shared" si="5"/>
        <v>0.15191052948945649</v>
      </c>
    </row>
    <row r="131" spans="1:4" x14ac:dyDescent="0.2">
      <c r="A131" s="16">
        <v>29190</v>
      </c>
      <c r="B131" s="17">
        <v>236.84961899999999</v>
      </c>
      <c r="C131" s="32">
        <f t="shared" si="6"/>
        <v>0.13699599339618262</v>
      </c>
      <c r="D131" s="32">
        <f t="shared" si="5"/>
        <v>0.16530427363692901</v>
      </c>
    </row>
    <row r="132" spans="1:4" x14ac:dyDescent="0.2">
      <c r="A132" s="16">
        <v>29281</v>
      </c>
      <c r="B132" s="17">
        <v>246.07992300000001</v>
      </c>
      <c r="C132" s="32">
        <f t="shared" si="6"/>
        <v>0.15688981029609494</v>
      </c>
      <c r="D132" s="32">
        <f t="shared" si="5"/>
        <v>0.18383658735674246</v>
      </c>
    </row>
    <row r="133" spans="1:4" x14ac:dyDescent="0.2">
      <c r="A133" s="16">
        <v>29373</v>
      </c>
      <c r="B133" s="17">
        <v>256.23325799999998</v>
      </c>
      <c r="C133" s="32">
        <f t="shared" si="6"/>
        <v>0.17042662406509113</v>
      </c>
      <c r="D133" s="32">
        <f t="shared" si="5"/>
        <v>0.17926932466502765</v>
      </c>
    </row>
    <row r="134" spans="1:4" x14ac:dyDescent="0.2">
      <c r="A134" s="16">
        <v>29465</v>
      </c>
      <c r="B134" s="17">
        <v>265.46356300000002</v>
      </c>
      <c r="C134" s="32">
        <f t="shared" si="6"/>
        <v>0.17284482716552452</v>
      </c>
      <c r="D134" s="32">
        <f t="shared" si="5"/>
        <v>0.16343042089635684</v>
      </c>
    </row>
    <row r="135" spans="1:4" x14ac:dyDescent="0.2">
      <c r="A135" s="16">
        <v>29556</v>
      </c>
      <c r="B135" s="17">
        <v>275.06308000000001</v>
      </c>
      <c r="C135" s="32">
        <f t="shared" si="6"/>
        <v>0.17150559724290892</v>
      </c>
      <c r="D135" s="32">
        <f t="shared" si="5"/>
        <v>0.1613406057452853</v>
      </c>
    </row>
    <row r="136" spans="1:4" x14ac:dyDescent="0.2">
      <c r="A136" s="16">
        <v>29646</v>
      </c>
      <c r="B136" s="17">
        <v>283.590036</v>
      </c>
      <c r="C136" s="32">
        <f t="shared" si="6"/>
        <v>0.16368860547643593</v>
      </c>
      <c r="D136" s="32">
        <f t="shared" si="5"/>
        <v>0.15243061092797894</v>
      </c>
    </row>
    <row r="137" spans="1:4" x14ac:dyDescent="0.2">
      <c r="A137" s="16">
        <v>29738</v>
      </c>
      <c r="B137" s="17">
        <v>294.86762199999998</v>
      </c>
      <c r="C137" s="32">
        <f t="shared" si="6"/>
        <v>0.1567690850545187</v>
      </c>
      <c r="D137" s="32">
        <f t="shared" si="5"/>
        <v>0.1507781007881499</v>
      </c>
    </row>
    <row r="138" spans="1:4" x14ac:dyDescent="0.2">
      <c r="A138" s="16">
        <v>29830</v>
      </c>
      <c r="B138" s="17">
        <v>306.42027100000001</v>
      </c>
      <c r="C138" s="32">
        <f t="shared" si="6"/>
        <v>0.15459941299589408</v>
      </c>
      <c r="D138" s="32">
        <f t="shared" si="5"/>
        <v>0.15428372744322716</v>
      </c>
    </row>
    <row r="139" spans="1:4" x14ac:dyDescent="0.2">
      <c r="A139" s="16">
        <v>29921</v>
      </c>
      <c r="B139" s="17">
        <v>318.24798399999997</v>
      </c>
      <c r="C139" s="32">
        <f t="shared" si="6"/>
        <v>0.15370154199251185</v>
      </c>
      <c r="D139" s="32">
        <f t="shared" si="5"/>
        <v>0.1570000015996329</v>
      </c>
    </row>
    <row r="140" spans="1:4" x14ac:dyDescent="0.2">
      <c r="A140" s="16">
        <v>30011</v>
      </c>
      <c r="B140" s="17">
        <v>328.425318</v>
      </c>
      <c r="C140" s="32">
        <f t="shared" si="6"/>
        <v>0.155145339727085</v>
      </c>
      <c r="D140" s="32">
        <f t="shared" si="5"/>
        <v>0.15809893264374075</v>
      </c>
    </row>
    <row r="141" spans="1:4" x14ac:dyDescent="0.2">
      <c r="A141" s="16">
        <v>30103</v>
      </c>
      <c r="B141" s="17">
        <v>344.929102</v>
      </c>
      <c r="C141" s="32">
        <f t="shared" si="6"/>
        <v>0.16000079164649539</v>
      </c>
      <c r="D141" s="32">
        <f t="shared" si="5"/>
        <v>0.16977611736564291</v>
      </c>
    </row>
    <row r="142" spans="1:4" x14ac:dyDescent="0.2">
      <c r="A142" s="16">
        <v>30195</v>
      </c>
      <c r="B142" s="17">
        <v>357.30694099999999</v>
      </c>
      <c r="C142" s="32">
        <f t="shared" si="6"/>
        <v>0.16291202270959637</v>
      </c>
      <c r="D142" s="32">
        <f t="shared" si="5"/>
        <v>0.16606822333891857</v>
      </c>
    </row>
    <row r="143" spans="1:4" x14ac:dyDescent="0.2">
      <c r="A143" s="16">
        <v>30286</v>
      </c>
      <c r="B143" s="17">
        <v>366.93414899999999</v>
      </c>
      <c r="C143" s="32">
        <f t="shared" si="6"/>
        <v>0.16163694497701342</v>
      </c>
      <c r="D143" s="32">
        <f t="shared" si="5"/>
        <v>0.15298184889680244</v>
      </c>
    </row>
    <row r="144" spans="1:4" x14ac:dyDescent="0.2">
      <c r="A144" s="16">
        <v>30376</v>
      </c>
      <c r="B144" s="17">
        <v>369.95984299999998</v>
      </c>
      <c r="C144" s="32">
        <f t="shared" si="6"/>
        <v>0.15318492335012102</v>
      </c>
      <c r="D144" s="32">
        <f t="shared" si="5"/>
        <v>0.1264656612131223</v>
      </c>
    </row>
    <row r="145" spans="1:4" x14ac:dyDescent="0.2">
      <c r="A145" s="16">
        <v>30468</v>
      </c>
      <c r="B145" s="17">
        <v>373.535663</v>
      </c>
      <c r="C145" s="32">
        <f t="shared" si="6"/>
        <v>0.13074804028365694</v>
      </c>
      <c r="D145" s="32">
        <f t="shared" ref="D145:D208" si="7">+B145/B141-1</f>
        <v>8.2934611298759009E-2</v>
      </c>
    </row>
    <row r="146" spans="1:4" x14ac:dyDescent="0.2">
      <c r="A146" s="16">
        <v>30560</v>
      </c>
      <c r="B146" s="17">
        <v>376.56135699999999</v>
      </c>
      <c r="C146" s="32">
        <f t="shared" si="6"/>
        <v>0.10236541655807119</v>
      </c>
      <c r="D146" s="32">
        <f t="shared" si="7"/>
        <v>5.3887606958074707E-2</v>
      </c>
    </row>
    <row r="147" spans="1:4" x14ac:dyDescent="0.2">
      <c r="A147" s="16">
        <v>30651</v>
      </c>
      <c r="B147" s="17">
        <v>380.13717700000001</v>
      </c>
      <c r="C147" s="32">
        <f t="shared" si="6"/>
        <v>7.3410746718841624E-2</v>
      </c>
      <c r="D147" s="32">
        <f t="shared" si="7"/>
        <v>3.5982009404090798E-2</v>
      </c>
    </row>
    <row r="148" spans="1:4" x14ac:dyDescent="0.2">
      <c r="A148" s="16">
        <v>30742</v>
      </c>
      <c r="B148" s="17">
        <v>382.798137</v>
      </c>
      <c r="C148" s="32">
        <f t="shared" ref="C148:C211" si="8">+SUM(B145:B148)/SUM(B141:B144)-1</f>
        <v>5.1352064929976793E-2</v>
      </c>
      <c r="D148" s="32">
        <f t="shared" si="7"/>
        <v>3.4701858168968869E-2</v>
      </c>
    </row>
    <row r="149" spans="1:4" x14ac:dyDescent="0.2">
      <c r="A149" s="16">
        <v>30834</v>
      </c>
      <c r="B149" s="17">
        <v>391.16115500000001</v>
      </c>
      <c r="C149" s="32">
        <f t="shared" si="8"/>
        <v>4.2869565405317278E-2</v>
      </c>
      <c r="D149" s="32">
        <f t="shared" si="7"/>
        <v>4.7185566857106176E-2</v>
      </c>
    </row>
    <row r="150" spans="1:4" x14ac:dyDescent="0.2">
      <c r="A150" s="16">
        <v>30926</v>
      </c>
      <c r="B150" s="17">
        <v>402.94540699999999</v>
      </c>
      <c r="C150" s="32">
        <f t="shared" si="8"/>
        <v>4.7109137469352858E-2</v>
      </c>
      <c r="D150" s="32">
        <f t="shared" si="7"/>
        <v>7.0065739645186254E-2</v>
      </c>
    </row>
    <row r="151" spans="1:4" x14ac:dyDescent="0.2">
      <c r="A151" s="16">
        <v>31017</v>
      </c>
      <c r="B151" s="17">
        <v>415.870071</v>
      </c>
      <c r="C151" s="32">
        <f t="shared" si="8"/>
        <v>6.1712503537209029E-2</v>
      </c>
      <c r="D151" s="32">
        <f t="shared" si="7"/>
        <v>9.3999998321658396E-2</v>
      </c>
    </row>
    <row r="152" spans="1:4" x14ac:dyDescent="0.2">
      <c r="A152" s="16">
        <v>31107</v>
      </c>
      <c r="B152" s="17">
        <v>434.11665599999998</v>
      </c>
      <c r="C152" s="32">
        <f t="shared" si="8"/>
        <v>8.6621384127009593E-2</v>
      </c>
      <c r="D152" s="32">
        <f t="shared" si="7"/>
        <v>0.13406156937487901</v>
      </c>
    </row>
    <row r="153" spans="1:4" x14ac:dyDescent="0.2">
      <c r="A153" s="16">
        <v>31199</v>
      </c>
      <c r="B153" s="17">
        <v>456.16461199999998</v>
      </c>
      <c r="C153" s="4">
        <f t="shared" si="8"/>
        <v>0.11657662278858671</v>
      </c>
      <c r="D153" s="32">
        <f t="shared" si="7"/>
        <v>0.16618075739141314</v>
      </c>
    </row>
    <row r="154" spans="1:4" x14ac:dyDescent="0.2">
      <c r="A154" s="16">
        <v>31291</v>
      </c>
      <c r="B154" s="17">
        <v>468.70913899999999</v>
      </c>
      <c r="C154" s="4">
        <f t="shared" si="8"/>
        <v>0.13989257794374188</v>
      </c>
      <c r="D154" s="32">
        <f t="shared" si="7"/>
        <v>0.16320754836150786</v>
      </c>
    </row>
    <row r="155" spans="1:4" x14ac:dyDescent="0.2">
      <c r="A155" s="16">
        <v>31382</v>
      </c>
      <c r="B155" s="17">
        <v>479.35298</v>
      </c>
      <c r="C155" s="4">
        <f t="shared" si="8"/>
        <v>0.15417661154941564</v>
      </c>
      <c r="D155" s="32">
        <f t="shared" si="7"/>
        <v>0.15265082396371832</v>
      </c>
    </row>
    <row r="156" spans="1:4" x14ac:dyDescent="0.2">
      <c r="A156" s="16">
        <v>31472</v>
      </c>
      <c r="B156" s="17">
        <v>490.376958</v>
      </c>
      <c r="C156" s="4">
        <f t="shared" si="8"/>
        <v>0.15236994255500558</v>
      </c>
      <c r="D156" s="32">
        <f t="shared" si="7"/>
        <v>0.12959719748693543</v>
      </c>
    </row>
    <row r="157" spans="1:4" x14ac:dyDescent="0.2">
      <c r="A157" s="16">
        <v>31564</v>
      </c>
      <c r="B157" s="17">
        <v>503.681759</v>
      </c>
      <c r="C157" s="4">
        <f t="shared" si="8"/>
        <v>0.13634341680503104</v>
      </c>
      <c r="D157" s="32">
        <f t="shared" si="7"/>
        <v>0.1041666664839842</v>
      </c>
    </row>
    <row r="158" spans="1:4" x14ac:dyDescent="0.2">
      <c r="A158" s="16">
        <v>31656</v>
      </c>
      <c r="B158" s="17">
        <v>520.40779499999996</v>
      </c>
      <c r="C158" s="4">
        <f t="shared" si="8"/>
        <v>0.1233668881098382</v>
      </c>
      <c r="D158" s="32">
        <f t="shared" si="7"/>
        <v>0.11030008100610122</v>
      </c>
    </row>
    <row r="159" spans="1:4" x14ac:dyDescent="0.2">
      <c r="A159" s="16">
        <v>31747</v>
      </c>
      <c r="B159" s="17">
        <v>566.78453000000002</v>
      </c>
      <c r="C159" s="4">
        <f t="shared" si="8"/>
        <v>0.13213399450708829</v>
      </c>
      <c r="D159" s="32">
        <f t="shared" si="7"/>
        <v>0.18239492325676165</v>
      </c>
    </row>
    <row r="160" spans="1:4" x14ac:dyDescent="0.2">
      <c r="A160" s="16">
        <v>31837</v>
      </c>
      <c r="B160" s="17">
        <v>580.08933200000001</v>
      </c>
      <c r="C160" s="4">
        <f t="shared" si="8"/>
        <v>0.14586677340730114</v>
      </c>
      <c r="D160" s="32">
        <f t="shared" si="7"/>
        <v>0.18294573702217054</v>
      </c>
    </row>
    <row r="161" spans="1:4" x14ac:dyDescent="0.2">
      <c r="A161" s="16">
        <v>31929</v>
      </c>
      <c r="B161" s="17">
        <v>599.09618999999998</v>
      </c>
      <c r="C161" s="4">
        <f t="shared" si="8"/>
        <v>0.1669602658029461</v>
      </c>
      <c r="D161" s="32">
        <f t="shared" si="7"/>
        <v>0.18943396161384518</v>
      </c>
    </row>
    <row r="162" spans="1:4" x14ac:dyDescent="0.2">
      <c r="A162" s="16">
        <v>32021</v>
      </c>
      <c r="B162" s="17">
        <v>608.59961999999996</v>
      </c>
      <c r="C162" s="4">
        <f t="shared" si="8"/>
        <v>0.18093422270545223</v>
      </c>
      <c r="D162" s="32">
        <f t="shared" si="7"/>
        <v>0.16946676404030425</v>
      </c>
    </row>
    <row r="163" spans="1:4" x14ac:dyDescent="0.2">
      <c r="A163" s="16">
        <v>32112</v>
      </c>
      <c r="B163" s="17">
        <v>621.14414699999998</v>
      </c>
      <c r="C163" s="4">
        <f t="shared" si="8"/>
        <v>0.15744292273608385</v>
      </c>
      <c r="D163" s="32">
        <f t="shared" si="7"/>
        <v>9.5908787418739205E-2</v>
      </c>
    </row>
    <row r="164" spans="1:4" x14ac:dyDescent="0.2">
      <c r="A164" s="16">
        <v>32203</v>
      </c>
      <c r="B164" s="17">
        <v>632.16812500000003</v>
      </c>
      <c r="C164" s="4">
        <f t="shared" si="8"/>
        <v>0.13360182113727515</v>
      </c>
      <c r="D164" s="32">
        <f t="shared" si="7"/>
        <v>8.9777194868324139E-2</v>
      </c>
    </row>
    <row r="165" spans="1:4" x14ac:dyDescent="0.2">
      <c r="A165" s="16">
        <v>32295</v>
      </c>
      <c r="B165" s="17">
        <v>637.10990800000002</v>
      </c>
      <c r="C165" s="4">
        <f t="shared" si="8"/>
        <v>0.10265011781153377</v>
      </c>
      <c r="D165" s="32">
        <f t="shared" si="7"/>
        <v>6.3451777251329222E-2</v>
      </c>
    </row>
    <row r="166" spans="1:4" x14ac:dyDescent="0.2">
      <c r="A166" s="16">
        <v>32387</v>
      </c>
      <c r="B166" s="17">
        <v>642.81196599999998</v>
      </c>
      <c r="C166" s="4">
        <f t="shared" si="8"/>
        <v>7.5879884177833867E-2</v>
      </c>
      <c r="D166" s="32">
        <f t="shared" si="7"/>
        <v>5.6214865858772667E-2</v>
      </c>
    </row>
    <row r="167" spans="1:4" x14ac:dyDescent="0.2">
      <c r="A167" s="16">
        <v>32478</v>
      </c>
      <c r="B167" s="17">
        <v>650.41470900000002</v>
      </c>
      <c r="C167" s="4">
        <f t="shared" si="8"/>
        <v>6.3752564137635082E-2</v>
      </c>
      <c r="D167" s="32">
        <f t="shared" si="7"/>
        <v>4.7123622014907385E-2</v>
      </c>
    </row>
    <row r="168" spans="1:4" x14ac:dyDescent="0.2">
      <c r="A168" s="16">
        <v>32568</v>
      </c>
      <c r="B168" s="17">
        <v>657.56927099999996</v>
      </c>
      <c r="C168" s="4">
        <f t="shared" si="8"/>
        <v>5.1563330054923417E-2</v>
      </c>
      <c r="D168" s="32">
        <f t="shared" si="7"/>
        <v>4.0180997736954716E-2</v>
      </c>
    </row>
    <row r="169" spans="1:4" x14ac:dyDescent="0.2">
      <c r="A169" s="16">
        <v>32660</v>
      </c>
      <c r="B169" s="17">
        <v>665.37424799999997</v>
      </c>
      <c r="C169" s="4">
        <f t="shared" si="8"/>
        <v>4.6877699906419323E-2</v>
      </c>
      <c r="D169" s="32">
        <f t="shared" si="7"/>
        <v>4.4363365951608946E-2</v>
      </c>
    </row>
    <row r="170" spans="1:4" x14ac:dyDescent="0.2">
      <c r="A170" s="16">
        <v>32752</v>
      </c>
      <c r="B170" s="17">
        <v>688.789177</v>
      </c>
      <c r="C170" s="4">
        <f t="shared" si="8"/>
        <v>5.0888805207191634E-2</v>
      </c>
      <c r="D170" s="32">
        <f t="shared" si="7"/>
        <v>7.152513243662928E-2</v>
      </c>
    </row>
    <row r="171" spans="1:4" x14ac:dyDescent="0.2">
      <c r="A171" s="16">
        <v>32843</v>
      </c>
      <c r="B171" s="17">
        <v>697.24456799999996</v>
      </c>
      <c r="C171" s="4">
        <f t="shared" si="8"/>
        <v>5.715991683555588E-2</v>
      </c>
      <c r="D171" s="32">
        <f t="shared" si="7"/>
        <v>7.1999999926200875E-2</v>
      </c>
    </row>
    <row r="172" spans="1:4" x14ac:dyDescent="0.2">
      <c r="A172" s="16">
        <v>32933</v>
      </c>
      <c r="B172" s="17">
        <v>703.74871499999995</v>
      </c>
      <c r="C172" s="4">
        <f t="shared" si="8"/>
        <v>6.4627874210140934E-2</v>
      </c>
      <c r="D172" s="32">
        <f t="shared" si="7"/>
        <v>7.0227496990199256E-2</v>
      </c>
    </row>
    <row r="173" spans="1:4" x14ac:dyDescent="0.2">
      <c r="A173" s="16">
        <v>33025</v>
      </c>
      <c r="B173" s="17">
        <v>716.10659499999997</v>
      </c>
      <c r="C173" s="4">
        <f t="shared" si="8"/>
        <v>7.2517782457389934E-2</v>
      </c>
      <c r="D173" s="32">
        <f t="shared" si="7"/>
        <v>7.6246333777558517E-2</v>
      </c>
    </row>
    <row r="174" spans="1:4" x14ac:dyDescent="0.2">
      <c r="A174" s="16">
        <v>33117</v>
      </c>
      <c r="B174" s="17">
        <v>723.26115700000003</v>
      </c>
      <c r="C174" s="4">
        <f t="shared" si="8"/>
        <v>6.6943562052680372E-2</v>
      </c>
      <c r="D174" s="32">
        <f t="shared" si="7"/>
        <v>5.0047214955005082E-2</v>
      </c>
    </row>
    <row r="175" spans="1:4" x14ac:dyDescent="0.2">
      <c r="A175" s="16">
        <v>33208</v>
      </c>
      <c r="B175" s="17">
        <v>731.06613300000004</v>
      </c>
      <c r="C175" s="4">
        <f t="shared" si="8"/>
        <v>6.0984393702907091E-2</v>
      </c>
      <c r="D175" s="32">
        <f t="shared" si="7"/>
        <v>4.8507462879223251E-2</v>
      </c>
    </row>
    <row r="176" spans="1:4" x14ac:dyDescent="0.2">
      <c r="A176" s="16">
        <v>33298</v>
      </c>
      <c r="B176" s="17">
        <v>735.61903600000005</v>
      </c>
      <c r="C176" s="4">
        <f t="shared" si="8"/>
        <v>5.4768649841895334E-2</v>
      </c>
      <c r="D176" s="32">
        <f t="shared" si="7"/>
        <v>4.5286506846410557E-2</v>
      </c>
    </row>
    <row r="177" spans="1:4" x14ac:dyDescent="0.2">
      <c r="A177" s="16">
        <v>33390</v>
      </c>
      <c r="B177" s="17">
        <v>736.269451</v>
      </c>
      <c r="C177" s="4">
        <f t="shared" si="8"/>
        <v>4.2883634969665962E-2</v>
      </c>
      <c r="D177" s="32">
        <f t="shared" si="7"/>
        <v>2.8156221630663891E-2</v>
      </c>
    </row>
    <row r="178" spans="1:4" x14ac:dyDescent="0.2">
      <c r="A178" s="16">
        <v>33482</v>
      </c>
      <c r="B178" s="17">
        <v>738.87111000000004</v>
      </c>
      <c r="C178" s="4">
        <f t="shared" si="8"/>
        <v>3.5722464063446147E-2</v>
      </c>
      <c r="D178" s="32">
        <f t="shared" si="7"/>
        <v>2.1582733773161777E-2</v>
      </c>
    </row>
    <row r="179" spans="1:4" x14ac:dyDescent="0.2">
      <c r="A179" s="16">
        <v>33573</v>
      </c>
      <c r="B179" s="17">
        <v>738.22069499999998</v>
      </c>
      <c r="C179" s="4">
        <f t="shared" si="8"/>
        <v>2.6023987480823241E-2</v>
      </c>
      <c r="D179" s="32">
        <f t="shared" si="7"/>
        <v>9.7864771421438679E-3</v>
      </c>
    </row>
    <row r="180" spans="1:4" x14ac:dyDescent="0.2">
      <c r="A180" s="16">
        <v>33664</v>
      </c>
      <c r="B180" s="17">
        <v>741.47276899999997</v>
      </c>
      <c r="C180" s="4">
        <f t="shared" si="8"/>
        <v>1.6786034296723651E-2</v>
      </c>
      <c r="D180" s="32">
        <f t="shared" si="7"/>
        <v>7.9575605218566992E-3</v>
      </c>
    </row>
    <row r="181" spans="1:4" x14ac:dyDescent="0.2">
      <c r="A181" s="16">
        <v>33756</v>
      </c>
      <c r="B181" s="17">
        <v>743.42401299999995</v>
      </c>
      <c r="C181" s="4">
        <f t="shared" si="8"/>
        <v>1.2224939213701491E-2</v>
      </c>
      <c r="D181" s="32">
        <f t="shared" si="7"/>
        <v>9.7173147551927741E-3</v>
      </c>
    </row>
    <row r="182" spans="1:4" x14ac:dyDescent="0.2">
      <c r="A182" s="16">
        <v>33848</v>
      </c>
      <c r="B182" s="17">
        <v>746.02567099999999</v>
      </c>
      <c r="C182" s="4">
        <f t="shared" si="8"/>
        <v>9.2858722804085581E-3</v>
      </c>
      <c r="D182" s="32">
        <f t="shared" si="7"/>
        <v>9.6830975026211963E-3</v>
      </c>
    </row>
    <row r="183" spans="1:4" x14ac:dyDescent="0.2">
      <c r="A183" s="16">
        <v>33939</v>
      </c>
      <c r="B183" s="17">
        <v>747.97691599999996</v>
      </c>
      <c r="C183" s="4">
        <f t="shared" si="8"/>
        <v>1.0145566954504304E-2</v>
      </c>
      <c r="D183" s="32">
        <f t="shared" si="7"/>
        <v>1.3215859520167017E-2</v>
      </c>
    </row>
    <row r="184" spans="1:4" x14ac:dyDescent="0.2">
      <c r="A184" s="16">
        <v>34029</v>
      </c>
      <c r="B184" s="17">
        <v>748.62733000000003</v>
      </c>
      <c r="C184" s="4">
        <f t="shared" si="8"/>
        <v>1.056570512450361E-2</v>
      </c>
      <c r="D184" s="32">
        <f t="shared" si="7"/>
        <v>9.6491217198024781E-3</v>
      </c>
    </row>
    <row r="185" spans="1:4" x14ac:dyDescent="0.2">
      <c r="A185" s="16">
        <v>34121</v>
      </c>
      <c r="B185" s="17">
        <v>753.18023300000004</v>
      </c>
      <c r="C185" s="4">
        <f t="shared" si="8"/>
        <v>1.1418532518471247E-2</v>
      </c>
      <c r="D185" s="32">
        <f t="shared" si="7"/>
        <v>1.3123358715075639E-2</v>
      </c>
    </row>
    <row r="186" spans="1:4" x14ac:dyDescent="0.2">
      <c r="A186" s="16">
        <v>34213</v>
      </c>
      <c r="B186" s="17">
        <v>757.08272199999999</v>
      </c>
      <c r="C186" s="4">
        <f t="shared" si="8"/>
        <v>1.2705366875090274E-2</v>
      </c>
      <c r="D186" s="32">
        <f t="shared" si="7"/>
        <v>1.4821274159612763E-2</v>
      </c>
    </row>
    <row r="187" spans="1:4" x14ac:dyDescent="0.2">
      <c r="A187" s="16">
        <v>34304</v>
      </c>
      <c r="B187" s="17">
        <v>758.38355100000001</v>
      </c>
      <c r="C187" s="4">
        <f t="shared" si="8"/>
        <v>1.2882095783209424E-2</v>
      </c>
      <c r="D187" s="32">
        <f t="shared" si="7"/>
        <v>1.3913043006263059E-2</v>
      </c>
    </row>
    <row r="188" spans="1:4" x14ac:dyDescent="0.2">
      <c r="A188" s="16">
        <v>34394</v>
      </c>
      <c r="B188" s="17">
        <v>758.38355100000001</v>
      </c>
      <c r="C188" s="4">
        <f t="shared" si="8"/>
        <v>1.3722500651553782E-2</v>
      </c>
      <c r="D188" s="32">
        <f t="shared" si="7"/>
        <v>1.3032146448620718E-2</v>
      </c>
    </row>
    <row r="189" spans="1:4" x14ac:dyDescent="0.2">
      <c r="A189" s="16">
        <v>34486</v>
      </c>
      <c r="B189" s="17">
        <v>761.41708500000004</v>
      </c>
      <c r="C189" s="4">
        <f t="shared" si="8"/>
        <v>1.3170647345593478E-2</v>
      </c>
      <c r="D189" s="32">
        <f t="shared" si="7"/>
        <v>1.0936096885059809E-2</v>
      </c>
    </row>
    <row r="190" spans="1:4" x14ac:dyDescent="0.2">
      <c r="A190" s="16">
        <v>34578</v>
      </c>
      <c r="B190" s="17">
        <v>770.51768800000002</v>
      </c>
      <c r="C190" s="4">
        <f t="shared" si="8"/>
        <v>1.3913043444714335E-2</v>
      </c>
      <c r="D190" s="32">
        <f t="shared" si="7"/>
        <v>1.7745704147769548E-2</v>
      </c>
    </row>
    <row r="191" spans="1:4" x14ac:dyDescent="0.2">
      <c r="A191" s="16">
        <v>34669</v>
      </c>
      <c r="B191" s="17">
        <v>779.61829</v>
      </c>
      <c r="C191" s="4">
        <f t="shared" si="8"/>
        <v>1.7453761528590572E-2</v>
      </c>
      <c r="D191" s="32">
        <f t="shared" si="7"/>
        <v>2.7999999435641687E-2</v>
      </c>
    </row>
    <row r="192" spans="1:4" x14ac:dyDescent="0.2">
      <c r="A192" s="16">
        <v>34759</v>
      </c>
      <c r="B192" s="17">
        <v>788.71889299999998</v>
      </c>
      <c r="C192" s="4">
        <f t="shared" si="8"/>
        <v>2.4195960271563122E-2</v>
      </c>
      <c r="D192" s="32">
        <f t="shared" si="7"/>
        <v>3.9999999947256226E-2</v>
      </c>
    </row>
    <row r="193" spans="1:4" x14ac:dyDescent="0.2">
      <c r="A193" s="16">
        <v>34851</v>
      </c>
      <c r="B193" s="17">
        <v>796.302729</v>
      </c>
      <c r="C193" s="4">
        <f t="shared" si="8"/>
        <v>3.2910018787412065E-2</v>
      </c>
      <c r="D193" s="32">
        <f t="shared" si="7"/>
        <v>4.5816733938929044E-2</v>
      </c>
    </row>
    <row r="194" spans="1:4" x14ac:dyDescent="0.2">
      <c r="A194" s="16">
        <v>34943</v>
      </c>
      <c r="B194" s="17">
        <v>797.81949599999996</v>
      </c>
      <c r="C194" s="4">
        <f t="shared" si="8"/>
        <v>3.7313432950868863E-2</v>
      </c>
      <c r="D194" s="32">
        <f t="shared" si="7"/>
        <v>3.543307107052418E-2</v>
      </c>
    </row>
    <row r="195" spans="1:4" x14ac:dyDescent="0.2">
      <c r="A195" s="16">
        <v>35034</v>
      </c>
      <c r="B195" s="17">
        <v>802.36979699999995</v>
      </c>
      <c r="C195" s="4">
        <f t="shared" si="8"/>
        <v>3.7549407526627165E-2</v>
      </c>
      <c r="D195" s="32">
        <f t="shared" si="7"/>
        <v>2.9182879996312083E-2</v>
      </c>
    </row>
    <row r="196" spans="1:4" x14ac:dyDescent="0.2">
      <c r="A196" s="16">
        <v>35125</v>
      </c>
      <c r="B196" s="17">
        <v>806.16171499999996</v>
      </c>
      <c r="C196" s="4">
        <f t="shared" si="8"/>
        <v>3.3023483892069327E-2</v>
      </c>
      <c r="D196" s="32">
        <f t="shared" si="7"/>
        <v>2.2115385031102663E-2</v>
      </c>
    </row>
    <row r="197" spans="1:4" x14ac:dyDescent="0.2">
      <c r="A197" s="16">
        <v>35217</v>
      </c>
      <c r="B197" s="17">
        <v>812.22878300000002</v>
      </c>
      <c r="C197" s="4">
        <f t="shared" si="8"/>
        <v>2.6608611637258583E-2</v>
      </c>
      <c r="D197" s="32">
        <f t="shared" si="7"/>
        <v>1.9999999271633762E-2</v>
      </c>
    </row>
    <row r="198" spans="1:4" x14ac:dyDescent="0.2">
      <c r="A198" s="16">
        <v>35309</v>
      </c>
      <c r="B198" s="17">
        <v>816.77908400000001</v>
      </c>
      <c r="C198" s="4">
        <f t="shared" si="8"/>
        <v>2.3741007018168059E-2</v>
      </c>
      <c r="D198" s="32">
        <f t="shared" si="7"/>
        <v>2.3764257573369862E-2</v>
      </c>
    </row>
    <row r="199" spans="1:4" x14ac:dyDescent="0.2">
      <c r="A199" s="16">
        <v>35400</v>
      </c>
      <c r="B199" s="17">
        <v>822.84615299999996</v>
      </c>
      <c r="C199" s="4">
        <f t="shared" si="8"/>
        <v>2.2857142570102074E-2</v>
      </c>
      <c r="D199" s="32">
        <f t="shared" si="7"/>
        <v>2.5519848923226673E-2</v>
      </c>
    </row>
    <row r="200" spans="1:4" x14ac:dyDescent="0.2">
      <c r="A200" s="16">
        <v>35490</v>
      </c>
      <c r="B200" s="17">
        <v>820.57100200000002</v>
      </c>
      <c r="C200" s="4">
        <f t="shared" si="8"/>
        <v>2.1785460037074378E-2</v>
      </c>
      <c r="D200" s="32">
        <f t="shared" si="7"/>
        <v>1.7873941086373746E-2</v>
      </c>
    </row>
    <row r="201" spans="1:4" x14ac:dyDescent="0.2">
      <c r="A201" s="16">
        <v>35582</v>
      </c>
      <c r="B201" s="17">
        <v>821.329386</v>
      </c>
      <c r="C201" s="4">
        <f t="shared" si="8"/>
        <v>1.9557021446543921E-2</v>
      </c>
      <c r="D201" s="32">
        <f t="shared" si="7"/>
        <v>1.1204482272084038E-2</v>
      </c>
    </row>
    <row r="202" spans="1:4" x14ac:dyDescent="0.2">
      <c r="A202" s="16">
        <v>35674</v>
      </c>
      <c r="B202" s="17">
        <v>825.12130300000001</v>
      </c>
      <c r="C202" s="4">
        <f t="shared" si="8"/>
        <v>1.6163035834999784E-2</v>
      </c>
      <c r="D202" s="32">
        <f t="shared" si="7"/>
        <v>1.0213556105214794E-2</v>
      </c>
    </row>
    <row r="203" spans="1:4" x14ac:dyDescent="0.2">
      <c r="A203" s="16">
        <v>35765</v>
      </c>
      <c r="B203" s="17">
        <v>829.671605</v>
      </c>
      <c r="C203" s="4">
        <f t="shared" si="8"/>
        <v>1.1871508349237558E-2</v>
      </c>
      <c r="D203" s="32">
        <f t="shared" si="7"/>
        <v>8.294930923739896E-3</v>
      </c>
    </row>
    <row r="204" spans="1:4" x14ac:dyDescent="0.2">
      <c r="A204" s="16">
        <v>35855</v>
      </c>
      <c r="B204" s="17">
        <v>831.18837199999996</v>
      </c>
      <c r="C204" s="4">
        <f t="shared" si="8"/>
        <v>1.0660486876084008E-2</v>
      </c>
      <c r="D204" s="32">
        <f t="shared" si="7"/>
        <v>1.2939002199836347E-2</v>
      </c>
    </row>
    <row r="205" spans="1:4" x14ac:dyDescent="0.2">
      <c r="A205" s="16">
        <v>35947</v>
      </c>
      <c r="B205" s="17">
        <v>834.98028999999997</v>
      </c>
      <c r="C205" s="4">
        <f t="shared" si="8"/>
        <v>1.2017564238889777E-2</v>
      </c>
      <c r="D205" s="32">
        <f t="shared" si="7"/>
        <v>1.6620498709393416E-2</v>
      </c>
    </row>
    <row r="206" spans="1:4" x14ac:dyDescent="0.2">
      <c r="A206" s="16">
        <v>36039</v>
      </c>
      <c r="B206" s="17">
        <v>839.53059099999996</v>
      </c>
      <c r="C206" s="4">
        <f t="shared" si="8"/>
        <v>1.3831258931263024E-2</v>
      </c>
      <c r="D206" s="32">
        <f t="shared" si="7"/>
        <v>1.7463235947987599E-2</v>
      </c>
    </row>
    <row r="207" spans="1:4" x14ac:dyDescent="0.2">
      <c r="A207" s="16">
        <v>36130</v>
      </c>
      <c r="B207" s="17">
        <v>832.70513900000003</v>
      </c>
      <c r="C207" s="4">
        <f t="shared" si="8"/>
        <v>1.2652404168325138E-2</v>
      </c>
      <c r="D207" s="32">
        <f t="shared" si="7"/>
        <v>3.6563068830106626E-3</v>
      </c>
    </row>
    <row r="208" spans="1:4" x14ac:dyDescent="0.2">
      <c r="A208" s="16">
        <v>36220</v>
      </c>
      <c r="B208" s="17">
        <v>830.42998799999998</v>
      </c>
      <c r="C208" s="4">
        <f t="shared" si="8"/>
        <v>9.1722081967851032E-3</v>
      </c>
      <c r="D208" s="32">
        <f t="shared" si="7"/>
        <v>-9.1240929920033409E-4</v>
      </c>
    </row>
    <row r="209" spans="1:4" x14ac:dyDescent="0.2">
      <c r="A209" s="16">
        <v>36312</v>
      </c>
      <c r="B209" s="17">
        <v>831.94675500000005</v>
      </c>
      <c r="C209" s="4">
        <f t="shared" si="8"/>
        <v>4.1105272410604243E-3</v>
      </c>
      <c r="D209" s="32">
        <f t="shared" ref="D209:D272" si="9">+B209/B205-1</f>
        <v>-3.6330618055665509E-3</v>
      </c>
    </row>
    <row r="210" spans="1:4" x14ac:dyDescent="0.2">
      <c r="A210" s="16">
        <v>36404</v>
      </c>
      <c r="B210" s="17">
        <v>835.274542</v>
      </c>
      <c r="C210" s="4">
        <f t="shared" si="8"/>
        <v>-1.5034112287611867E-3</v>
      </c>
      <c r="D210" s="32">
        <f t="shared" si="9"/>
        <v>-5.0695579715926975E-3</v>
      </c>
    </row>
    <row r="211" spans="1:4" x14ac:dyDescent="0.2">
      <c r="A211" s="16">
        <v>36495</v>
      </c>
      <c r="B211" s="17">
        <v>836.93843600000002</v>
      </c>
      <c r="C211" s="4">
        <f t="shared" si="8"/>
        <v>-1.1426629467482519E-3</v>
      </c>
      <c r="D211" s="32">
        <f t="shared" si="9"/>
        <v>5.0837887287253913E-3</v>
      </c>
    </row>
    <row r="212" spans="1:4" x14ac:dyDescent="0.2">
      <c r="A212" s="16">
        <v>36586</v>
      </c>
      <c r="B212" s="17">
        <v>842.76206300000001</v>
      </c>
      <c r="C212" s="4">
        <f t="shared" ref="C212:C275" si="10">+SUM(B209:B212)/SUM(B205:B208)-1</f>
        <v>2.7791407410393543E-3</v>
      </c>
      <c r="D212" s="32">
        <f t="shared" si="9"/>
        <v>1.4850228409622357E-2</v>
      </c>
    </row>
    <row r="213" spans="1:4" x14ac:dyDescent="0.2">
      <c r="A213" s="16">
        <v>36678</v>
      </c>
      <c r="B213" s="17">
        <v>848.585691</v>
      </c>
      <c r="C213" s="4">
        <f t="shared" si="10"/>
        <v>8.681146380393967E-3</v>
      </c>
      <c r="D213" s="32">
        <f t="shared" si="9"/>
        <v>2.0000001081800001E-2</v>
      </c>
    </row>
    <row r="214" spans="1:4" x14ac:dyDescent="0.2">
      <c r="A214" s="16">
        <v>36770</v>
      </c>
      <c r="B214" s="17">
        <v>860.23294499999997</v>
      </c>
      <c r="C214" s="4">
        <f t="shared" si="10"/>
        <v>1.7464410289797616E-2</v>
      </c>
      <c r="D214" s="32">
        <f t="shared" si="9"/>
        <v>2.988047850738873E-2</v>
      </c>
    </row>
    <row r="215" spans="1:4" x14ac:dyDescent="0.2">
      <c r="A215" s="16">
        <v>36861</v>
      </c>
      <c r="B215" s="17">
        <v>870.21630600000003</v>
      </c>
      <c r="C215" s="4">
        <f t="shared" si="10"/>
        <v>2.6152327961308508E-2</v>
      </c>
      <c r="D215" s="32">
        <f t="shared" si="9"/>
        <v>3.9761431150235671E-2</v>
      </c>
    </row>
    <row r="216" spans="1:4" x14ac:dyDescent="0.2">
      <c r="A216" s="16">
        <v>36951</v>
      </c>
      <c r="B216" s="17">
        <v>868.552413</v>
      </c>
      <c r="C216" s="4">
        <f t="shared" si="10"/>
        <v>3.0077057408484542E-2</v>
      </c>
      <c r="D216" s="32">
        <f t="shared" si="9"/>
        <v>3.0602172466322797E-2</v>
      </c>
    </row>
    <row r="217" spans="1:4" x14ac:dyDescent="0.2">
      <c r="A217" s="16">
        <v>37043</v>
      </c>
      <c r="B217" s="17">
        <v>876.03993300000002</v>
      </c>
      <c r="C217" s="4">
        <f t="shared" si="10"/>
        <v>3.3143705103761523E-2</v>
      </c>
      <c r="D217" s="32">
        <f t="shared" si="9"/>
        <v>3.2352940063892666E-2</v>
      </c>
    </row>
    <row r="218" spans="1:4" x14ac:dyDescent="0.2">
      <c r="A218" s="16">
        <v>37135</v>
      </c>
      <c r="B218" s="17">
        <v>881.03161399999999</v>
      </c>
      <c r="C218" s="4">
        <f t="shared" si="10"/>
        <v>3.1671986116732054E-2</v>
      </c>
      <c r="D218" s="32">
        <f t="shared" si="9"/>
        <v>2.4177949845898938E-2</v>
      </c>
    </row>
    <row r="219" spans="1:4" x14ac:dyDescent="0.2">
      <c r="A219" s="16">
        <v>37226</v>
      </c>
      <c r="B219" s="17">
        <v>886.02329499999996</v>
      </c>
      <c r="C219" s="4">
        <f t="shared" si="10"/>
        <v>2.6258205810779645E-2</v>
      </c>
      <c r="D219" s="32">
        <f t="shared" si="9"/>
        <v>1.8164436693513197E-2</v>
      </c>
    </row>
    <row r="220" spans="1:4" x14ac:dyDescent="0.2">
      <c r="A220" s="16">
        <v>37316</v>
      </c>
      <c r="B220" s="17">
        <v>891.01497500000005</v>
      </c>
      <c r="C220" s="4">
        <f t="shared" si="10"/>
        <v>2.5096524929097752E-2</v>
      </c>
      <c r="D220" s="32">
        <f t="shared" si="9"/>
        <v>2.5862068499025614E-2</v>
      </c>
    </row>
    <row r="221" spans="1:4" x14ac:dyDescent="0.2">
      <c r="A221" s="16">
        <v>37408</v>
      </c>
      <c r="B221" s="17">
        <v>900.16638899999998</v>
      </c>
      <c r="C221" s="4">
        <f t="shared" si="10"/>
        <v>2.3940627378913115E-2</v>
      </c>
      <c r="D221" s="32">
        <f t="shared" si="9"/>
        <v>2.7540360994023239E-2</v>
      </c>
    </row>
    <row r="222" spans="1:4" x14ac:dyDescent="0.2">
      <c r="A222" s="16">
        <v>37500</v>
      </c>
      <c r="B222" s="17">
        <v>904.32612300000005</v>
      </c>
      <c r="C222" s="4">
        <f t="shared" si="10"/>
        <v>2.451213713435707E-2</v>
      </c>
      <c r="D222" s="32">
        <f t="shared" si="9"/>
        <v>2.6440037598923327E-2</v>
      </c>
    </row>
    <row r="223" spans="1:4" x14ac:dyDescent="0.2">
      <c r="A223" s="16">
        <v>37591</v>
      </c>
      <c r="B223" s="17">
        <v>910.14975000000004</v>
      </c>
      <c r="C223" s="4">
        <f t="shared" si="10"/>
        <v>2.6770906977101827E-2</v>
      </c>
      <c r="D223" s="32">
        <f t="shared" si="9"/>
        <v>2.7230045909797607E-2</v>
      </c>
    </row>
    <row r="224" spans="1:4" x14ac:dyDescent="0.2">
      <c r="A224" s="16">
        <v>37681</v>
      </c>
      <c r="B224" s="17">
        <v>913.47753699999998</v>
      </c>
      <c r="C224" s="4">
        <f t="shared" si="10"/>
        <v>2.6600752910333147E-2</v>
      </c>
      <c r="D224" s="32">
        <f t="shared" si="9"/>
        <v>2.5210083590345933E-2</v>
      </c>
    </row>
    <row r="225" spans="1:4" x14ac:dyDescent="0.2">
      <c r="A225" s="16">
        <v>37773</v>
      </c>
      <c r="B225" s="17">
        <v>913.47753699999998</v>
      </c>
      <c r="C225" s="4">
        <f t="shared" si="10"/>
        <v>2.3380874010892283E-2</v>
      </c>
      <c r="D225" s="32">
        <f t="shared" si="9"/>
        <v>1.4787430593567796E-2</v>
      </c>
    </row>
    <row r="226" spans="1:4" x14ac:dyDescent="0.2">
      <c r="A226" s="16">
        <v>37865</v>
      </c>
      <c r="B226" s="17">
        <v>917.63727100000006</v>
      </c>
      <c r="C226" s="4">
        <f t="shared" si="10"/>
        <v>2.0441346858707687E-2</v>
      </c>
      <c r="D226" s="32">
        <f t="shared" si="9"/>
        <v>1.4719411129960225E-2</v>
      </c>
    </row>
    <row r="227" spans="1:4" x14ac:dyDescent="0.2">
      <c r="A227" s="16">
        <v>37956</v>
      </c>
      <c r="B227" s="17">
        <v>924.29284500000006</v>
      </c>
      <c r="C227" s="4">
        <f t="shared" si="10"/>
        <v>1.7535763619230593E-2</v>
      </c>
      <c r="D227" s="32">
        <f t="shared" si="9"/>
        <v>1.5539305482421994E-2</v>
      </c>
    </row>
    <row r="228" spans="1:4" x14ac:dyDescent="0.2">
      <c r="A228" s="16">
        <v>38047</v>
      </c>
      <c r="B228" s="17">
        <v>927.620632</v>
      </c>
      <c r="C228" s="4">
        <f t="shared" si="10"/>
        <v>1.5134143590058491E-2</v>
      </c>
      <c r="D228" s="32">
        <f t="shared" si="9"/>
        <v>1.5482695991023698E-2</v>
      </c>
    </row>
    <row r="229" spans="1:4" x14ac:dyDescent="0.2">
      <c r="A229" s="16">
        <v>38139</v>
      </c>
      <c r="B229" s="17">
        <v>935.10815300000002</v>
      </c>
      <c r="C229" s="4">
        <f t="shared" si="10"/>
        <v>1.7363491144076537E-2</v>
      </c>
      <c r="D229" s="32">
        <f t="shared" si="9"/>
        <v>2.3679417526826452E-2</v>
      </c>
    </row>
    <row r="230" spans="1:4" x14ac:dyDescent="0.2">
      <c r="A230" s="16">
        <v>38231</v>
      </c>
      <c r="B230" s="17">
        <v>940.93178</v>
      </c>
      <c r="C230" s="4">
        <f t="shared" si="10"/>
        <v>2.0031869033976246E-2</v>
      </c>
      <c r="D230" s="32">
        <f t="shared" si="9"/>
        <v>2.5385312624251366E-2</v>
      </c>
    </row>
    <row r="231" spans="1:4" x14ac:dyDescent="0.2">
      <c r="A231" s="16">
        <v>38322</v>
      </c>
      <c r="B231" s="17">
        <v>949.25124800000003</v>
      </c>
      <c r="C231" s="4">
        <f t="shared" si="10"/>
        <v>2.2902494531315654E-2</v>
      </c>
      <c r="D231" s="32">
        <f t="shared" si="9"/>
        <v>2.7002700642998034E-2</v>
      </c>
    </row>
    <row r="232" spans="1:4" x14ac:dyDescent="0.2">
      <c r="A232" s="16">
        <v>38412</v>
      </c>
      <c r="B232" s="17">
        <v>953.41098199999999</v>
      </c>
      <c r="C232" s="4">
        <f t="shared" si="10"/>
        <v>2.5976959880990913E-2</v>
      </c>
      <c r="D232" s="32">
        <f t="shared" si="9"/>
        <v>2.7802691219140474E-2</v>
      </c>
    </row>
    <row r="233" spans="1:4" x14ac:dyDescent="0.2">
      <c r="A233" s="16">
        <v>38504</v>
      </c>
      <c r="B233" s="17">
        <v>961.73044900000002</v>
      </c>
      <c r="C233" s="4">
        <f t="shared" si="10"/>
        <v>2.7172692733689274E-2</v>
      </c>
      <c r="D233" s="32">
        <f t="shared" si="9"/>
        <v>2.8469750707007302E-2</v>
      </c>
    </row>
    <row r="234" spans="1:4" x14ac:dyDescent="0.2">
      <c r="A234" s="16">
        <v>38596</v>
      </c>
      <c r="B234" s="17">
        <v>972.54575699999998</v>
      </c>
      <c r="C234" s="4">
        <f t="shared" si="10"/>
        <v>2.9234546147399287E-2</v>
      </c>
      <c r="D234" s="32">
        <f t="shared" si="9"/>
        <v>3.3598585648791701E-2</v>
      </c>
    </row>
    <row r="235" spans="1:4" x14ac:dyDescent="0.2">
      <c r="A235" s="16">
        <v>38687</v>
      </c>
      <c r="B235" s="17">
        <v>979.20133099999998</v>
      </c>
      <c r="C235" s="4">
        <f t="shared" si="10"/>
        <v>3.0370206303592662E-2</v>
      </c>
      <c r="D235" s="32">
        <f t="shared" si="9"/>
        <v>3.1551270607336646E-2</v>
      </c>
    </row>
    <row r="236" spans="1:4" x14ac:dyDescent="0.2">
      <c r="A236" s="16">
        <v>38777</v>
      </c>
      <c r="B236" s="17">
        <v>985.02495799999997</v>
      </c>
      <c r="C236" s="4">
        <f t="shared" si="10"/>
        <v>3.17040949067251E-2</v>
      </c>
      <c r="D236" s="32">
        <f t="shared" si="9"/>
        <v>3.3158812513027991E-2</v>
      </c>
    </row>
    <row r="237" spans="1:4" x14ac:dyDescent="0.2">
      <c r="A237" s="16">
        <v>38869</v>
      </c>
      <c r="B237" s="17">
        <v>1000</v>
      </c>
      <c r="C237" s="4">
        <f t="shared" si="10"/>
        <v>3.4543069432387608E-2</v>
      </c>
      <c r="D237" s="32">
        <f t="shared" si="9"/>
        <v>3.9792387814893804E-2</v>
      </c>
    </row>
    <row r="238" spans="1:4" x14ac:dyDescent="0.2">
      <c r="A238" s="16">
        <v>38961</v>
      </c>
      <c r="B238" s="17">
        <v>1007</v>
      </c>
      <c r="C238" s="4">
        <f t="shared" si="10"/>
        <v>3.4998698894943781E-2</v>
      </c>
      <c r="D238" s="32">
        <f t="shared" si="9"/>
        <v>3.5426860640758617E-2</v>
      </c>
    </row>
    <row r="239" spans="1:4" x14ac:dyDescent="0.2">
      <c r="A239" s="16">
        <v>39052</v>
      </c>
      <c r="B239" s="17">
        <v>1005</v>
      </c>
      <c r="C239" s="4">
        <f t="shared" si="10"/>
        <v>3.3654044682326134E-2</v>
      </c>
      <c r="D239" s="32">
        <f t="shared" si="9"/>
        <v>2.6346644130531782E-2</v>
      </c>
    </row>
    <row r="240" spans="1:4" x14ac:dyDescent="0.2">
      <c r="A240" s="16">
        <v>39142</v>
      </c>
      <c r="B240" s="17">
        <v>1010</v>
      </c>
      <c r="C240" s="4">
        <f t="shared" si="10"/>
        <v>3.1678190576610143E-2</v>
      </c>
      <c r="D240" s="32">
        <f t="shared" si="9"/>
        <v>2.5354730148878124E-2</v>
      </c>
    </row>
    <row r="241" spans="1:4" x14ac:dyDescent="0.2">
      <c r="A241" s="16">
        <v>39234</v>
      </c>
      <c r="B241" s="17">
        <v>1020</v>
      </c>
      <c r="C241" s="4">
        <f t="shared" si="10"/>
        <v>2.6729501421581592E-2</v>
      </c>
      <c r="D241" s="32">
        <f t="shared" si="9"/>
        <v>2.0000000000000018E-2</v>
      </c>
    </row>
    <row r="242" spans="1:4" x14ac:dyDescent="0.2">
      <c r="A242" s="16">
        <v>39326</v>
      </c>
      <c r="B242" s="17">
        <v>1025</v>
      </c>
      <c r="C242" s="4">
        <f t="shared" si="10"/>
        <v>2.2354231297747162E-2</v>
      </c>
      <c r="D242" s="32">
        <f t="shared" si="9"/>
        <v>1.7874875868917561E-2</v>
      </c>
    </row>
    <row r="243" spans="1:4" x14ac:dyDescent="0.2">
      <c r="A243" s="16">
        <v>39417</v>
      </c>
      <c r="B243" s="17">
        <v>1037</v>
      </c>
      <c r="C243" s="4">
        <f t="shared" si="10"/>
        <v>2.3761433315523384E-2</v>
      </c>
      <c r="D243" s="32">
        <f t="shared" si="9"/>
        <v>3.184079601990053E-2</v>
      </c>
    </row>
    <row r="244" spans="1:4" x14ac:dyDescent="0.2">
      <c r="A244" s="16">
        <v>39508</v>
      </c>
      <c r="B244" s="17">
        <v>1044</v>
      </c>
      <c r="C244" s="4">
        <f t="shared" si="10"/>
        <v>2.5857782197911572E-2</v>
      </c>
      <c r="D244" s="32">
        <f t="shared" si="9"/>
        <v>3.3663366336633693E-2</v>
      </c>
    </row>
    <row r="245" spans="1:4" x14ac:dyDescent="0.2">
      <c r="A245" s="16">
        <v>39600</v>
      </c>
      <c r="B245" s="17">
        <v>1061</v>
      </c>
      <c r="C245" s="4">
        <f t="shared" si="10"/>
        <v>3.0925284512617557E-2</v>
      </c>
      <c r="D245" s="32">
        <f t="shared" si="9"/>
        <v>4.0196078431372628E-2</v>
      </c>
    </row>
    <row r="246" spans="1:4" x14ac:dyDescent="0.2">
      <c r="A246" s="16">
        <v>39692</v>
      </c>
      <c r="B246" s="17">
        <v>1077</v>
      </c>
      <c r="C246" s="4">
        <f t="shared" si="10"/>
        <v>3.9162561576354671E-2</v>
      </c>
      <c r="D246" s="32">
        <f t="shared" si="9"/>
        <v>5.0731707317073216E-2</v>
      </c>
    </row>
    <row r="247" spans="1:4" x14ac:dyDescent="0.2">
      <c r="A247" s="16">
        <v>39783</v>
      </c>
      <c r="B247" s="17">
        <v>1072</v>
      </c>
      <c r="C247" s="4">
        <f t="shared" si="10"/>
        <v>3.9589442815249232E-2</v>
      </c>
      <c r="D247" s="32">
        <f t="shared" si="9"/>
        <v>3.3751205400192941E-2</v>
      </c>
    </row>
    <row r="248" spans="1:4" x14ac:dyDescent="0.2">
      <c r="A248" s="16">
        <v>39873</v>
      </c>
      <c r="B248" s="17">
        <v>1075</v>
      </c>
      <c r="C248" s="4">
        <f t="shared" si="10"/>
        <v>3.8536112457586036E-2</v>
      </c>
      <c r="D248" s="32">
        <f t="shared" si="9"/>
        <v>2.9693486590038232E-2</v>
      </c>
    </row>
    <row r="249" spans="1:4" x14ac:dyDescent="0.2">
      <c r="A249" s="16">
        <v>39965</v>
      </c>
      <c r="B249" s="17">
        <v>1081</v>
      </c>
      <c r="C249" s="4">
        <f t="shared" si="10"/>
        <v>3.3117350611951091E-2</v>
      </c>
      <c r="D249" s="32">
        <f t="shared" si="9"/>
        <v>1.8850141376060225E-2</v>
      </c>
    </row>
    <row r="250" spans="1:4" x14ac:dyDescent="0.2">
      <c r="A250" s="16">
        <v>40057</v>
      </c>
      <c r="B250" s="17">
        <v>1095</v>
      </c>
      <c r="C250" s="4">
        <f t="shared" si="10"/>
        <v>2.465039108793543E-2</v>
      </c>
      <c r="D250" s="32">
        <f t="shared" si="9"/>
        <v>1.6713091922005541E-2</v>
      </c>
    </row>
    <row r="251" spans="1:4" x14ac:dyDescent="0.2">
      <c r="A251" s="16">
        <v>40148</v>
      </c>
      <c r="B251" s="17">
        <v>1093</v>
      </c>
      <c r="C251" s="4">
        <f t="shared" si="10"/>
        <v>2.1156558533145242E-2</v>
      </c>
      <c r="D251" s="32">
        <f t="shared" si="9"/>
        <v>1.9589552238805874E-2</v>
      </c>
    </row>
    <row r="252" spans="1:4" x14ac:dyDescent="0.2">
      <c r="A252" s="16">
        <v>40238</v>
      </c>
      <c r="B252" s="17">
        <v>1097</v>
      </c>
      <c r="C252" s="4">
        <f t="shared" si="10"/>
        <v>1.890315052508762E-2</v>
      </c>
      <c r="D252" s="32">
        <f t="shared" si="9"/>
        <v>2.0465116279069662E-2</v>
      </c>
    </row>
    <row r="253" spans="1:4" x14ac:dyDescent="0.2">
      <c r="A253" s="16">
        <v>40330</v>
      </c>
      <c r="B253" s="17">
        <v>1099</v>
      </c>
      <c r="C253" s="4">
        <f t="shared" si="10"/>
        <v>1.8350754936120817E-2</v>
      </c>
      <c r="D253" s="32">
        <f t="shared" si="9"/>
        <v>1.6651248843663202E-2</v>
      </c>
    </row>
    <row r="254" spans="1:4" x14ac:dyDescent="0.2">
      <c r="A254" s="16">
        <v>40422</v>
      </c>
      <c r="B254" s="17">
        <v>1111</v>
      </c>
      <c r="C254" s="4">
        <f t="shared" si="10"/>
        <v>1.7811704834605591E-2</v>
      </c>
      <c r="D254" s="32">
        <f t="shared" si="9"/>
        <v>1.4611872146118809E-2</v>
      </c>
    </row>
    <row r="255" spans="1:4" x14ac:dyDescent="0.2">
      <c r="A255" s="16">
        <v>40513</v>
      </c>
      <c r="B255" s="17">
        <v>1137</v>
      </c>
      <c r="C255" s="4">
        <f t="shared" si="10"/>
        <v>2.3020257826887658E-2</v>
      </c>
      <c r="D255" s="32">
        <f t="shared" si="9"/>
        <v>4.0256175663311966E-2</v>
      </c>
    </row>
    <row r="256" spans="1:4" x14ac:dyDescent="0.2">
      <c r="A256" s="16">
        <v>40603</v>
      </c>
      <c r="B256" s="17">
        <v>1146</v>
      </c>
      <c r="C256" s="4">
        <f t="shared" si="10"/>
        <v>2.9088410444342738E-2</v>
      </c>
      <c r="D256" s="32">
        <f t="shared" si="9"/>
        <v>4.4667274384685429E-2</v>
      </c>
    </row>
    <row r="257" spans="1:4" x14ac:dyDescent="0.2">
      <c r="A257" s="16">
        <v>40695</v>
      </c>
      <c r="B257" s="17">
        <v>1157</v>
      </c>
      <c r="C257" s="4">
        <f t="shared" si="10"/>
        <v>3.8093065693430628E-2</v>
      </c>
      <c r="D257" s="32">
        <f t="shared" si="9"/>
        <v>5.277525022747942E-2</v>
      </c>
    </row>
    <row r="258" spans="1:4" x14ac:dyDescent="0.2">
      <c r="A258" s="16">
        <v>40787</v>
      </c>
      <c r="B258" s="17">
        <v>1162</v>
      </c>
      <c r="C258" s="4">
        <f t="shared" si="10"/>
        <v>4.5909090909090899E-2</v>
      </c>
      <c r="D258" s="32">
        <f t="shared" si="9"/>
        <v>4.5904590459045824E-2</v>
      </c>
    </row>
    <row r="259" spans="1:4" x14ac:dyDescent="0.2">
      <c r="A259" s="16">
        <v>40878</v>
      </c>
      <c r="B259" s="17">
        <v>1158</v>
      </c>
      <c r="C259" s="4">
        <f t="shared" si="10"/>
        <v>4.0279027902790254E-2</v>
      </c>
      <c r="D259" s="32">
        <f t="shared" si="9"/>
        <v>1.846965699208436E-2</v>
      </c>
    </row>
    <row r="260" spans="1:4" x14ac:dyDescent="0.2">
      <c r="A260" s="16">
        <v>40969</v>
      </c>
      <c r="B260" s="17">
        <v>1164</v>
      </c>
      <c r="C260" s="4">
        <f t="shared" si="10"/>
        <v>3.2940129089695125E-2</v>
      </c>
      <c r="D260" s="32">
        <f t="shared" si="9"/>
        <v>1.5706806282722585E-2</v>
      </c>
    </row>
    <row r="261" spans="1:4" x14ac:dyDescent="0.2">
      <c r="A261" s="16">
        <v>41061</v>
      </c>
      <c r="B261" s="17">
        <v>1168</v>
      </c>
      <c r="C261" s="4">
        <f t="shared" si="10"/>
        <v>2.2192924631948996E-2</v>
      </c>
      <c r="D261" s="32">
        <f t="shared" si="9"/>
        <v>9.5073465859982775E-3</v>
      </c>
    </row>
    <row r="262" spans="1:4" x14ac:dyDescent="0.2">
      <c r="A262" s="16">
        <v>41153</v>
      </c>
      <c r="B262" s="17">
        <v>1171</v>
      </c>
      <c r="C262" s="4">
        <f t="shared" si="10"/>
        <v>1.2820512820512775E-2</v>
      </c>
      <c r="D262" s="32">
        <f t="shared" si="9"/>
        <v>7.7452667814112974E-3</v>
      </c>
    </row>
    <row r="263" spans="1:4" x14ac:dyDescent="0.2">
      <c r="A263" s="16">
        <v>41244</v>
      </c>
      <c r="B263" s="17">
        <v>1169</v>
      </c>
      <c r="C263" s="4">
        <f t="shared" si="10"/>
        <v>1.0599178022928868E-2</v>
      </c>
      <c r="D263" s="32">
        <f t="shared" si="9"/>
        <v>9.4991364421417313E-3</v>
      </c>
    </row>
    <row r="264" spans="1:4" x14ac:dyDescent="0.2">
      <c r="A264" s="16">
        <v>41334</v>
      </c>
      <c r="B264" s="17">
        <v>1174</v>
      </c>
      <c r="C264" s="4">
        <f t="shared" si="10"/>
        <v>8.8343029519499794E-3</v>
      </c>
      <c r="D264" s="32">
        <f t="shared" si="9"/>
        <v>8.5910652920961894E-3</v>
      </c>
    </row>
    <row r="265" spans="1:4" x14ac:dyDescent="0.2">
      <c r="A265" s="16">
        <v>41426</v>
      </c>
      <c r="B265" s="17">
        <v>1176</v>
      </c>
      <c r="C265" s="4">
        <f t="shared" si="10"/>
        <v>8.1685296646603067E-3</v>
      </c>
      <c r="D265" s="32">
        <f t="shared" si="9"/>
        <v>6.8493150684931781E-3</v>
      </c>
    </row>
    <row r="266" spans="1:4" x14ac:dyDescent="0.2">
      <c r="A266" s="16">
        <v>41518</v>
      </c>
      <c r="B266" s="17">
        <v>1187</v>
      </c>
      <c r="C266" s="4">
        <f t="shared" si="10"/>
        <v>9.6545805621111036E-3</v>
      </c>
      <c r="D266" s="32">
        <f t="shared" si="9"/>
        <v>1.3663535439795149E-2</v>
      </c>
    </row>
    <row r="267" spans="1:4" x14ac:dyDescent="0.2">
      <c r="A267" s="16">
        <v>41609</v>
      </c>
      <c r="B267" s="17">
        <v>1188</v>
      </c>
      <c r="C267" s="4">
        <f t="shared" si="10"/>
        <v>1.134417808219168E-2</v>
      </c>
      <c r="D267" s="32">
        <f t="shared" si="9"/>
        <v>1.6253207869974418E-2</v>
      </c>
    </row>
    <row r="268" spans="1:4" x14ac:dyDescent="0.2">
      <c r="A268" s="16">
        <v>41699</v>
      </c>
      <c r="B268" s="17">
        <v>1192</v>
      </c>
      <c r="C268" s="4">
        <f t="shared" si="10"/>
        <v>1.3028620247757416E-2</v>
      </c>
      <c r="D268" s="32">
        <f t="shared" si="9"/>
        <v>1.5332197614991383E-2</v>
      </c>
    </row>
    <row r="269" spans="1:4" x14ac:dyDescent="0.2">
      <c r="A269" s="16">
        <v>41791</v>
      </c>
      <c r="B269" s="17">
        <v>1195</v>
      </c>
      <c r="C269" s="4">
        <f t="shared" si="10"/>
        <v>1.5351812366737771E-2</v>
      </c>
      <c r="D269" s="32">
        <f t="shared" si="9"/>
        <v>1.6156462585034115E-2</v>
      </c>
    </row>
    <row r="270" spans="1:4" x14ac:dyDescent="0.2">
      <c r="A270" s="16">
        <v>41883</v>
      </c>
      <c r="B270" s="17">
        <v>1199</v>
      </c>
      <c r="C270" s="4">
        <f t="shared" si="10"/>
        <v>1.4449638759030936E-2</v>
      </c>
      <c r="D270" s="32">
        <f t="shared" si="9"/>
        <v>1.0109519797809607E-2</v>
      </c>
    </row>
    <row r="271" spans="1:4" x14ac:dyDescent="0.2">
      <c r="A271" s="16">
        <v>41974</v>
      </c>
      <c r="B271" s="17">
        <v>1197</v>
      </c>
      <c r="C271" s="4">
        <f t="shared" si="10"/>
        <v>1.2275132275132217E-2</v>
      </c>
      <c r="D271" s="32">
        <f t="shared" si="9"/>
        <v>7.575757575757569E-3</v>
      </c>
    </row>
    <row r="272" spans="1:4" x14ac:dyDescent="0.2">
      <c r="A272" s="16">
        <v>42064</v>
      </c>
      <c r="B272" s="17">
        <v>1181.25</v>
      </c>
      <c r="C272" s="4">
        <f t="shared" si="10"/>
        <v>6.1669829222010808E-3</v>
      </c>
      <c r="D272" s="32">
        <f t="shared" si="9"/>
        <v>-9.0184563758389791E-3</v>
      </c>
    </row>
    <row r="273" spans="1:4" x14ac:dyDescent="0.2">
      <c r="A273" s="16">
        <v>42156</v>
      </c>
      <c r="B273" s="17">
        <v>1185.75</v>
      </c>
      <c r="C273" s="4">
        <f t="shared" si="10"/>
        <v>2.0999580008407293E-4</v>
      </c>
      <c r="D273" s="32">
        <f t="shared" ref="D273:D295" si="11">+B273/B269-1</f>
        <v>-7.7405857740585615E-3</v>
      </c>
    </row>
    <row r="274" spans="1:4" x14ac:dyDescent="0.2">
      <c r="A274" s="16">
        <v>42248</v>
      </c>
      <c r="B274" s="17">
        <v>1190.5</v>
      </c>
      <c r="C274" s="4">
        <f t="shared" si="10"/>
        <v>-4.0846250523669525E-3</v>
      </c>
      <c r="D274" s="32">
        <f t="shared" si="11"/>
        <v>-7.0892410341951706E-3</v>
      </c>
    </row>
    <row r="275" spans="1:4" x14ac:dyDescent="0.2">
      <c r="A275" s="16">
        <v>42339</v>
      </c>
      <c r="B275" s="17">
        <v>1193.5</v>
      </c>
      <c r="C275" s="4">
        <f t="shared" si="10"/>
        <v>-6.6903616976792257E-3</v>
      </c>
      <c r="D275" s="32">
        <f t="shared" si="11"/>
        <v>-2.9239766081871066E-3</v>
      </c>
    </row>
    <row r="276" spans="1:4" x14ac:dyDescent="0.2">
      <c r="A276" s="16">
        <v>42430</v>
      </c>
      <c r="B276" s="17">
        <v>1195.75</v>
      </c>
      <c r="C276" s="4">
        <f t="shared" ref="C276:C295" si="12">+SUM(B273:B276)/SUM(B269:B272)-1</f>
        <v>-1.4144271570014633E-3</v>
      </c>
      <c r="D276" s="32">
        <f t="shared" si="11"/>
        <v>1.2275132275132217E-2</v>
      </c>
    </row>
    <row r="277" spans="1:4" x14ac:dyDescent="0.2">
      <c r="A277" s="16">
        <v>42522</v>
      </c>
      <c r="B277" s="17">
        <v>1195.75</v>
      </c>
      <c r="C277" s="4">
        <f t="shared" si="12"/>
        <v>2.6243963888306077E-3</v>
      </c>
      <c r="D277" s="32">
        <f t="shared" si="11"/>
        <v>8.4334809192494475E-3</v>
      </c>
    </row>
    <row r="278" spans="1:4" x14ac:dyDescent="0.2">
      <c r="A278" s="16">
        <v>42614</v>
      </c>
      <c r="B278" s="17">
        <v>1196.5</v>
      </c>
      <c r="C278" s="4">
        <f t="shared" si="12"/>
        <v>5.6788305815542728E-3</v>
      </c>
      <c r="D278" s="32">
        <f t="shared" si="11"/>
        <v>5.0398992020159739E-3</v>
      </c>
    </row>
    <row r="279" spans="1:4" x14ac:dyDescent="0.2">
      <c r="A279" s="16">
        <v>42705</v>
      </c>
      <c r="B279" s="17">
        <v>1197.25</v>
      </c>
      <c r="C279" s="4">
        <f t="shared" si="12"/>
        <v>7.2090086297622591E-3</v>
      </c>
      <c r="D279" s="32">
        <f t="shared" si="11"/>
        <v>3.1420192710516215E-3</v>
      </c>
    </row>
    <row r="280" spans="1:4" x14ac:dyDescent="0.2">
      <c r="A280" s="16">
        <v>42795</v>
      </c>
      <c r="B280" s="17">
        <v>1198.5</v>
      </c>
      <c r="C280" s="4">
        <f t="shared" si="12"/>
        <v>4.7214353163360645E-3</v>
      </c>
      <c r="D280" s="32">
        <f t="shared" si="11"/>
        <v>2.2998118335773032E-3</v>
      </c>
    </row>
    <row r="281" spans="1:4" x14ac:dyDescent="0.2">
      <c r="A281" s="16">
        <v>42887</v>
      </c>
      <c r="B281" s="17">
        <v>1202.5</v>
      </c>
      <c r="C281" s="4">
        <f t="shared" si="12"/>
        <v>4.0309915192127121E-3</v>
      </c>
      <c r="D281" s="32">
        <f t="shared" si="11"/>
        <v>5.6449926824169161E-3</v>
      </c>
    </row>
    <row r="282" spans="1:4" x14ac:dyDescent="0.2">
      <c r="A282" s="16">
        <v>42979</v>
      </c>
      <c r="B282" s="17">
        <v>1206.25</v>
      </c>
      <c r="C282" s="4">
        <f t="shared" si="12"/>
        <v>4.8102060023005322E-3</v>
      </c>
      <c r="D282" s="32">
        <f t="shared" si="11"/>
        <v>8.1487672377769105E-3</v>
      </c>
    </row>
    <row r="283" spans="1:4" x14ac:dyDescent="0.2">
      <c r="A283" s="16">
        <v>43070</v>
      </c>
      <c r="B283" s="17">
        <v>1211.25</v>
      </c>
      <c r="C283" s="4">
        <f t="shared" si="12"/>
        <v>6.9484352959614526E-3</v>
      </c>
      <c r="D283" s="32">
        <f t="shared" si="11"/>
        <v>1.1693464188765823E-2</v>
      </c>
    </row>
    <row r="284" spans="1:4" x14ac:dyDescent="0.2">
      <c r="A284" s="16">
        <v>43160</v>
      </c>
      <c r="B284" s="17">
        <v>1216.5</v>
      </c>
      <c r="C284" s="4">
        <f t="shared" si="12"/>
        <v>1.0129490392648322E-2</v>
      </c>
      <c r="D284" s="32">
        <f t="shared" si="11"/>
        <v>1.5018773466833446E-2</v>
      </c>
    </row>
    <row r="285" spans="1:4" x14ac:dyDescent="0.2">
      <c r="A285" s="16">
        <v>43252</v>
      </c>
      <c r="B285" s="17">
        <v>1221.75</v>
      </c>
      <c r="C285" s="4">
        <f t="shared" si="12"/>
        <v>1.2722248292403204E-2</v>
      </c>
      <c r="D285" s="32">
        <f t="shared" si="11"/>
        <v>1.6008316008315981E-2</v>
      </c>
    </row>
    <row r="286" spans="1:4" x14ac:dyDescent="0.2">
      <c r="A286" s="16">
        <v>43344</v>
      </c>
      <c r="B286" s="17">
        <v>1227.5</v>
      </c>
      <c r="C286" s="4">
        <f t="shared" si="12"/>
        <v>1.5090019773129404E-2</v>
      </c>
      <c r="D286" s="32">
        <f t="shared" si="11"/>
        <v>1.7616580310880758E-2</v>
      </c>
    </row>
    <row r="287" spans="1:4" x14ac:dyDescent="0.2">
      <c r="A287" s="16">
        <v>43435</v>
      </c>
      <c r="B287" s="17">
        <v>1233.5</v>
      </c>
      <c r="C287" s="4">
        <f t="shared" si="12"/>
        <v>1.6758327280274044E-2</v>
      </c>
      <c r="D287" s="32">
        <f t="shared" si="11"/>
        <v>1.836945304437565E-2</v>
      </c>
    </row>
    <row r="288" spans="1:4" x14ac:dyDescent="0.2">
      <c r="A288" s="16">
        <v>43525</v>
      </c>
      <c r="B288" s="17">
        <v>1240.25</v>
      </c>
      <c r="C288" s="4">
        <f t="shared" si="12"/>
        <v>1.7884834074227252E-2</v>
      </c>
      <c r="D288" s="32">
        <f t="shared" si="11"/>
        <v>1.952322235922721E-2</v>
      </c>
    </row>
    <row r="289" spans="1:4" x14ac:dyDescent="0.2">
      <c r="A289" s="16">
        <v>43617</v>
      </c>
      <c r="B289" s="17">
        <v>1247.75</v>
      </c>
      <c r="C289" s="4">
        <f t="shared" si="12"/>
        <v>1.9204036451629491E-2</v>
      </c>
      <c r="D289" s="32">
        <f t="shared" si="11"/>
        <v>2.1280949457745058E-2</v>
      </c>
    </row>
    <row r="290" spans="1:4" x14ac:dyDescent="0.2">
      <c r="A290" s="16">
        <v>43709</v>
      </c>
      <c r="B290" s="17">
        <v>1254.3230586070899</v>
      </c>
      <c r="C290" s="4">
        <f t="shared" si="12"/>
        <v>2.0263083577422458E-2</v>
      </c>
      <c r="D290" s="32">
        <f t="shared" si="11"/>
        <v>2.1851778905979558E-2</v>
      </c>
    </row>
    <row r="291" spans="1:4" x14ac:dyDescent="0.2">
      <c r="A291" s="16">
        <v>43800</v>
      </c>
      <c r="B291" s="17">
        <v>1260.9492972999976</v>
      </c>
      <c r="C291" s="4">
        <f t="shared" si="12"/>
        <v>2.123230206808957E-2</v>
      </c>
      <c r="D291" s="32">
        <f t="shared" si="11"/>
        <v>2.2253179813536805E-2</v>
      </c>
    </row>
    <row r="292" spans="1:4" x14ac:dyDescent="0.2">
      <c r="A292" s="16">
        <v>43891</v>
      </c>
      <c r="B292" s="17">
        <v>1267.5968080272326</v>
      </c>
      <c r="C292" s="4">
        <f t="shared" si="12"/>
        <v>2.1860484244224931E-2</v>
      </c>
      <c r="D292" s="32">
        <f t="shared" si="11"/>
        <v>2.2049431991318258E-2</v>
      </c>
    </row>
    <row r="293" spans="1:4" x14ac:dyDescent="0.2">
      <c r="A293" s="16">
        <v>43983</v>
      </c>
      <c r="B293" s="17">
        <v>1274.2921808317035</v>
      </c>
      <c r="C293" s="4">
        <f t="shared" si="12"/>
        <v>2.1855191910693739E-2</v>
      </c>
      <c r="D293" s="32">
        <f t="shared" si="11"/>
        <v>2.1272034327151745E-2</v>
      </c>
    </row>
    <row r="294" spans="1:4" x14ac:dyDescent="0.2">
      <c r="A294" s="25">
        <v>44075</v>
      </c>
      <c r="B294" s="26">
        <v>1281.0050617671177</v>
      </c>
      <c r="C294" s="27">
        <f t="shared" si="12"/>
        <v>2.1709029450335926E-2</v>
      </c>
      <c r="D294" s="66">
        <f t="shared" si="11"/>
        <v>2.1272034327151523E-2</v>
      </c>
    </row>
    <row r="295" spans="1:4" x14ac:dyDescent="0.2">
      <c r="A295" s="22">
        <v>44166</v>
      </c>
      <c r="B295" s="28">
        <v>1287.7722540369609</v>
      </c>
      <c r="C295" s="29">
        <f t="shared" si="12"/>
        <v>2.1464741696328726E-2</v>
      </c>
      <c r="D295" s="67">
        <f t="shared" si="11"/>
        <v>2.1272034327151745E-2</v>
      </c>
    </row>
    <row r="296" spans="1:4" x14ac:dyDescent="0.2">
      <c r="A296" s="16"/>
    </row>
    <row r="297" spans="1:4" x14ac:dyDescent="0.2">
      <c r="A297" s="16"/>
    </row>
    <row r="298" spans="1:4" x14ac:dyDescent="0.2">
      <c r="A298" s="16"/>
    </row>
    <row r="299" spans="1:4" x14ac:dyDescent="0.2">
      <c r="A299" s="16"/>
    </row>
    <row r="300" spans="1:4" x14ac:dyDescent="0.2">
      <c r="A300" s="16"/>
    </row>
    <row r="301" spans="1:4" x14ac:dyDescent="0.2">
      <c r="A301" s="16"/>
    </row>
    <row r="302" spans="1:4" x14ac:dyDescent="0.2">
      <c r="A302" s="16"/>
    </row>
    <row r="303" spans="1:4" x14ac:dyDescent="0.2">
      <c r="A303" s="16"/>
    </row>
    <row r="304" spans="1:4" x14ac:dyDescent="0.2">
      <c r="A304" s="16"/>
    </row>
    <row r="305" spans="1:1" x14ac:dyDescent="0.2">
      <c r="A305" s="16"/>
    </row>
    <row r="306" spans="1:1" x14ac:dyDescent="0.2">
      <c r="A306" s="16"/>
    </row>
    <row r="307" spans="1:1" x14ac:dyDescent="0.2">
      <c r="A307" s="16"/>
    </row>
    <row r="308" spans="1:1" x14ac:dyDescent="0.2">
      <c r="A308" s="16"/>
    </row>
    <row r="309" spans="1:1" x14ac:dyDescent="0.2">
      <c r="A309" s="16"/>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157"/>
  <sheetViews>
    <sheetView workbookViewId="0">
      <pane xSplit="1" ySplit="20" topLeftCell="B126" activePane="bottomRight" state="frozen"/>
      <selection activeCell="C10" sqref="C10"/>
      <selection pane="topRight" activeCell="C10" sqref="C10"/>
      <selection pane="bottomLeft" activeCell="C10" sqref="C10"/>
      <selection pane="bottomRight" activeCell="C8" sqref="C8"/>
    </sheetView>
  </sheetViews>
  <sheetFormatPr defaultRowHeight="15" x14ac:dyDescent="0.25"/>
  <cols>
    <col min="1" max="1" width="9.140625" style="1"/>
    <col min="2" max="2" width="50.85546875" style="1" bestFit="1" customWidth="1"/>
    <col min="3" max="3" width="17.42578125" style="1" customWidth="1"/>
    <col min="4" max="4" width="15" style="1" customWidth="1"/>
    <col min="5" max="8" width="26" style="1" customWidth="1"/>
    <col min="9" max="9" width="32.140625" style="1" customWidth="1"/>
    <col min="10" max="16384" width="9.140625" style="45"/>
  </cols>
  <sheetData>
    <row r="2" spans="2:3" x14ac:dyDescent="0.25">
      <c r="B2" s="2" t="s">
        <v>154</v>
      </c>
      <c r="C2" s="2" t="s">
        <v>155</v>
      </c>
    </row>
    <row r="3" spans="2:3" x14ac:dyDescent="0.25">
      <c r="B3" s="41" t="s">
        <v>170</v>
      </c>
      <c r="C3" s="3">
        <f>AVERAGE(D46:D121)</f>
        <v>3.2473398392848359E-2</v>
      </c>
    </row>
    <row r="4" spans="2:3" x14ac:dyDescent="0.25">
      <c r="B4" s="41" t="s">
        <v>171</v>
      </c>
      <c r="C4" s="4">
        <v>3.7499999999999999E-2</v>
      </c>
    </row>
    <row r="5" spans="2:3" x14ac:dyDescent="0.25">
      <c r="B5" s="41" t="s">
        <v>72</v>
      </c>
      <c r="C5" s="56" t="s">
        <v>74</v>
      </c>
    </row>
    <row r="6" spans="2:3" x14ac:dyDescent="0.25">
      <c r="B6" s="41" t="s">
        <v>165</v>
      </c>
      <c r="C6" s="56" t="s">
        <v>78</v>
      </c>
    </row>
    <row r="7" spans="2:3" x14ac:dyDescent="0.25">
      <c r="B7" s="41" t="s">
        <v>167</v>
      </c>
      <c r="C7" s="20">
        <v>0.53545175090883701</v>
      </c>
    </row>
    <row r="8" spans="2:3" x14ac:dyDescent="0.25">
      <c r="B8" s="41" t="s">
        <v>168</v>
      </c>
      <c r="C8" s="20">
        <v>0.92878486601848298</v>
      </c>
    </row>
    <row r="9" spans="2:3" x14ac:dyDescent="0.25">
      <c r="B9" s="41" t="s">
        <v>169</v>
      </c>
      <c r="C9" s="4">
        <f>AVERAGE(G40:G120)</f>
        <v>2.5864051621122982E-2</v>
      </c>
    </row>
    <row r="10" spans="2:3" x14ac:dyDescent="0.25">
      <c r="B10" s="41" t="s">
        <v>130</v>
      </c>
      <c r="C10" s="3">
        <v>0.02</v>
      </c>
    </row>
    <row r="11" spans="2:3" x14ac:dyDescent="0.25">
      <c r="B11" s="41" t="s">
        <v>131</v>
      </c>
      <c r="C11" s="4">
        <f>AVERAGE(H40:H123)</f>
        <v>2.2423161417290949E-2</v>
      </c>
    </row>
    <row r="12" spans="2:3" x14ac:dyDescent="0.25">
      <c r="B12" s="41" t="s">
        <v>132</v>
      </c>
      <c r="C12" s="3">
        <f>AVERAGE(H122:H150)</f>
        <v>2.3458306443633108E-2</v>
      </c>
    </row>
    <row r="13" spans="2:3" x14ac:dyDescent="0.25">
      <c r="B13" s="41" t="s">
        <v>133</v>
      </c>
      <c r="C13" s="4">
        <f>+(C7*C9)+(C8*C11)</f>
        <v>3.4675244698796237E-2</v>
      </c>
    </row>
    <row r="14" spans="2:3" x14ac:dyDescent="0.25">
      <c r="B14" s="41"/>
      <c r="C14" s="4"/>
    </row>
    <row r="15" spans="2:3" x14ac:dyDescent="0.25">
      <c r="B15" s="68" t="s">
        <v>134</v>
      </c>
      <c r="C15" s="59">
        <f>AVERAGE(D122:D150)</f>
        <v>3.2975653764073208E-2</v>
      </c>
    </row>
    <row r="16" spans="2:3" x14ac:dyDescent="0.25">
      <c r="B16" s="41"/>
      <c r="C16" s="3"/>
    </row>
    <row r="17" spans="1:9" x14ac:dyDescent="0.25">
      <c r="B17" s="1" t="s">
        <v>166</v>
      </c>
      <c r="C17" s="3"/>
    </row>
    <row r="19" spans="1:9" x14ac:dyDescent="0.25">
      <c r="A19" s="10"/>
      <c r="B19" s="42" t="s">
        <v>135</v>
      </c>
      <c r="C19" s="10"/>
      <c r="D19" s="10"/>
      <c r="E19" s="10" t="s">
        <v>136</v>
      </c>
      <c r="F19" s="10"/>
      <c r="G19" s="10" t="s">
        <v>174</v>
      </c>
      <c r="H19" s="10"/>
      <c r="I19" s="10"/>
    </row>
    <row r="20" spans="1:9" ht="48.75" x14ac:dyDescent="0.25">
      <c r="A20" s="6"/>
      <c r="B20" s="6" t="s">
        <v>128</v>
      </c>
      <c r="C20" s="6" t="s">
        <v>76</v>
      </c>
      <c r="D20" s="13" t="s">
        <v>129</v>
      </c>
      <c r="E20" s="13" t="s">
        <v>172</v>
      </c>
      <c r="F20" s="13" t="s">
        <v>173</v>
      </c>
      <c r="G20" s="13" t="s">
        <v>172</v>
      </c>
      <c r="H20" s="13" t="s">
        <v>173</v>
      </c>
      <c r="I20" s="13" t="s">
        <v>175</v>
      </c>
    </row>
    <row r="21" spans="1:9" x14ac:dyDescent="0.25">
      <c r="A21" s="16">
        <v>32843</v>
      </c>
      <c r="B21" s="69"/>
      <c r="C21" s="69"/>
    </row>
    <row r="22" spans="1:9" x14ac:dyDescent="0.25">
      <c r="A22" s="16">
        <v>32933</v>
      </c>
      <c r="B22" s="69"/>
      <c r="C22" s="69"/>
    </row>
    <row r="23" spans="1:9" x14ac:dyDescent="0.25">
      <c r="A23" s="16">
        <v>33025</v>
      </c>
      <c r="B23" s="69"/>
      <c r="C23" s="69"/>
    </row>
    <row r="24" spans="1:9" x14ac:dyDescent="0.25">
      <c r="A24" s="16">
        <v>33117</v>
      </c>
      <c r="B24" s="53"/>
      <c r="C24" s="53"/>
    </row>
    <row r="25" spans="1:9" x14ac:dyDescent="0.25">
      <c r="A25" s="16">
        <v>33208</v>
      </c>
      <c r="B25" s="53"/>
      <c r="C25" s="53"/>
    </row>
    <row r="26" spans="1:9" x14ac:dyDescent="0.25">
      <c r="A26" s="16">
        <v>33298</v>
      </c>
      <c r="B26" s="53"/>
      <c r="C26" s="53"/>
      <c r="I26" s="19">
        <v>7.0909688252902506E-3</v>
      </c>
    </row>
    <row r="27" spans="1:9" x14ac:dyDescent="0.25">
      <c r="A27" s="16">
        <v>33390</v>
      </c>
      <c r="B27" s="53"/>
      <c r="C27" s="53"/>
      <c r="I27" s="19">
        <v>4.41230318564622E-3</v>
      </c>
    </row>
    <row r="28" spans="1:9" x14ac:dyDescent="0.25">
      <c r="A28" s="16">
        <v>33482</v>
      </c>
      <c r="B28" s="53"/>
      <c r="C28" s="53"/>
      <c r="D28" s="19"/>
      <c r="E28" s="19"/>
      <c r="F28" s="19"/>
      <c r="G28" s="19"/>
      <c r="H28" s="19"/>
      <c r="I28" s="19">
        <v>-6.7757815764137794E-3</v>
      </c>
    </row>
    <row r="29" spans="1:9" x14ac:dyDescent="0.25">
      <c r="A29" s="16">
        <v>33573</v>
      </c>
      <c r="B29" s="53"/>
      <c r="C29" s="53"/>
      <c r="D29" s="19"/>
      <c r="E29" s="19"/>
      <c r="F29" s="19"/>
      <c r="G29" s="19"/>
      <c r="H29" s="19"/>
      <c r="I29" s="19">
        <v>-2.12942577687949E-2</v>
      </c>
    </row>
    <row r="30" spans="1:9" x14ac:dyDescent="0.25">
      <c r="A30" s="16">
        <v>33664</v>
      </c>
      <c r="B30" s="53"/>
      <c r="C30" s="53"/>
      <c r="D30" s="19"/>
      <c r="E30" s="19"/>
      <c r="F30" s="19"/>
      <c r="G30" s="19"/>
      <c r="H30" s="19"/>
      <c r="I30" s="19">
        <v>-1.5622592951709501E-2</v>
      </c>
    </row>
    <row r="31" spans="1:9" x14ac:dyDescent="0.25">
      <c r="A31" s="16">
        <v>33756</v>
      </c>
      <c r="B31" s="53"/>
      <c r="C31" s="53"/>
      <c r="D31" s="19"/>
      <c r="E31" s="19"/>
      <c r="F31" s="19"/>
      <c r="G31" s="19"/>
      <c r="H31" s="19"/>
      <c r="I31" s="19">
        <v>-3.4997539235522802E-3</v>
      </c>
    </row>
    <row r="32" spans="1:9" x14ac:dyDescent="0.25">
      <c r="A32" s="16">
        <v>33848</v>
      </c>
      <c r="B32" s="53"/>
      <c r="C32" s="53"/>
      <c r="D32" s="19"/>
      <c r="E32" s="19"/>
      <c r="F32" s="19"/>
      <c r="G32" s="19"/>
      <c r="H32" s="19"/>
      <c r="I32" s="19">
        <v>-8.5960933499162895E-4</v>
      </c>
    </row>
    <row r="33" spans="1:9" x14ac:dyDescent="0.25">
      <c r="A33" s="16">
        <v>33939</v>
      </c>
      <c r="B33" s="53"/>
      <c r="C33" s="53"/>
      <c r="D33" s="19"/>
      <c r="E33" s="19"/>
      <c r="F33" s="19"/>
      <c r="G33" s="19"/>
      <c r="H33" s="19"/>
      <c r="I33" s="19">
        <v>8.7399048567320305E-3</v>
      </c>
    </row>
    <row r="34" spans="1:9" x14ac:dyDescent="0.25">
      <c r="A34" s="16">
        <v>34029</v>
      </c>
      <c r="B34" s="53"/>
      <c r="C34" s="53"/>
      <c r="D34" s="19"/>
      <c r="E34" s="19"/>
      <c r="F34" s="19"/>
      <c r="G34" s="19"/>
      <c r="H34" s="19"/>
      <c r="I34" s="19">
        <v>1.27866407681189E-2</v>
      </c>
    </row>
    <row r="35" spans="1:9" x14ac:dyDescent="0.25">
      <c r="A35" s="16">
        <v>34121</v>
      </c>
      <c r="B35" s="53"/>
      <c r="C35" s="53"/>
      <c r="D35" s="19"/>
      <c r="E35" s="19"/>
      <c r="F35" s="19"/>
      <c r="G35" s="19"/>
      <c r="H35" s="19"/>
      <c r="I35" s="19">
        <v>1.22098447017504E-2</v>
      </c>
    </row>
    <row r="36" spans="1:9" x14ac:dyDescent="0.25">
      <c r="A36" s="16">
        <v>34213</v>
      </c>
      <c r="B36" s="53"/>
      <c r="C36" s="53"/>
      <c r="D36" s="19"/>
      <c r="E36" s="17">
        <v>635.7500000000008</v>
      </c>
      <c r="F36" s="53">
        <v>695.49999999999443</v>
      </c>
      <c r="G36" s="53"/>
      <c r="H36" s="53"/>
      <c r="I36" s="19">
        <v>3.07254388694648E-2</v>
      </c>
    </row>
    <row r="37" spans="1:9" x14ac:dyDescent="0.25">
      <c r="A37" s="16">
        <v>34304</v>
      </c>
      <c r="B37" s="53"/>
      <c r="C37" s="53"/>
      <c r="D37" s="19"/>
      <c r="E37" s="17">
        <v>639.24999999999625</v>
      </c>
      <c r="F37" s="53">
        <v>697.24999999999432</v>
      </c>
      <c r="G37" s="53"/>
      <c r="H37" s="53"/>
      <c r="I37" s="19">
        <v>4.9142721357022801E-2</v>
      </c>
    </row>
    <row r="38" spans="1:9" x14ac:dyDescent="0.25">
      <c r="A38" s="16">
        <v>34394</v>
      </c>
      <c r="B38" s="53"/>
      <c r="C38" s="53"/>
      <c r="D38" s="19"/>
      <c r="E38" s="17">
        <v>641.99999999999943</v>
      </c>
      <c r="F38" s="53">
        <v>698.99999999999989</v>
      </c>
      <c r="G38" s="53"/>
      <c r="H38" s="53"/>
      <c r="I38" s="19">
        <v>6.5843771019287803E-2</v>
      </c>
    </row>
    <row r="39" spans="1:9" x14ac:dyDescent="0.25">
      <c r="A39" s="16">
        <v>34486</v>
      </c>
      <c r="B39" s="53">
        <v>599</v>
      </c>
      <c r="C39" s="53"/>
      <c r="D39" s="19"/>
      <c r="E39" s="17">
        <v>644.49999999999864</v>
      </c>
      <c r="F39" s="53">
        <v>700.74999999999488</v>
      </c>
      <c r="G39" s="53"/>
      <c r="H39" s="53"/>
      <c r="I39" s="19">
        <v>7.9712305621063809E-2</v>
      </c>
    </row>
    <row r="40" spans="1:9" x14ac:dyDescent="0.25">
      <c r="A40" s="16">
        <v>34578</v>
      </c>
      <c r="B40" s="53">
        <v>600</v>
      </c>
      <c r="C40" s="53"/>
      <c r="D40" s="19"/>
      <c r="E40" s="17">
        <v>646.49999999999875</v>
      </c>
      <c r="F40" s="53">
        <v>702.99999999999636</v>
      </c>
      <c r="G40" s="4">
        <f>+E40/E36-1</f>
        <v>1.6909162406603118E-2</v>
      </c>
      <c r="H40" s="4">
        <f>+F40/F36-1</f>
        <v>1.0783608914452847E-2</v>
      </c>
      <c r="I40" s="19">
        <v>7.5229765128979192E-2</v>
      </c>
    </row>
    <row r="41" spans="1:9" x14ac:dyDescent="0.25">
      <c r="A41" s="16">
        <v>34669</v>
      </c>
      <c r="B41" s="53">
        <v>604</v>
      </c>
      <c r="C41" s="53"/>
      <c r="D41" s="19"/>
      <c r="E41" s="17">
        <v>647.99999999999693</v>
      </c>
      <c r="F41" s="53">
        <v>705.74999999999352</v>
      </c>
      <c r="G41" s="4">
        <f t="shared" ref="G41:H104" si="0">+E41/E37-1</f>
        <v>1.3687915526008121E-2</v>
      </c>
      <c r="H41" s="4">
        <f t="shared" si="0"/>
        <v>1.2190749372533949E-2</v>
      </c>
      <c r="I41" s="19">
        <v>6.6650405512531194E-2</v>
      </c>
    </row>
    <row r="42" spans="1:9" x14ac:dyDescent="0.25">
      <c r="A42" s="16">
        <v>34759</v>
      </c>
      <c r="B42" s="53">
        <v>601</v>
      </c>
      <c r="C42" s="53">
        <f>AVERAGE(B39:B42)</f>
        <v>601</v>
      </c>
      <c r="D42" s="19"/>
      <c r="E42" s="17">
        <v>649.75</v>
      </c>
      <c r="F42" s="53">
        <v>708.49999999999625</v>
      </c>
      <c r="G42" s="4">
        <f t="shared" si="0"/>
        <v>1.2071651090343583E-2</v>
      </c>
      <c r="H42" s="4">
        <f t="shared" si="0"/>
        <v>1.3590844062941976E-2</v>
      </c>
      <c r="I42" s="19">
        <v>5.1755897051048098E-2</v>
      </c>
    </row>
    <row r="43" spans="1:9" x14ac:dyDescent="0.25">
      <c r="A43" s="16">
        <v>34851</v>
      </c>
      <c r="B43" s="53">
        <v>605</v>
      </c>
      <c r="C43" s="53">
        <f t="shared" ref="C43:C106" si="1">AVERAGE(B40:B43)</f>
        <v>602.5</v>
      </c>
      <c r="D43" s="19"/>
      <c r="E43" s="17">
        <v>650.99999999999397</v>
      </c>
      <c r="F43" s="53">
        <v>711.49999999999477</v>
      </c>
      <c r="G43" s="4">
        <f t="shared" si="0"/>
        <v>1.0085337470900457E-2</v>
      </c>
      <c r="H43" s="4">
        <f t="shared" si="0"/>
        <v>1.5340706386014924E-2</v>
      </c>
      <c r="I43" s="19">
        <v>4.43784258755597E-2</v>
      </c>
    </row>
    <row r="44" spans="1:9" x14ac:dyDescent="0.25">
      <c r="A44" s="16">
        <v>34943</v>
      </c>
      <c r="B44" s="53">
        <v>610</v>
      </c>
      <c r="C44" s="53">
        <f t="shared" si="1"/>
        <v>605</v>
      </c>
      <c r="D44" s="19"/>
      <c r="E44" s="17">
        <v>651.99999999999784</v>
      </c>
      <c r="F44" s="53">
        <v>714.7499999999992</v>
      </c>
      <c r="G44" s="4">
        <f t="shared" si="0"/>
        <v>8.5073472544456852E-3</v>
      </c>
      <c r="H44" s="4">
        <f t="shared" si="0"/>
        <v>1.6714082503560324E-2</v>
      </c>
      <c r="I44" s="19">
        <v>4.1722067604284402E-2</v>
      </c>
    </row>
    <row r="45" spans="1:9" x14ac:dyDescent="0.25">
      <c r="A45" s="16">
        <v>35034</v>
      </c>
      <c r="B45" s="53">
        <v>619</v>
      </c>
      <c r="C45" s="53">
        <f t="shared" si="1"/>
        <v>608.75</v>
      </c>
      <c r="D45" s="19"/>
      <c r="E45" s="17">
        <v>652.99999999999943</v>
      </c>
      <c r="F45" s="53">
        <v>718.75000000000011</v>
      </c>
      <c r="G45" s="4">
        <f t="shared" si="0"/>
        <v>7.7160493827199694E-3</v>
      </c>
      <c r="H45" s="4">
        <f t="shared" si="0"/>
        <v>1.8420120439258447E-2</v>
      </c>
      <c r="I45" s="19">
        <v>4.1994707784783293E-2</v>
      </c>
    </row>
    <row r="46" spans="1:9" x14ac:dyDescent="0.25">
      <c r="A46" s="16">
        <v>35125</v>
      </c>
      <c r="B46" s="53">
        <v>621</v>
      </c>
      <c r="C46" s="53">
        <f t="shared" si="1"/>
        <v>613.75</v>
      </c>
      <c r="D46" s="4">
        <f>SUM(B43:B46)/SUM(B39:B42)-1</f>
        <v>2.1214642262895156E-2</v>
      </c>
      <c r="E46" s="17">
        <v>654.4999999999967</v>
      </c>
      <c r="F46" s="53">
        <v>722.74999999999579</v>
      </c>
      <c r="G46" s="4">
        <f t="shared" si="0"/>
        <v>7.3105040400103238E-3</v>
      </c>
      <c r="H46" s="4">
        <f t="shared" si="0"/>
        <v>2.0112914608326982E-2</v>
      </c>
      <c r="I46" s="19">
        <v>4.5600862719024304E-2</v>
      </c>
    </row>
    <row r="47" spans="1:9" x14ac:dyDescent="0.25">
      <c r="A47" s="16">
        <v>35217</v>
      </c>
      <c r="B47" s="53">
        <v>620</v>
      </c>
      <c r="C47" s="53">
        <f t="shared" si="1"/>
        <v>617.5</v>
      </c>
      <c r="D47" s="4">
        <f t="shared" ref="D47:D92" si="2">SUM(B44:B47)/SUM(B40:B43)-1</f>
        <v>2.4896265560165887E-2</v>
      </c>
      <c r="E47" s="17">
        <v>655.49999999999704</v>
      </c>
      <c r="F47" s="53">
        <v>726.49999999999443</v>
      </c>
      <c r="G47" s="4">
        <f t="shared" si="0"/>
        <v>6.9124423963180526E-3</v>
      </c>
      <c r="H47" s="4">
        <f t="shared" si="0"/>
        <v>2.1082220660575857E-2</v>
      </c>
      <c r="I47" s="19">
        <v>4.1771502748441505E-2</v>
      </c>
    </row>
    <row r="48" spans="1:9" x14ac:dyDescent="0.25">
      <c r="A48" s="16">
        <v>35309</v>
      </c>
      <c r="B48" s="53">
        <v>611</v>
      </c>
      <c r="C48" s="53">
        <f t="shared" si="1"/>
        <v>617.75</v>
      </c>
      <c r="D48" s="4">
        <f t="shared" si="2"/>
        <v>2.1074380165289286E-2</v>
      </c>
      <c r="E48" s="17">
        <v>655.99999999999386</v>
      </c>
      <c r="F48" s="53">
        <v>729.74999999999682</v>
      </c>
      <c r="G48" s="4">
        <f t="shared" si="0"/>
        <v>6.1349693251473436E-3</v>
      </c>
      <c r="H48" s="4">
        <f t="shared" si="0"/>
        <v>2.098635886673339E-2</v>
      </c>
      <c r="I48" s="19">
        <v>4.1676246046028396E-2</v>
      </c>
    </row>
    <row r="49" spans="1:9" x14ac:dyDescent="0.25">
      <c r="A49" s="16">
        <v>35400</v>
      </c>
      <c r="B49" s="53">
        <v>610</v>
      </c>
      <c r="C49" s="53">
        <f t="shared" si="1"/>
        <v>615.5</v>
      </c>
      <c r="D49" s="4">
        <f t="shared" si="2"/>
        <v>1.1088295687885052E-2</v>
      </c>
      <c r="E49" s="17">
        <v>656.4999999999992</v>
      </c>
      <c r="F49" s="53">
        <v>732.74999999999852</v>
      </c>
      <c r="G49" s="4">
        <f t="shared" si="0"/>
        <v>5.3598774885141864E-3</v>
      </c>
      <c r="H49" s="4">
        <f t="shared" si="0"/>
        <v>1.9478260869562947E-2</v>
      </c>
      <c r="I49" s="19">
        <v>3.9432226106312598E-2</v>
      </c>
    </row>
    <row r="50" spans="1:9" x14ac:dyDescent="0.25">
      <c r="A50" s="16">
        <v>35490</v>
      </c>
      <c r="B50" s="53">
        <v>606</v>
      </c>
      <c r="C50" s="53">
        <f t="shared" si="1"/>
        <v>611.75</v>
      </c>
      <c r="D50" s="4">
        <f t="shared" si="2"/>
        <v>-3.2586558044807035E-3</v>
      </c>
      <c r="E50" s="17">
        <v>656.75000000000068</v>
      </c>
      <c r="F50" s="53">
        <v>735.99999999999511</v>
      </c>
      <c r="G50" s="4">
        <f t="shared" si="0"/>
        <v>3.437738731862483E-3</v>
      </c>
      <c r="H50" s="4">
        <f t="shared" si="0"/>
        <v>1.8332756831545449E-2</v>
      </c>
      <c r="I50" s="19">
        <v>3.3794734597340101E-2</v>
      </c>
    </row>
    <row r="51" spans="1:9" x14ac:dyDescent="0.25">
      <c r="A51" s="16">
        <v>35582</v>
      </c>
      <c r="B51" s="53">
        <v>603</v>
      </c>
      <c r="C51" s="53">
        <f t="shared" si="1"/>
        <v>607.5</v>
      </c>
      <c r="D51" s="4">
        <f t="shared" si="2"/>
        <v>-1.619433198380571E-2</v>
      </c>
      <c r="E51" s="17">
        <v>656.75000000000068</v>
      </c>
      <c r="F51" s="53">
        <v>739.24999999999477</v>
      </c>
      <c r="G51" s="4">
        <f t="shared" si="0"/>
        <v>1.9069412662144902E-3</v>
      </c>
      <c r="H51" s="4">
        <f t="shared" si="0"/>
        <v>1.7549896765313822E-2</v>
      </c>
      <c r="I51" s="19">
        <v>3.4135573143810799E-2</v>
      </c>
    </row>
    <row r="52" spans="1:9" x14ac:dyDescent="0.25">
      <c r="A52" s="16">
        <v>35674</v>
      </c>
      <c r="B52" s="53">
        <v>604</v>
      </c>
      <c r="C52" s="53">
        <f t="shared" si="1"/>
        <v>605.75</v>
      </c>
      <c r="D52" s="4">
        <f t="shared" si="2"/>
        <v>-1.9425333872925887E-2</v>
      </c>
      <c r="E52" s="17">
        <v>657.74999999999829</v>
      </c>
      <c r="F52" s="53">
        <v>742.2500000000008</v>
      </c>
      <c r="G52" s="4">
        <f t="shared" si="0"/>
        <v>2.6676829268359459E-3</v>
      </c>
      <c r="H52" s="4">
        <f t="shared" si="0"/>
        <v>1.7129153819806842E-2</v>
      </c>
      <c r="I52" s="19">
        <v>3.4217175560899898E-2</v>
      </c>
    </row>
    <row r="53" spans="1:9" x14ac:dyDescent="0.25">
      <c r="A53" s="16">
        <v>35765</v>
      </c>
      <c r="B53" s="53">
        <v>605</v>
      </c>
      <c r="C53" s="53">
        <f t="shared" si="1"/>
        <v>604.5</v>
      </c>
      <c r="D53" s="4">
        <f t="shared" si="2"/>
        <v>-1.7871649065800188E-2</v>
      </c>
      <c r="E53" s="17">
        <v>659.24999999999579</v>
      </c>
      <c r="F53" s="53">
        <v>744.74999999999898</v>
      </c>
      <c r="G53" s="4">
        <f t="shared" si="0"/>
        <v>4.1888804264988977E-3</v>
      </c>
      <c r="H53" s="4">
        <f t="shared" si="0"/>
        <v>1.6376663254862533E-2</v>
      </c>
      <c r="I53" s="19">
        <v>2.9619128769313E-2</v>
      </c>
    </row>
    <row r="54" spans="1:9" x14ac:dyDescent="0.25">
      <c r="A54" s="16">
        <v>35855</v>
      </c>
      <c r="B54" s="53">
        <v>605</v>
      </c>
      <c r="C54" s="53">
        <f t="shared" si="1"/>
        <v>604.25</v>
      </c>
      <c r="D54" s="4">
        <f t="shared" si="2"/>
        <v>-1.2259910093992632E-2</v>
      </c>
      <c r="E54" s="17">
        <v>659.74999999999773</v>
      </c>
      <c r="F54" s="53">
        <v>746.99999999999477</v>
      </c>
      <c r="G54" s="4">
        <f t="shared" si="0"/>
        <v>4.5679482299154639E-3</v>
      </c>
      <c r="H54" s="4">
        <f t="shared" si="0"/>
        <v>1.4945652173912638E-2</v>
      </c>
      <c r="I54" s="19">
        <v>3.02971203108473E-2</v>
      </c>
    </row>
    <row r="55" spans="1:9" x14ac:dyDescent="0.25">
      <c r="A55" s="16">
        <v>35947</v>
      </c>
      <c r="B55" s="53">
        <v>610</v>
      </c>
      <c r="C55" s="53">
        <f t="shared" si="1"/>
        <v>606</v>
      </c>
      <c r="D55" s="4">
        <f t="shared" si="2"/>
        <v>-2.4691358024691024E-3</v>
      </c>
      <c r="E55" s="17">
        <v>661.99999999999477</v>
      </c>
      <c r="F55" s="53">
        <v>749.74999999999386</v>
      </c>
      <c r="G55" s="4">
        <f t="shared" si="0"/>
        <v>7.9939094023511181E-3</v>
      </c>
      <c r="H55" s="4">
        <f t="shared" si="0"/>
        <v>1.4203584714236328E-2</v>
      </c>
      <c r="I55" s="19">
        <v>2.0394350274081499E-2</v>
      </c>
    </row>
    <row r="56" spans="1:9" x14ac:dyDescent="0.25">
      <c r="A56" s="16">
        <v>36039</v>
      </c>
      <c r="B56" s="53">
        <v>612</v>
      </c>
      <c r="C56" s="53">
        <f t="shared" si="1"/>
        <v>608</v>
      </c>
      <c r="D56" s="4">
        <f t="shared" si="2"/>
        <v>3.7144036318612628E-3</v>
      </c>
      <c r="E56" s="17">
        <v>663.24999999999409</v>
      </c>
      <c r="F56" s="53">
        <v>752.24999999999636</v>
      </c>
      <c r="G56" s="4">
        <f t="shared" si="0"/>
        <v>8.3618396047067112E-3</v>
      </c>
      <c r="H56" s="4">
        <f t="shared" si="0"/>
        <v>1.3472549680020984E-2</v>
      </c>
      <c r="I56" s="19">
        <v>5.8943867188649898E-3</v>
      </c>
    </row>
    <row r="57" spans="1:9" x14ac:dyDescent="0.25">
      <c r="A57" s="16">
        <v>36130</v>
      </c>
      <c r="B57" s="53">
        <v>613</v>
      </c>
      <c r="C57" s="53">
        <f t="shared" si="1"/>
        <v>610</v>
      </c>
      <c r="D57" s="4">
        <f t="shared" si="2"/>
        <v>9.0984284532671378E-3</v>
      </c>
      <c r="E57" s="17">
        <v>663.49999999999852</v>
      </c>
      <c r="F57" s="53">
        <v>754.4999999999975</v>
      </c>
      <c r="G57" s="4">
        <f t="shared" si="0"/>
        <v>6.4467197573041535E-3</v>
      </c>
      <c r="H57" s="4">
        <f t="shared" si="0"/>
        <v>1.3091641490430961E-2</v>
      </c>
      <c r="I57" s="19">
        <v>6.9207953421947998E-3</v>
      </c>
    </row>
    <row r="58" spans="1:9" x14ac:dyDescent="0.25">
      <c r="A58" s="16">
        <v>36220</v>
      </c>
      <c r="B58" s="53">
        <v>612</v>
      </c>
      <c r="C58" s="53">
        <f t="shared" si="1"/>
        <v>611.75</v>
      </c>
      <c r="D58" s="4">
        <f t="shared" si="2"/>
        <v>1.2412081092263216E-2</v>
      </c>
      <c r="E58" s="17">
        <v>663.24999999999409</v>
      </c>
      <c r="F58" s="53">
        <v>756.74999999999375</v>
      </c>
      <c r="G58" s="4">
        <f t="shared" si="0"/>
        <v>5.3050397877929534E-3</v>
      </c>
      <c r="H58" s="4">
        <f t="shared" si="0"/>
        <v>1.3052208835340195E-2</v>
      </c>
      <c r="I58" s="19">
        <v>9.6540276078980105E-3</v>
      </c>
    </row>
    <row r="59" spans="1:9" x14ac:dyDescent="0.25">
      <c r="A59" s="16">
        <v>36312</v>
      </c>
      <c r="B59" s="53">
        <v>609</v>
      </c>
      <c r="C59" s="53">
        <f t="shared" si="1"/>
        <v>611.5</v>
      </c>
      <c r="D59" s="4">
        <f t="shared" si="2"/>
        <v>9.075907590759158E-3</v>
      </c>
      <c r="E59" s="17">
        <v>662.99999999999818</v>
      </c>
      <c r="F59" s="53">
        <v>757.99999999999864</v>
      </c>
      <c r="G59" s="4">
        <f t="shared" si="0"/>
        <v>1.5105740181320382E-3</v>
      </c>
      <c r="H59" s="4">
        <f t="shared" si="0"/>
        <v>1.1003667889302848E-2</v>
      </c>
      <c r="I59" s="19">
        <v>2.2690992849385201E-2</v>
      </c>
    </row>
    <row r="60" spans="1:9" x14ac:dyDescent="0.25">
      <c r="A60" s="16">
        <v>36404</v>
      </c>
      <c r="B60" s="53">
        <v>615</v>
      </c>
      <c r="C60" s="53">
        <f t="shared" si="1"/>
        <v>612.25</v>
      </c>
      <c r="D60" s="4">
        <f t="shared" si="2"/>
        <v>6.990131578947345E-3</v>
      </c>
      <c r="E60" s="17">
        <v>665.24999999999454</v>
      </c>
      <c r="F60" s="53">
        <v>759.74999999999795</v>
      </c>
      <c r="G60" s="4">
        <f t="shared" si="0"/>
        <v>3.0154542027900355E-3</v>
      </c>
      <c r="H60" s="4">
        <f t="shared" si="0"/>
        <v>9.9700897308097058E-3</v>
      </c>
      <c r="I60" s="19">
        <v>3.9680159188839104E-2</v>
      </c>
    </row>
    <row r="61" spans="1:9" x14ac:dyDescent="0.25">
      <c r="A61" s="16">
        <v>36495</v>
      </c>
      <c r="B61" s="53">
        <v>620</v>
      </c>
      <c r="C61" s="53">
        <f t="shared" si="1"/>
        <v>614</v>
      </c>
      <c r="D61" s="4">
        <f t="shared" si="2"/>
        <v>6.5573770491802463E-3</v>
      </c>
      <c r="E61" s="17">
        <v>670.24999999999443</v>
      </c>
      <c r="F61" s="53">
        <v>761.99999999999545</v>
      </c>
      <c r="G61" s="4">
        <f t="shared" si="0"/>
        <v>1.01733232856005E-2</v>
      </c>
      <c r="H61" s="4">
        <f t="shared" si="0"/>
        <v>9.9403578528800551E-3</v>
      </c>
      <c r="I61" s="19">
        <v>4.5305113099134403E-2</v>
      </c>
    </row>
    <row r="62" spans="1:9" x14ac:dyDescent="0.25">
      <c r="A62" s="16">
        <v>36586</v>
      </c>
      <c r="B62" s="53">
        <v>628</v>
      </c>
      <c r="C62" s="53">
        <f t="shared" si="1"/>
        <v>618</v>
      </c>
      <c r="D62" s="4">
        <f t="shared" si="2"/>
        <v>1.0216591744993897E-2</v>
      </c>
      <c r="E62" s="17">
        <v>678.99999999999591</v>
      </c>
      <c r="F62" s="53">
        <v>764.24999999999682</v>
      </c>
      <c r="G62" s="4">
        <f t="shared" si="0"/>
        <v>2.3746701846968588E-2</v>
      </c>
      <c r="H62" s="4">
        <f t="shared" si="0"/>
        <v>9.9108027750289818E-3</v>
      </c>
      <c r="I62" s="19">
        <v>5.19765211497136E-2</v>
      </c>
    </row>
    <row r="63" spans="1:9" x14ac:dyDescent="0.25">
      <c r="A63" s="16">
        <v>36678</v>
      </c>
      <c r="B63" s="53">
        <v>638</v>
      </c>
      <c r="C63" s="53">
        <f t="shared" si="1"/>
        <v>625.25</v>
      </c>
      <c r="D63" s="4">
        <f t="shared" si="2"/>
        <v>2.2485690923957469E-2</v>
      </c>
      <c r="E63" s="17">
        <v>688.74999999999716</v>
      </c>
      <c r="F63" s="53">
        <v>766.74999999999966</v>
      </c>
      <c r="G63" s="4">
        <f t="shared" si="0"/>
        <v>3.8838612368022662E-2</v>
      </c>
      <c r="H63" s="4">
        <f t="shared" si="0"/>
        <v>1.1543535620054168E-2</v>
      </c>
      <c r="I63" s="19">
        <v>5.0554510206408797E-2</v>
      </c>
    </row>
    <row r="64" spans="1:9" x14ac:dyDescent="0.25">
      <c r="A64" s="16">
        <v>36770</v>
      </c>
      <c r="B64" s="53">
        <v>654</v>
      </c>
      <c r="C64" s="53">
        <f t="shared" si="1"/>
        <v>635</v>
      </c>
      <c r="D64" s="4">
        <f t="shared" si="2"/>
        <v>3.7158023683135921E-2</v>
      </c>
      <c r="E64" s="17">
        <v>702.99999999999636</v>
      </c>
      <c r="F64" s="53">
        <v>768.99999999999693</v>
      </c>
      <c r="G64" s="4">
        <f t="shared" si="0"/>
        <v>5.6745584366782564E-2</v>
      </c>
      <c r="H64" s="4">
        <f t="shared" si="0"/>
        <v>1.2175057584730586E-2</v>
      </c>
      <c r="I64" s="19">
        <v>4.5167010280261898E-2</v>
      </c>
    </row>
    <row r="65" spans="1:9" x14ac:dyDescent="0.25">
      <c r="A65" s="16">
        <v>36861</v>
      </c>
      <c r="B65" s="53">
        <v>673</v>
      </c>
      <c r="C65" s="53">
        <f t="shared" si="1"/>
        <v>648.25</v>
      </c>
      <c r="D65" s="4">
        <f t="shared" si="2"/>
        <v>5.5781758957654803E-2</v>
      </c>
      <c r="E65" s="17">
        <v>721.49999999999625</v>
      </c>
      <c r="F65" s="53">
        <v>771.24999999999397</v>
      </c>
      <c r="G65" s="4">
        <f t="shared" si="0"/>
        <v>7.6464005967925797E-2</v>
      </c>
      <c r="H65" s="4">
        <f t="shared" si="0"/>
        <v>1.2139107611546684E-2</v>
      </c>
      <c r="I65" s="19">
        <v>3.97859712355359E-2</v>
      </c>
    </row>
    <row r="66" spans="1:9" x14ac:dyDescent="0.25">
      <c r="A66" s="16">
        <v>36951</v>
      </c>
      <c r="B66" s="53">
        <v>677</v>
      </c>
      <c r="C66" s="53">
        <f t="shared" si="1"/>
        <v>660.5</v>
      </c>
      <c r="D66" s="4">
        <f t="shared" si="2"/>
        <v>6.8770226537216761E-2</v>
      </c>
      <c r="E66" s="17">
        <v>735.49999999999829</v>
      </c>
      <c r="F66" s="53">
        <v>773.74999999999523</v>
      </c>
      <c r="G66" s="4">
        <f t="shared" si="0"/>
        <v>8.3210603829164453E-2</v>
      </c>
      <c r="H66" s="4">
        <f t="shared" si="0"/>
        <v>1.243048740595154E-2</v>
      </c>
      <c r="I66" s="19">
        <v>2.1900662160865201E-2</v>
      </c>
    </row>
    <row r="67" spans="1:9" x14ac:dyDescent="0.25">
      <c r="A67" s="16">
        <v>37043</v>
      </c>
      <c r="B67" s="53">
        <v>682</v>
      </c>
      <c r="C67" s="53">
        <f t="shared" si="1"/>
        <v>671.5</v>
      </c>
      <c r="D67" s="4">
        <f t="shared" si="2"/>
        <v>7.3970411835265981E-2</v>
      </c>
      <c r="E67" s="17">
        <v>749.99999999999523</v>
      </c>
      <c r="F67" s="53">
        <v>776.99999999999443</v>
      </c>
      <c r="G67" s="4">
        <f t="shared" si="0"/>
        <v>8.8929219600723419E-2</v>
      </c>
      <c r="H67" s="4">
        <f t="shared" si="0"/>
        <v>1.3368112161714629E-2</v>
      </c>
      <c r="I67" s="19">
        <v>1.9600127546693699E-2</v>
      </c>
    </row>
    <row r="68" spans="1:9" x14ac:dyDescent="0.25">
      <c r="A68" s="16">
        <v>37135</v>
      </c>
      <c r="B68" s="53">
        <v>685</v>
      </c>
      <c r="C68" s="53">
        <f t="shared" si="1"/>
        <v>679.25</v>
      </c>
      <c r="D68" s="4">
        <f t="shared" si="2"/>
        <v>6.968503937007875E-2</v>
      </c>
      <c r="E68" s="17">
        <v>761.24999999999466</v>
      </c>
      <c r="F68" s="53">
        <v>781.24999999999898</v>
      </c>
      <c r="G68" s="4">
        <f t="shared" si="0"/>
        <v>8.2859174964436066E-2</v>
      </c>
      <c r="H68" s="4">
        <f t="shared" si="0"/>
        <v>1.5929778933682748E-2</v>
      </c>
      <c r="I68" s="19">
        <v>1.8783325254483701E-2</v>
      </c>
    </row>
    <row r="69" spans="1:9" x14ac:dyDescent="0.25">
      <c r="A69" s="16">
        <v>37226</v>
      </c>
      <c r="B69" s="53">
        <v>690</v>
      </c>
      <c r="C69" s="53">
        <f t="shared" si="1"/>
        <v>683.5</v>
      </c>
      <c r="D69" s="4">
        <f t="shared" si="2"/>
        <v>5.4377169301966788E-2</v>
      </c>
      <c r="E69" s="17">
        <v>764.74999999999773</v>
      </c>
      <c r="F69" s="53">
        <v>785.49999999999511</v>
      </c>
      <c r="G69" s="4">
        <f t="shared" si="0"/>
        <v>5.994455994456227E-2</v>
      </c>
      <c r="H69" s="4">
        <f t="shared" si="0"/>
        <v>1.8476499189628903E-2</v>
      </c>
      <c r="I69" s="19">
        <v>2.1554233556615898E-2</v>
      </c>
    </row>
    <row r="70" spans="1:9" x14ac:dyDescent="0.25">
      <c r="A70" s="16">
        <v>37316</v>
      </c>
      <c r="B70" s="53">
        <v>691</v>
      </c>
      <c r="C70" s="53">
        <f t="shared" si="1"/>
        <v>687</v>
      </c>
      <c r="D70" s="4">
        <f t="shared" si="2"/>
        <v>4.0121120363361129E-2</v>
      </c>
      <c r="E70" s="17">
        <v>769.99999999999284</v>
      </c>
      <c r="F70" s="53">
        <v>789.99999999999454</v>
      </c>
      <c r="G70" s="4">
        <f t="shared" si="0"/>
        <v>4.690686607749095E-2</v>
      </c>
      <c r="H70" s="4">
        <f t="shared" si="0"/>
        <v>2.1001615508884575E-2</v>
      </c>
      <c r="I70" s="19">
        <v>3.8261079547360105E-2</v>
      </c>
    </row>
    <row r="71" spans="1:9" x14ac:dyDescent="0.25">
      <c r="A71" s="16">
        <v>37408</v>
      </c>
      <c r="B71" s="53">
        <v>695</v>
      </c>
      <c r="C71" s="53">
        <f t="shared" si="1"/>
        <v>690.25</v>
      </c>
      <c r="D71" s="4">
        <f t="shared" si="2"/>
        <v>2.7922561429635229E-2</v>
      </c>
      <c r="E71" s="17">
        <v>772.49999999999966</v>
      </c>
      <c r="F71" s="53">
        <v>793.74999999999864</v>
      </c>
      <c r="G71" s="4">
        <f t="shared" si="0"/>
        <v>3.0000000000006022E-2</v>
      </c>
      <c r="H71" s="4">
        <f t="shared" si="0"/>
        <v>2.1557271557277158E-2</v>
      </c>
      <c r="I71" s="19">
        <v>3.8979013347883298E-2</v>
      </c>
    </row>
    <row r="72" spans="1:9" x14ac:dyDescent="0.25">
      <c r="A72" s="16">
        <v>37500</v>
      </c>
      <c r="B72" s="53">
        <v>697</v>
      </c>
      <c r="C72" s="53">
        <f t="shared" si="1"/>
        <v>693.25</v>
      </c>
      <c r="D72" s="4">
        <f t="shared" si="2"/>
        <v>2.0610967979389105E-2</v>
      </c>
      <c r="E72" s="17">
        <v>768.2499999999967</v>
      </c>
      <c r="F72" s="53">
        <v>797.24999999999432</v>
      </c>
      <c r="G72" s="4">
        <f t="shared" si="0"/>
        <v>9.1954022988534057E-3</v>
      </c>
      <c r="H72" s="4">
        <f t="shared" si="0"/>
        <v>2.0479999999994059E-2</v>
      </c>
      <c r="I72" s="19">
        <v>4.5372242707796398E-2</v>
      </c>
    </row>
    <row r="73" spans="1:9" x14ac:dyDescent="0.25">
      <c r="A73" s="16">
        <v>37591</v>
      </c>
      <c r="B73" s="53">
        <v>697</v>
      </c>
      <c r="C73" s="53">
        <f t="shared" si="1"/>
        <v>695</v>
      </c>
      <c r="D73" s="4">
        <f t="shared" si="2"/>
        <v>1.6825164594001407E-2</v>
      </c>
      <c r="E73" s="17">
        <v>765.49999999999329</v>
      </c>
      <c r="F73" s="53">
        <v>801.74999999999648</v>
      </c>
      <c r="G73" s="4">
        <f t="shared" si="0"/>
        <v>9.8071265118737649E-4</v>
      </c>
      <c r="H73" s="4">
        <f t="shared" si="0"/>
        <v>2.0687460216424425E-2</v>
      </c>
      <c r="I73" s="19">
        <v>5.2018236843139602E-2</v>
      </c>
    </row>
    <row r="74" spans="1:9" x14ac:dyDescent="0.25">
      <c r="A74" s="16">
        <v>37681</v>
      </c>
      <c r="B74" s="53">
        <v>702</v>
      </c>
      <c r="C74" s="53">
        <f t="shared" si="1"/>
        <v>697.75</v>
      </c>
      <c r="D74" s="4">
        <f t="shared" si="2"/>
        <v>1.5647743813682613E-2</v>
      </c>
      <c r="E74" s="17">
        <v>762.99999999999454</v>
      </c>
      <c r="F74" s="53">
        <v>806.24999999999852</v>
      </c>
      <c r="G74" s="4">
        <f t="shared" si="0"/>
        <v>-9.090909090906929E-3</v>
      </c>
      <c r="H74" s="4">
        <f t="shared" si="0"/>
        <v>2.0569620253169774E-2</v>
      </c>
      <c r="I74" s="19">
        <v>5.1884872565171006E-2</v>
      </c>
    </row>
    <row r="75" spans="1:9" x14ac:dyDescent="0.25">
      <c r="A75" s="16">
        <v>37773</v>
      </c>
      <c r="B75" s="53">
        <v>706</v>
      </c>
      <c r="C75" s="53">
        <f t="shared" si="1"/>
        <v>700.5</v>
      </c>
      <c r="D75" s="4">
        <f t="shared" si="2"/>
        <v>1.4849692140528781E-2</v>
      </c>
      <c r="E75" s="17">
        <v>759.49999999999409</v>
      </c>
      <c r="F75" s="53">
        <v>811.25000000000023</v>
      </c>
      <c r="G75" s="4">
        <f t="shared" si="0"/>
        <v>-1.6828478964408533E-2</v>
      </c>
      <c r="H75" s="4">
        <f t="shared" si="0"/>
        <v>2.2047244094490326E-2</v>
      </c>
      <c r="I75" s="19">
        <v>5.4641869043959401E-2</v>
      </c>
    </row>
    <row r="76" spans="1:9" x14ac:dyDescent="0.25">
      <c r="A76" s="16">
        <v>37865</v>
      </c>
      <c r="B76" s="53">
        <v>708</v>
      </c>
      <c r="C76" s="53">
        <f t="shared" si="1"/>
        <v>703.25</v>
      </c>
      <c r="D76" s="4">
        <f t="shared" si="2"/>
        <v>1.4424810674359856E-2</v>
      </c>
      <c r="E76" s="17">
        <v>759.99999999999477</v>
      </c>
      <c r="F76" s="53">
        <v>816.75000000000011</v>
      </c>
      <c r="G76" s="4">
        <f t="shared" si="0"/>
        <v>-1.0738691832088421E-2</v>
      </c>
      <c r="H76" s="4">
        <f t="shared" si="0"/>
        <v>2.4459078080910635E-2</v>
      </c>
      <c r="I76" s="19">
        <v>5.2398351370486401E-2</v>
      </c>
    </row>
    <row r="77" spans="1:9" x14ac:dyDescent="0.25">
      <c r="A77" s="16">
        <v>37956</v>
      </c>
      <c r="B77" s="53">
        <v>712</v>
      </c>
      <c r="C77" s="53">
        <f t="shared" si="1"/>
        <v>707</v>
      </c>
      <c r="D77" s="4">
        <f t="shared" si="2"/>
        <v>1.7266187050359649E-2</v>
      </c>
      <c r="E77" s="17">
        <v>759.99999999999477</v>
      </c>
      <c r="F77" s="53">
        <v>821.74999999999272</v>
      </c>
      <c r="G77" s="4">
        <f t="shared" si="0"/>
        <v>-7.1848465055500688E-3</v>
      </c>
      <c r="H77" s="4">
        <f t="shared" si="0"/>
        <v>2.494543186778464E-2</v>
      </c>
      <c r="I77" s="19">
        <v>4.6183351079396501E-2</v>
      </c>
    </row>
    <row r="78" spans="1:9" x14ac:dyDescent="0.25">
      <c r="A78" s="16">
        <v>38047</v>
      </c>
      <c r="B78" s="53">
        <v>725</v>
      </c>
      <c r="C78" s="53">
        <f t="shared" si="1"/>
        <v>712.75</v>
      </c>
      <c r="D78" s="4">
        <f t="shared" si="2"/>
        <v>2.1497671085632497E-2</v>
      </c>
      <c r="E78" s="17">
        <v>759.24999999999375</v>
      </c>
      <c r="F78" s="53">
        <v>826.99999999999909</v>
      </c>
      <c r="G78" s="4">
        <f t="shared" si="0"/>
        <v>-4.914809960682609E-3</v>
      </c>
      <c r="H78" s="4">
        <f t="shared" si="0"/>
        <v>2.5736434108527995E-2</v>
      </c>
      <c r="I78" s="19">
        <v>4.5321098663521901E-2</v>
      </c>
    </row>
    <row r="79" spans="1:9" x14ac:dyDescent="0.25">
      <c r="A79" s="16">
        <v>38139</v>
      </c>
      <c r="B79" s="53">
        <v>739</v>
      </c>
      <c r="C79" s="53">
        <f t="shared" si="1"/>
        <v>721</v>
      </c>
      <c r="D79" s="4">
        <f t="shared" si="2"/>
        <v>2.9264810849393363E-2</v>
      </c>
      <c r="E79" s="17">
        <v>763.24999999999477</v>
      </c>
      <c r="F79" s="53">
        <v>832.74999999999261</v>
      </c>
      <c r="G79" s="4">
        <f t="shared" si="0"/>
        <v>4.9374588545105791E-3</v>
      </c>
      <c r="H79" s="4">
        <f t="shared" si="0"/>
        <v>2.6502311248064458E-2</v>
      </c>
      <c r="I79" s="19">
        <v>4.7025674658116495E-2</v>
      </c>
    </row>
    <row r="80" spans="1:9" x14ac:dyDescent="0.25">
      <c r="A80" s="16">
        <v>38231</v>
      </c>
      <c r="B80" s="53">
        <v>753</v>
      </c>
      <c r="C80" s="53">
        <f t="shared" si="1"/>
        <v>732.25</v>
      </c>
      <c r="D80" s="4">
        <f t="shared" si="2"/>
        <v>4.1237113402061931E-2</v>
      </c>
      <c r="E80" s="17">
        <v>767.99999999999807</v>
      </c>
      <c r="F80" s="53">
        <v>839.49999999999534</v>
      </c>
      <c r="G80" s="4">
        <f t="shared" si="0"/>
        <v>1.0526315789478158E-2</v>
      </c>
      <c r="H80" s="4">
        <f t="shared" si="0"/>
        <v>2.7854300581567459E-2</v>
      </c>
      <c r="I80" s="19">
        <v>4.6221490740685003E-2</v>
      </c>
    </row>
    <row r="81" spans="1:9" x14ac:dyDescent="0.25">
      <c r="A81" s="16">
        <v>38322</v>
      </c>
      <c r="B81" s="53">
        <v>759</v>
      </c>
      <c r="C81" s="53">
        <f t="shared" si="1"/>
        <v>744</v>
      </c>
      <c r="D81" s="4">
        <f t="shared" si="2"/>
        <v>5.2333804809052253E-2</v>
      </c>
      <c r="E81" s="17">
        <v>774.24999999999829</v>
      </c>
      <c r="F81" s="53">
        <v>847.24999999999955</v>
      </c>
      <c r="G81" s="4">
        <f t="shared" si="0"/>
        <v>1.8750000000004707E-2</v>
      </c>
      <c r="H81" s="4">
        <f t="shared" si="0"/>
        <v>3.1031335564353002E-2</v>
      </c>
      <c r="I81" s="19">
        <v>4.3745833730120802E-2</v>
      </c>
    </row>
    <row r="82" spans="1:9" x14ac:dyDescent="0.25">
      <c r="A82" s="16">
        <v>38412</v>
      </c>
      <c r="B82" s="53">
        <v>768</v>
      </c>
      <c r="C82" s="53">
        <f t="shared" si="1"/>
        <v>754.75</v>
      </c>
      <c r="D82" s="4">
        <f t="shared" si="2"/>
        <v>5.8926692388635571E-2</v>
      </c>
      <c r="E82" s="17">
        <v>781.24999999999898</v>
      </c>
      <c r="F82" s="53">
        <v>855.2499999999967</v>
      </c>
      <c r="G82" s="4">
        <f t="shared" si="0"/>
        <v>2.8975963121508519E-2</v>
      </c>
      <c r="H82" s="4">
        <f t="shared" si="0"/>
        <v>3.4159613059247418E-2</v>
      </c>
      <c r="I82" s="19">
        <v>3.3097329533769898E-2</v>
      </c>
    </row>
    <row r="83" spans="1:9" x14ac:dyDescent="0.25">
      <c r="A83" s="16">
        <v>38504</v>
      </c>
      <c r="B83" s="53">
        <v>779</v>
      </c>
      <c r="C83" s="53">
        <f t="shared" si="1"/>
        <v>764.75</v>
      </c>
      <c r="D83" s="4">
        <f t="shared" si="2"/>
        <v>6.0679611650485521E-2</v>
      </c>
      <c r="E83" s="17">
        <v>788.49999999999727</v>
      </c>
      <c r="F83" s="53">
        <v>863.75000000000023</v>
      </c>
      <c r="G83" s="4">
        <f t="shared" si="0"/>
        <v>3.3082214215529149E-2</v>
      </c>
      <c r="H83" s="4">
        <f t="shared" si="0"/>
        <v>3.7226058240777959E-2</v>
      </c>
      <c r="I83" s="19">
        <v>2.8094188609209998E-2</v>
      </c>
    </row>
    <row r="84" spans="1:9" x14ac:dyDescent="0.25">
      <c r="A84" s="16">
        <v>38596</v>
      </c>
      <c r="B84" s="53">
        <v>786</v>
      </c>
      <c r="C84" s="53">
        <f t="shared" si="1"/>
        <v>773</v>
      </c>
      <c r="D84" s="4">
        <f t="shared" si="2"/>
        <v>5.5650392625469447E-2</v>
      </c>
      <c r="E84" s="17">
        <v>798.99999999999636</v>
      </c>
      <c r="F84" s="53">
        <v>873.24999999999852</v>
      </c>
      <c r="G84" s="4">
        <f t="shared" si="0"/>
        <v>4.0364583333331261E-2</v>
      </c>
      <c r="H84" s="4">
        <f t="shared" si="0"/>
        <v>4.020250148898552E-2</v>
      </c>
      <c r="I84" s="19">
        <v>2.6404326658092798E-2</v>
      </c>
    </row>
    <row r="85" spans="1:9" x14ac:dyDescent="0.25">
      <c r="A85" s="16">
        <v>38687</v>
      </c>
      <c r="B85" s="53">
        <v>796</v>
      </c>
      <c r="C85" s="53">
        <f t="shared" si="1"/>
        <v>782.25</v>
      </c>
      <c r="D85" s="4">
        <f t="shared" si="2"/>
        <v>5.1411290322580738E-2</v>
      </c>
      <c r="E85" s="17">
        <v>809.99999999999613</v>
      </c>
      <c r="F85" s="53">
        <v>882.25000000000011</v>
      </c>
      <c r="G85" s="4">
        <f t="shared" si="0"/>
        <v>4.6173716499835926E-2</v>
      </c>
      <c r="H85" s="4">
        <f t="shared" si="0"/>
        <v>4.1310120979640708E-2</v>
      </c>
      <c r="I85" s="19">
        <v>2.8163954244266199E-2</v>
      </c>
    </row>
    <row r="86" spans="1:9" x14ac:dyDescent="0.25">
      <c r="A86" s="16">
        <v>38777</v>
      </c>
      <c r="B86" s="53">
        <v>807</v>
      </c>
      <c r="C86" s="53">
        <f t="shared" si="1"/>
        <v>792</v>
      </c>
      <c r="D86" s="4">
        <f t="shared" si="2"/>
        <v>4.9354090758529257E-2</v>
      </c>
      <c r="E86" s="17">
        <v>823</v>
      </c>
      <c r="F86" s="53">
        <v>890.9999999999917</v>
      </c>
      <c r="G86" s="4">
        <f t="shared" si="0"/>
        <v>5.3440000000001486E-2</v>
      </c>
      <c r="H86" s="4">
        <f t="shared" si="0"/>
        <v>4.1800643086810974E-2</v>
      </c>
      <c r="I86" s="19">
        <v>3.5091111768319E-2</v>
      </c>
    </row>
    <row r="87" spans="1:9" x14ac:dyDescent="0.25">
      <c r="A87" s="16">
        <v>38869</v>
      </c>
      <c r="B87" s="53">
        <v>819</v>
      </c>
      <c r="C87" s="53">
        <f t="shared" si="1"/>
        <v>802</v>
      </c>
      <c r="D87" s="4">
        <f t="shared" si="2"/>
        <v>4.8708728342595542E-2</v>
      </c>
      <c r="E87" s="17">
        <v>838.24999999999307</v>
      </c>
      <c r="F87" s="53">
        <v>899.75000000000011</v>
      </c>
      <c r="G87" s="4">
        <f t="shared" si="0"/>
        <v>6.3094483195936579E-2</v>
      </c>
      <c r="H87" s="4">
        <f t="shared" si="0"/>
        <v>4.1678726483357353E-2</v>
      </c>
      <c r="I87" s="19">
        <v>2.9306570990161599E-2</v>
      </c>
    </row>
    <row r="88" spans="1:9" x14ac:dyDescent="0.25">
      <c r="A88" s="16">
        <v>38961</v>
      </c>
      <c r="B88" s="53">
        <v>838</v>
      </c>
      <c r="C88" s="53">
        <f t="shared" si="1"/>
        <v>815</v>
      </c>
      <c r="D88" s="4">
        <f t="shared" si="2"/>
        <v>5.4333764553686992E-2</v>
      </c>
      <c r="E88" s="17">
        <v>851.49999999999773</v>
      </c>
      <c r="F88" s="53">
        <v>906.99999999999397</v>
      </c>
      <c r="G88" s="4">
        <f t="shared" si="0"/>
        <v>6.5707133917398686E-2</v>
      </c>
      <c r="H88" s="4">
        <f t="shared" si="0"/>
        <v>3.864872602347047E-2</v>
      </c>
      <c r="I88" s="19">
        <v>2.59208502307368E-2</v>
      </c>
    </row>
    <row r="89" spans="1:9" x14ac:dyDescent="0.25">
      <c r="A89" s="16">
        <v>39052</v>
      </c>
      <c r="B89" s="53">
        <v>845</v>
      </c>
      <c r="C89" s="53">
        <f t="shared" si="1"/>
        <v>827.25</v>
      </c>
      <c r="D89" s="4">
        <f t="shared" si="2"/>
        <v>5.7526366251198446E-2</v>
      </c>
      <c r="E89" s="17">
        <v>860.25000000000045</v>
      </c>
      <c r="F89" s="53">
        <v>914.24999999999977</v>
      </c>
      <c r="G89" s="4">
        <f t="shared" si="0"/>
        <v>6.2037037037042664E-2</v>
      </c>
      <c r="H89" s="4">
        <f t="shared" si="0"/>
        <v>3.6270898271464569E-2</v>
      </c>
      <c r="I89" s="19">
        <v>2.3543440281744901E-2</v>
      </c>
    </row>
    <row r="90" spans="1:9" x14ac:dyDescent="0.25">
      <c r="A90" s="16">
        <v>39142</v>
      </c>
      <c r="B90" s="53">
        <v>851</v>
      </c>
      <c r="C90" s="53">
        <f t="shared" si="1"/>
        <v>838.25</v>
      </c>
      <c r="D90" s="4">
        <f t="shared" si="2"/>
        <v>5.8396464646464752E-2</v>
      </c>
      <c r="E90" s="17">
        <v>865.49999999999659</v>
      </c>
      <c r="F90" s="53">
        <v>921.74999999999648</v>
      </c>
      <c r="G90" s="4">
        <f t="shared" si="0"/>
        <v>5.1640340218707781E-2</v>
      </c>
      <c r="H90" s="4">
        <f t="shared" si="0"/>
        <v>3.4511784511790156E-2</v>
      </c>
      <c r="I90" s="19">
        <v>2.0763964439169703E-2</v>
      </c>
    </row>
    <row r="91" spans="1:9" x14ac:dyDescent="0.25">
      <c r="A91" s="16">
        <v>39234</v>
      </c>
      <c r="B91" s="53">
        <v>856</v>
      </c>
      <c r="C91" s="53">
        <f t="shared" si="1"/>
        <v>847.5</v>
      </c>
      <c r="D91" s="4">
        <f t="shared" si="2"/>
        <v>5.6733167082294367E-2</v>
      </c>
      <c r="E91" s="17">
        <v>867.25000000000102</v>
      </c>
      <c r="F91" s="53">
        <v>928.7499999999917</v>
      </c>
      <c r="G91" s="4">
        <f t="shared" si="0"/>
        <v>3.4595884282741629E-2</v>
      </c>
      <c r="H91" s="4">
        <f t="shared" si="0"/>
        <v>3.223117532647013E-2</v>
      </c>
      <c r="I91" s="19">
        <v>2.8998295507483798E-2</v>
      </c>
    </row>
    <row r="92" spans="1:9" x14ac:dyDescent="0.25">
      <c r="A92" s="16">
        <v>39326</v>
      </c>
      <c r="B92" s="53">
        <v>876</v>
      </c>
      <c r="C92" s="53">
        <f t="shared" si="1"/>
        <v>857</v>
      </c>
      <c r="D92" s="4">
        <f t="shared" si="2"/>
        <v>5.1533742331288268E-2</v>
      </c>
      <c r="E92" s="17">
        <v>871.24999999999704</v>
      </c>
      <c r="F92" s="53">
        <v>935.99999999999795</v>
      </c>
      <c r="G92" s="4">
        <f t="shared" si="0"/>
        <v>2.3194362889018549E-2</v>
      </c>
      <c r="H92" s="4">
        <f t="shared" si="0"/>
        <v>3.1973539140026652E-2</v>
      </c>
      <c r="I92" s="19">
        <v>3.37606115294233E-2</v>
      </c>
    </row>
    <row r="93" spans="1:9" x14ac:dyDescent="0.25">
      <c r="A93" s="16">
        <v>39417</v>
      </c>
      <c r="B93" s="53">
        <v>907</v>
      </c>
      <c r="C93" s="53">
        <f t="shared" si="1"/>
        <v>872.5</v>
      </c>
      <c r="D93" s="4">
        <f t="shared" ref="D93:D121" si="3">SUM(B90:B93)/SUM(B86:B89)-1</f>
        <v>5.4699304925959424E-2</v>
      </c>
      <c r="E93" s="17">
        <v>880.74999999999409</v>
      </c>
      <c r="F93" s="53">
        <v>943.49999999999557</v>
      </c>
      <c r="G93" s="4">
        <f t="shared" si="0"/>
        <v>2.3830281894790639E-2</v>
      </c>
      <c r="H93" s="4">
        <f t="shared" si="0"/>
        <v>3.1993437243637679E-2</v>
      </c>
      <c r="I93" s="19">
        <v>3.7138986724464897E-2</v>
      </c>
    </row>
    <row r="94" spans="1:9" x14ac:dyDescent="0.25">
      <c r="A94" s="16">
        <v>39508</v>
      </c>
      <c r="B94" s="53">
        <v>918</v>
      </c>
      <c r="C94" s="53">
        <f t="shared" si="1"/>
        <v>889.25</v>
      </c>
      <c r="D94" s="4">
        <f t="shared" si="3"/>
        <v>6.0841037876528503E-2</v>
      </c>
      <c r="E94" s="17">
        <v>896.49999999999284</v>
      </c>
      <c r="F94" s="53">
        <v>951</v>
      </c>
      <c r="G94" s="4">
        <f t="shared" si="0"/>
        <v>3.581744656267638E-2</v>
      </c>
      <c r="H94" s="4">
        <f t="shared" si="0"/>
        <v>3.1733116354763835E-2</v>
      </c>
      <c r="I94" s="19">
        <v>3.6123955064405203E-2</v>
      </c>
    </row>
    <row r="95" spans="1:9" x14ac:dyDescent="0.25">
      <c r="A95" s="16">
        <v>39600</v>
      </c>
      <c r="B95" s="53">
        <v>938</v>
      </c>
      <c r="C95" s="53">
        <f t="shared" si="1"/>
        <v>909.75</v>
      </c>
      <c r="D95" s="4">
        <f t="shared" si="3"/>
        <v>7.3451327433628366E-2</v>
      </c>
      <c r="E95" s="17">
        <v>923.24999999999795</v>
      </c>
      <c r="F95" s="53">
        <v>959.24999999999864</v>
      </c>
      <c r="G95" s="4">
        <f t="shared" si="0"/>
        <v>6.4571922744303123E-2</v>
      </c>
      <c r="H95" s="4">
        <f t="shared" si="0"/>
        <v>3.2839838492605411E-2</v>
      </c>
      <c r="I95" s="19">
        <v>2.3621837549933501E-2</v>
      </c>
    </row>
    <row r="96" spans="1:9" x14ac:dyDescent="0.25">
      <c r="A96" s="16">
        <v>39692</v>
      </c>
      <c r="B96" s="53">
        <v>949</v>
      </c>
      <c r="C96" s="53">
        <f t="shared" si="1"/>
        <v>928</v>
      </c>
      <c r="D96" s="4">
        <f t="shared" si="3"/>
        <v>8.2847141190198315E-2</v>
      </c>
      <c r="E96" s="17">
        <v>953.74999999999397</v>
      </c>
      <c r="F96" s="53">
        <v>967.99999999999363</v>
      </c>
      <c r="G96" s="4">
        <f t="shared" si="0"/>
        <v>9.4691535150642325E-2</v>
      </c>
      <c r="H96" s="4">
        <f t="shared" si="0"/>
        <v>3.4188034188029626E-2</v>
      </c>
      <c r="I96" s="19">
        <v>8.2225304718856994E-3</v>
      </c>
    </row>
    <row r="97" spans="1:9" x14ac:dyDescent="0.25">
      <c r="A97" s="16">
        <v>39783</v>
      </c>
      <c r="B97" s="53">
        <v>950</v>
      </c>
      <c r="C97" s="53">
        <f t="shared" si="1"/>
        <v>938.75</v>
      </c>
      <c r="D97" s="4">
        <f t="shared" si="3"/>
        <v>7.5931232091690504E-2</v>
      </c>
      <c r="E97" s="17">
        <v>975.49999999999443</v>
      </c>
      <c r="F97" s="53">
        <v>977.24999999999579</v>
      </c>
      <c r="G97" s="4">
        <f t="shared" si="0"/>
        <v>0.10757876809537437</v>
      </c>
      <c r="H97" s="4">
        <f t="shared" si="0"/>
        <v>3.5771065182830242E-2</v>
      </c>
      <c r="I97" s="19">
        <v>-8.3122609767820599E-3</v>
      </c>
    </row>
    <row r="98" spans="1:9" x14ac:dyDescent="0.25">
      <c r="A98" s="16">
        <v>39873</v>
      </c>
      <c r="B98" s="53">
        <v>958</v>
      </c>
      <c r="C98" s="53">
        <f t="shared" si="1"/>
        <v>948.75</v>
      </c>
      <c r="D98" s="4">
        <f t="shared" si="3"/>
        <v>6.6910317683441134E-2</v>
      </c>
      <c r="E98" s="17">
        <v>986.24999999999602</v>
      </c>
      <c r="F98" s="53">
        <v>985.74999999999341</v>
      </c>
      <c r="G98" s="4">
        <f t="shared" si="0"/>
        <v>0.10011154489682528</v>
      </c>
      <c r="H98" s="4">
        <f t="shared" si="0"/>
        <v>3.6540483701360094E-2</v>
      </c>
      <c r="I98" s="19">
        <v>-2.0702589252317001E-2</v>
      </c>
    </row>
    <row r="99" spans="1:9" x14ac:dyDescent="0.25">
      <c r="A99" s="16">
        <v>39965</v>
      </c>
      <c r="B99" s="53">
        <v>968</v>
      </c>
      <c r="C99" s="53">
        <f t="shared" si="1"/>
        <v>956.25</v>
      </c>
      <c r="D99" s="4">
        <f t="shared" si="3"/>
        <v>5.1112943116240706E-2</v>
      </c>
      <c r="E99" s="17">
        <v>983.24999999999147</v>
      </c>
      <c r="F99" s="53">
        <v>992.99999999999761</v>
      </c>
      <c r="G99" s="4">
        <f t="shared" si="0"/>
        <v>6.4987814784720932E-2</v>
      </c>
      <c r="H99" s="4">
        <f t="shared" si="0"/>
        <v>3.5183737294760542E-2</v>
      </c>
      <c r="I99" s="19">
        <v>-1.8575851393188802E-2</v>
      </c>
    </row>
    <row r="100" spans="1:9" x14ac:dyDescent="0.25">
      <c r="A100" s="16">
        <v>40057</v>
      </c>
      <c r="B100" s="53">
        <v>973</v>
      </c>
      <c r="C100" s="53">
        <f t="shared" si="1"/>
        <v>962.25</v>
      </c>
      <c r="D100" s="4">
        <f t="shared" si="3"/>
        <v>3.6907327586206851E-2</v>
      </c>
      <c r="E100" s="17">
        <v>968.49999999999955</v>
      </c>
      <c r="F100" s="53">
        <v>998.5</v>
      </c>
      <c r="G100" s="4">
        <f t="shared" si="0"/>
        <v>1.5465268676283728E-2</v>
      </c>
      <c r="H100" s="4">
        <f t="shared" si="0"/>
        <v>3.1508264462816626E-2</v>
      </c>
      <c r="I100" s="19">
        <v>-9.6882192927391E-3</v>
      </c>
    </row>
    <row r="101" spans="1:9" x14ac:dyDescent="0.25">
      <c r="A101" s="16">
        <v>40148</v>
      </c>
      <c r="B101" s="53">
        <v>978</v>
      </c>
      <c r="C101" s="53">
        <f t="shared" si="1"/>
        <v>969.25</v>
      </c>
      <c r="D101" s="4">
        <f t="shared" si="3"/>
        <v>3.2490013315579214E-2</v>
      </c>
      <c r="E101" s="17">
        <v>960.49999999999852</v>
      </c>
      <c r="F101" s="53">
        <v>1002.7499999999976</v>
      </c>
      <c r="G101" s="4">
        <f t="shared" si="0"/>
        <v>-1.5376729882107587E-2</v>
      </c>
      <c r="H101" s="4">
        <f t="shared" si="0"/>
        <v>2.6093630084422559E-2</v>
      </c>
      <c r="I101" s="19">
        <v>4.5887267995343697E-3</v>
      </c>
    </row>
    <row r="102" spans="1:9" x14ac:dyDescent="0.25">
      <c r="A102" s="16">
        <v>40238</v>
      </c>
      <c r="B102" s="53">
        <v>986</v>
      </c>
      <c r="C102" s="53">
        <f t="shared" si="1"/>
        <v>976.25</v>
      </c>
      <c r="D102" s="4">
        <f t="shared" si="3"/>
        <v>2.8985507246376718E-2</v>
      </c>
      <c r="E102" s="17">
        <v>961.99999999999397</v>
      </c>
      <c r="F102" s="53">
        <v>1006.7499999999964</v>
      </c>
      <c r="G102" s="4">
        <f t="shared" si="0"/>
        <v>-2.4588086185046487E-2</v>
      </c>
      <c r="H102" s="4">
        <f t="shared" si="0"/>
        <v>2.130357595739607E-2</v>
      </c>
      <c r="I102" s="19">
        <v>2.2848442730354298E-2</v>
      </c>
    </row>
    <row r="103" spans="1:9" x14ac:dyDescent="0.25">
      <c r="A103" s="16">
        <v>40330</v>
      </c>
      <c r="B103" s="53">
        <v>990</v>
      </c>
      <c r="C103" s="53">
        <f t="shared" si="1"/>
        <v>981.75</v>
      </c>
      <c r="D103" s="4">
        <f t="shared" si="3"/>
        <v>2.6666666666666616E-2</v>
      </c>
      <c r="E103" s="17">
        <v>966.74999999999375</v>
      </c>
      <c r="F103" s="53">
        <v>1010.7500000000001</v>
      </c>
      <c r="G103" s="4">
        <f t="shared" si="0"/>
        <v>-1.6781083142637043E-2</v>
      </c>
      <c r="H103" s="4">
        <f t="shared" si="0"/>
        <v>1.7875125881170684E-2</v>
      </c>
      <c r="I103" s="19">
        <v>3.1164011345863298E-2</v>
      </c>
    </row>
    <row r="104" spans="1:9" x14ac:dyDescent="0.25">
      <c r="A104" s="16">
        <v>40422</v>
      </c>
      <c r="B104" s="53">
        <v>999</v>
      </c>
      <c r="C104" s="53">
        <f t="shared" si="1"/>
        <v>988.25</v>
      </c>
      <c r="D104" s="4">
        <f t="shared" si="3"/>
        <v>2.7020005196154884E-2</v>
      </c>
      <c r="E104" s="17">
        <v>975.99999999999784</v>
      </c>
      <c r="F104" s="53">
        <v>1014.2499999999936</v>
      </c>
      <c r="G104" s="4">
        <f t="shared" si="0"/>
        <v>7.7439339184288691E-3</v>
      </c>
      <c r="H104" s="4">
        <f t="shared" si="0"/>
        <v>1.5773660490729702E-2</v>
      </c>
      <c r="I104" s="19">
        <v>2.9893084285925502E-2</v>
      </c>
    </row>
    <row r="105" spans="1:9" x14ac:dyDescent="0.25">
      <c r="A105" s="16">
        <v>40513</v>
      </c>
      <c r="B105" s="53">
        <v>1000</v>
      </c>
      <c r="C105" s="53">
        <f t="shared" si="1"/>
        <v>993.75</v>
      </c>
      <c r="D105" s="4">
        <f t="shared" si="3"/>
        <v>2.5277276244519031E-2</v>
      </c>
      <c r="E105" s="17">
        <v>986.49999999999989</v>
      </c>
      <c r="F105" s="53">
        <v>1018.2499999999978</v>
      </c>
      <c r="G105" s="4">
        <f t="shared" ref="G105:H150" si="4">+E105/E101-1</f>
        <v>2.7069234773556827E-2</v>
      </c>
      <c r="H105" s="4">
        <f t="shared" si="4"/>
        <v>1.5457491897282738E-2</v>
      </c>
      <c r="I105" s="19">
        <v>2.01537622453902E-2</v>
      </c>
    </row>
    <row r="106" spans="1:9" x14ac:dyDescent="0.25">
      <c r="A106" s="16">
        <v>40603</v>
      </c>
      <c r="B106" s="53">
        <v>1015</v>
      </c>
      <c r="C106" s="53">
        <f t="shared" si="1"/>
        <v>1001</v>
      </c>
      <c r="D106" s="4">
        <f t="shared" si="3"/>
        <v>2.5352112676056304E-2</v>
      </c>
      <c r="E106" s="17">
        <v>999.2499999999967</v>
      </c>
      <c r="F106" s="53">
        <v>1022.749999999992</v>
      </c>
      <c r="G106" s="4">
        <f t="shared" si="4"/>
        <v>3.8721413721416909E-2</v>
      </c>
      <c r="H106" s="4">
        <f t="shared" si="4"/>
        <v>1.5892724112238188E-2</v>
      </c>
      <c r="I106" s="19">
        <v>7.1521186660443705E-3</v>
      </c>
    </row>
    <row r="107" spans="1:9" x14ac:dyDescent="0.25">
      <c r="A107" s="16">
        <v>40695</v>
      </c>
      <c r="B107" s="53">
        <v>1052</v>
      </c>
      <c r="C107" s="53">
        <f t="shared" ref="C107:C121" si="5">AVERAGE(B104:B107)</f>
        <v>1016.5</v>
      </c>
      <c r="D107" s="4">
        <f t="shared" si="3"/>
        <v>3.5395976572447196E-2</v>
      </c>
      <c r="E107" s="17">
        <v>1010.9999999999984</v>
      </c>
      <c r="F107" s="53">
        <v>1027.9999999999995</v>
      </c>
      <c r="G107" s="4">
        <f t="shared" si="4"/>
        <v>4.5771916214124575E-2</v>
      </c>
      <c r="H107" s="4">
        <f t="shared" si="4"/>
        <v>1.7066534751421614E-2</v>
      </c>
      <c r="I107" s="19">
        <v>-2.3959731198551701E-3</v>
      </c>
    </row>
    <row r="108" spans="1:9" x14ac:dyDescent="0.25">
      <c r="A108" s="16">
        <v>40787</v>
      </c>
      <c r="B108" s="53">
        <v>1056</v>
      </c>
      <c r="C108" s="53">
        <f t="shared" si="5"/>
        <v>1030.75</v>
      </c>
      <c r="D108" s="4">
        <f t="shared" si="3"/>
        <v>4.3005312420946185E-2</v>
      </c>
      <c r="E108" s="17">
        <v>1022.4999999999932</v>
      </c>
      <c r="F108" s="53">
        <v>1033.7499999999989</v>
      </c>
      <c r="G108" s="4">
        <f t="shared" si="4"/>
        <v>4.7643442622946175E-2</v>
      </c>
      <c r="H108" s="4">
        <f t="shared" si="4"/>
        <v>1.9226029085536389E-2</v>
      </c>
      <c r="I108" s="19">
        <v>1.0052983325383701E-3</v>
      </c>
    </row>
    <row r="109" spans="1:9" x14ac:dyDescent="0.25">
      <c r="A109" s="16">
        <v>40878</v>
      </c>
      <c r="B109" s="53">
        <v>1059</v>
      </c>
      <c r="C109" s="53">
        <f t="shared" si="5"/>
        <v>1045.5</v>
      </c>
      <c r="D109" s="4">
        <f t="shared" si="3"/>
        <v>5.2075471698113107E-2</v>
      </c>
      <c r="E109" s="17">
        <v>1032.9999999999909</v>
      </c>
      <c r="F109" s="53">
        <v>1039.7499999999989</v>
      </c>
      <c r="G109" s="4">
        <f t="shared" si="4"/>
        <v>4.713634059806493E-2</v>
      </c>
      <c r="H109" s="4">
        <f t="shared" si="4"/>
        <v>2.111465750061492E-2</v>
      </c>
      <c r="I109" s="19">
        <v>1.337089452878E-2</v>
      </c>
    </row>
    <row r="110" spans="1:9" x14ac:dyDescent="0.25">
      <c r="A110" s="16">
        <v>40969</v>
      </c>
      <c r="B110" s="53">
        <v>1076</v>
      </c>
      <c r="C110" s="53">
        <f t="shared" si="5"/>
        <v>1060.75</v>
      </c>
      <c r="D110" s="4">
        <f t="shared" si="3"/>
        <v>5.969030969030964E-2</v>
      </c>
      <c r="E110" s="17">
        <v>1038.749999999992</v>
      </c>
      <c r="F110" s="53">
        <v>1045.749999999992</v>
      </c>
      <c r="G110" s="4">
        <f t="shared" si="4"/>
        <v>3.9529647235422072E-2</v>
      </c>
      <c r="H110" s="4">
        <f t="shared" si="4"/>
        <v>2.2488389146908094E-2</v>
      </c>
      <c r="I110" s="19">
        <v>2.2256667473440701E-2</v>
      </c>
    </row>
    <row r="111" spans="1:9" x14ac:dyDescent="0.25">
      <c r="A111" s="16">
        <v>41061</v>
      </c>
      <c r="B111" s="53">
        <v>1077</v>
      </c>
      <c r="C111" s="53">
        <f t="shared" si="5"/>
        <v>1067</v>
      </c>
      <c r="D111" s="4">
        <f t="shared" si="3"/>
        <v>4.968027545499254E-2</v>
      </c>
      <c r="E111" s="17">
        <v>1043.7499999999948</v>
      </c>
      <c r="F111" s="53">
        <v>1051.2499999999918</v>
      </c>
      <c r="G111" s="4">
        <f t="shared" si="4"/>
        <v>3.2393669634022126E-2</v>
      </c>
      <c r="H111" s="4">
        <f t="shared" si="4"/>
        <v>2.261673151750232E-2</v>
      </c>
      <c r="I111" s="19">
        <v>3.0763759682930599E-2</v>
      </c>
    </row>
    <row r="112" spans="1:9" x14ac:dyDescent="0.25">
      <c r="A112" s="16">
        <v>41153</v>
      </c>
      <c r="B112" s="53">
        <v>1084</v>
      </c>
      <c r="C112" s="53">
        <f t="shared" si="5"/>
        <v>1074</v>
      </c>
      <c r="D112" s="4">
        <f t="shared" si="3"/>
        <v>4.1959738054814455E-2</v>
      </c>
      <c r="E112" s="17">
        <v>1044.4999999999998</v>
      </c>
      <c r="F112" s="53">
        <v>1057.249999999992</v>
      </c>
      <c r="G112" s="4">
        <f t="shared" si="4"/>
        <v>2.1515892420544525E-2</v>
      </c>
      <c r="H112" s="4">
        <f t="shared" si="4"/>
        <v>2.2732769044733425E-2</v>
      </c>
      <c r="I112" s="19">
        <v>3.1870795181463601E-2</v>
      </c>
    </row>
    <row r="113" spans="1:9" x14ac:dyDescent="0.25">
      <c r="A113" s="16">
        <v>41244</v>
      </c>
      <c r="B113" s="53">
        <v>1094</v>
      </c>
      <c r="C113" s="53">
        <f t="shared" si="5"/>
        <v>1082.75</v>
      </c>
      <c r="D113" s="4">
        <f t="shared" si="3"/>
        <v>3.5628885700621726E-2</v>
      </c>
      <c r="E113" s="17">
        <v>1043.2499999999984</v>
      </c>
      <c r="F113" s="53">
        <v>1063.7499999999957</v>
      </c>
      <c r="G113" s="4">
        <f t="shared" si="4"/>
        <v>9.9225556631243883E-3</v>
      </c>
      <c r="H113" s="4">
        <f t="shared" si="4"/>
        <v>2.3082471748013367E-2</v>
      </c>
      <c r="I113" s="19">
        <v>2.8742745830120601E-2</v>
      </c>
    </row>
    <row r="114" spans="1:9" x14ac:dyDescent="0.25">
      <c r="A114" s="16">
        <v>41334</v>
      </c>
      <c r="B114" s="53">
        <v>1078</v>
      </c>
      <c r="C114" s="53">
        <f t="shared" si="5"/>
        <v>1083.25</v>
      </c>
      <c r="D114" s="4">
        <f t="shared" si="3"/>
        <v>2.1211407023332463E-2</v>
      </c>
      <c r="E114" s="17">
        <v>1043.2499999999984</v>
      </c>
      <c r="F114" s="53">
        <v>1069.999999999998</v>
      </c>
      <c r="G114" s="4">
        <f t="shared" si="4"/>
        <v>4.3321299639049737E-3</v>
      </c>
      <c r="H114" s="4">
        <f t="shared" si="4"/>
        <v>2.3189098732972591E-2</v>
      </c>
      <c r="I114" s="19">
        <v>2.9378724604681897E-2</v>
      </c>
    </row>
    <row r="115" spans="1:9" x14ac:dyDescent="0.25">
      <c r="A115" s="16">
        <v>41426</v>
      </c>
      <c r="B115" s="53">
        <v>1082</v>
      </c>
      <c r="C115" s="53">
        <f t="shared" si="5"/>
        <v>1084.5</v>
      </c>
      <c r="D115" s="4">
        <f t="shared" si="3"/>
        <v>1.6401124648547372E-2</v>
      </c>
      <c r="E115" s="17">
        <v>1043.2499999999984</v>
      </c>
      <c r="F115" s="53">
        <v>1076.0000000000002</v>
      </c>
      <c r="G115" s="4">
        <f t="shared" si="4"/>
        <v>-4.7904191616421343E-4</v>
      </c>
      <c r="H115" s="4">
        <f t="shared" si="4"/>
        <v>2.3543400713444518E-2</v>
      </c>
      <c r="I115" s="19">
        <v>2.7850557011140201E-2</v>
      </c>
    </row>
    <row r="116" spans="1:9" x14ac:dyDescent="0.25">
      <c r="A116" s="16">
        <v>41518</v>
      </c>
      <c r="B116" s="53">
        <v>1093</v>
      </c>
      <c r="C116" s="53">
        <f t="shared" si="5"/>
        <v>1086.75</v>
      </c>
      <c r="D116" s="4">
        <f t="shared" si="3"/>
        <v>1.1871508379888374E-2</v>
      </c>
      <c r="E116" s="17">
        <v>1051.75</v>
      </c>
      <c r="F116" s="53">
        <v>1080.9999999999911</v>
      </c>
      <c r="G116" s="4">
        <f t="shared" si="4"/>
        <v>6.9411201531834887E-3</v>
      </c>
      <c r="H116" s="4">
        <f t="shared" si="4"/>
        <v>2.2463939465594107E-2</v>
      </c>
      <c r="I116" s="19">
        <v>2.7276383805981699E-2</v>
      </c>
    </row>
    <row r="117" spans="1:9" x14ac:dyDescent="0.25">
      <c r="A117" s="16">
        <v>41609</v>
      </c>
      <c r="B117" s="53">
        <v>1099</v>
      </c>
      <c r="C117" s="53">
        <f t="shared" si="5"/>
        <v>1088</v>
      </c>
      <c r="D117" s="4">
        <f t="shared" si="3"/>
        <v>4.8487647194643824E-3</v>
      </c>
      <c r="E117" s="17">
        <v>1058.9999999999934</v>
      </c>
      <c r="F117" s="53">
        <v>1085.499999999993</v>
      </c>
      <c r="G117" s="4">
        <f t="shared" si="4"/>
        <v>1.5097052480225193E-2</v>
      </c>
      <c r="H117" s="4">
        <f t="shared" si="4"/>
        <v>2.0446533490009244E-2</v>
      </c>
      <c r="I117" s="19">
        <v>2.5000739666854101E-2</v>
      </c>
    </row>
    <row r="118" spans="1:9" x14ac:dyDescent="0.25">
      <c r="A118" s="16">
        <v>41699</v>
      </c>
      <c r="B118" s="53">
        <v>1104</v>
      </c>
      <c r="C118" s="53">
        <f t="shared" si="5"/>
        <v>1094.5</v>
      </c>
      <c r="D118" s="4">
        <f t="shared" si="3"/>
        <v>1.0385414262635617E-2</v>
      </c>
      <c r="E118" s="17">
        <v>1066.9999999999964</v>
      </c>
      <c r="F118" s="53">
        <v>1090.74999999999</v>
      </c>
      <c r="G118" s="4">
        <f t="shared" si="4"/>
        <v>2.2765396597170362E-2</v>
      </c>
      <c r="H118" s="4">
        <f t="shared" si="4"/>
        <v>1.9392523364478498E-2</v>
      </c>
      <c r="I118" s="19">
        <v>2.4214188888290699E-2</v>
      </c>
    </row>
    <row r="119" spans="1:9" x14ac:dyDescent="0.25">
      <c r="A119" s="16">
        <v>41791</v>
      </c>
      <c r="B119" s="53">
        <v>1109</v>
      </c>
      <c r="C119" s="53">
        <f t="shared" si="5"/>
        <v>1101.25</v>
      </c>
      <c r="D119" s="4">
        <f t="shared" si="3"/>
        <v>1.5444905486399207E-2</v>
      </c>
      <c r="E119" s="17">
        <v>1070.75</v>
      </c>
      <c r="F119" s="53">
        <v>1096.249999999997</v>
      </c>
      <c r="G119" s="4">
        <f t="shared" si="4"/>
        <v>2.6359932901990568E-2</v>
      </c>
      <c r="H119" s="4">
        <f t="shared" si="4"/>
        <v>1.8819702602227428E-2</v>
      </c>
      <c r="I119" s="19">
        <v>2.4867925629724799E-2</v>
      </c>
    </row>
    <row r="120" spans="1:9" x14ac:dyDescent="0.25">
      <c r="A120" s="16">
        <v>41883</v>
      </c>
      <c r="B120" s="53">
        <v>1115</v>
      </c>
      <c r="C120" s="53">
        <f>AVERAGE(B117:B120)</f>
        <v>1106.75</v>
      </c>
      <c r="D120" s="4">
        <f t="shared" si="3"/>
        <v>1.8403496664366248E-2</v>
      </c>
      <c r="E120" s="17">
        <v>1064.7499999999973</v>
      </c>
      <c r="F120" s="53">
        <v>1102.4999999999991</v>
      </c>
      <c r="G120" s="4">
        <f t="shared" si="4"/>
        <v>1.2360351794625357E-2</v>
      </c>
      <c r="H120" s="4">
        <f t="shared" si="4"/>
        <v>1.9888991674383183E-2</v>
      </c>
      <c r="I120" s="19">
        <v>2.6150930992478498E-2</v>
      </c>
    </row>
    <row r="121" spans="1:9" x14ac:dyDescent="0.25">
      <c r="A121" s="16">
        <v>41974</v>
      </c>
      <c r="B121" s="53">
        <v>1116</v>
      </c>
      <c r="C121" s="53">
        <f t="shared" si="5"/>
        <v>1111</v>
      </c>
      <c r="D121" s="4">
        <f t="shared" si="3"/>
        <v>2.1139705882353033E-2</v>
      </c>
      <c r="E121" s="17">
        <v>1059.749999999993</v>
      </c>
      <c r="F121" s="53">
        <v>1108.9999999999925</v>
      </c>
      <c r="G121" s="4">
        <f t="shared" si="4"/>
        <v>7.082152974500211E-4</v>
      </c>
      <c r="H121" s="4">
        <f t="shared" si="4"/>
        <v>2.1649009672961572E-2</v>
      </c>
      <c r="I121" s="19">
        <v>3.0306578985737298E-2</v>
      </c>
    </row>
    <row r="122" spans="1:9" x14ac:dyDescent="0.25">
      <c r="A122" s="16">
        <v>42064</v>
      </c>
      <c r="B122" s="53"/>
      <c r="C122" s="53">
        <f ca="1">C118*(1+D122)</f>
        <v>1106.9602382500518</v>
      </c>
      <c r="D122" s="4">
        <f>+(G122*$C$7)+(H122*$C$8)</f>
        <v>1.1384411375104575E-2</v>
      </c>
      <c r="E122" s="17">
        <v>1052.4999999999932</v>
      </c>
      <c r="F122" s="70">
        <f>+F118*(1+H122)</f>
        <v>1112.6651014074969</v>
      </c>
      <c r="G122" s="4">
        <f t="shared" si="4"/>
        <v>-1.358950328022801E-2</v>
      </c>
      <c r="H122" s="4">
        <v>2.0091773007111735E-2</v>
      </c>
      <c r="I122" s="19">
        <v>3.4553311481854102E-2</v>
      </c>
    </row>
    <row r="123" spans="1:9" x14ac:dyDescent="0.25">
      <c r="A123" s="16">
        <v>42156</v>
      </c>
      <c r="B123" s="53"/>
      <c r="C123" s="53">
        <f t="shared" ref="C123:C150" si="6">C119*(1+D123)</f>
        <v>1113.2982025214228</v>
      </c>
      <c r="D123" s="4">
        <f t="shared" ref="D123:D150" si="7">+(G123*$C$7)+(H123*$C$8)</f>
        <v>1.0940479020588161E-2</v>
      </c>
      <c r="E123" s="17">
        <v>1049.9999999999907</v>
      </c>
      <c r="F123" s="70">
        <f t="shared" ref="F123:F150" si="8">+F119*(1+H123)</f>
        <v>1121.4105352758543</v>
      </c>
      <c r="G123" s="4">
        <f t="shared" si="4"/>
        <v>-1.9378939995339128E-2</v>
      </c>
      <c r="H123" s="4">
        <v>2.2951457492230043E-2</v>
      </c>
      <c r="I123" s="19">
        <v>3.6615652653861602E-2</v>
      </c>
    </row>
    <row r="124" spans="1:9" x14ac:dyDescent="0.25">
      <c r="A124" s="16">
        <v>42248</v>
      </c>
      <c r="B124" s="53"/>
      <c r="C124" s="53">
        <f t="shared" si="6"/>
        <v>1126.7216404374105</v>
      </c>
      <c r="D124" s="4">
        <f t="shared" si="7"/>
        <v>1.8045304212704526E-2</v>
      </c>
      <c r="E124" s="17">
        <v>1053.4999999999959</v>
      </c>
      <c r="F124" s="70">
        <f t="shared" si="8"/>
        <v>1130.6360646528649</v>
      </c>
      <c r="G124" s="4">
        <f t="shared" si="4"/>
        <v>-1.0565860530642346E-2</v>
      </c>
      <c r="H124" s="4">
        <v>2.5520240047950837E-2</v>
      </c>
      <c r="I124" s="19">
        <v>3.6202013779858204E-2</v>
      </c>
    </row>
    <row r="125" spans="1:9" x14ac:dyDescent="0.25">
      <c r="A125" s="16">
        <v>42339</v>
      </c>
      <c r="B125" s="53"/>
      <c r="C125" s="53">
        <f t="shared" si="6"/>
        <v>1139.6898609719813</v>
      </c>
      <c r="D125" s="4">
        <f t="shared" si="7"/>
        <v>2.5823457220505074E-2</v>
      </c>
      <c r="E125" s="17">
        <v>1059.749999999993</v>
      </c>
      <c r="F125" s="70">
        <f t="shared" si="8"/>
        <v>1139.83406621417</v>
      </c>
      <c r="G125" s="4">
        <f t="shared" si="4"/>
        <v>0</v>
      </c>
      <c r="H125" s="4">
        <v>2.7803486216571471E-2</v>
      </c>
      <c r="I125" s="19">
        <v>3.2550380584637599E-2</v>
      </c>
    </row>
    <row r="126" spans="1:9" x14ac:dyDescent="0.25">
      <c r="A126" s="16">
        <v>42430</v>
      </c>
      <c r="B126" s="53"/>
      <c r="C126" s="53">
        <f t="shared" si="6"/>
        <v>1143.5873544151571</v>
      </c>
      <c r="D126" s="4">
        <f t="shared" si="7"/>
        <v>3.3088014275027243E-2</v>
      </c>
      <c r="E126" s="17">
        <v>1067.5000000000002</v>
      </c>
      <c r="F126" s="70">
        <f t="shared" si="8"/>
        <v>1143.1619098058929</v>
      </c>
      <c r="G126" s="4">
        <f t="shared" si="4"/>
        <v>1.4251781472690794E-2</v>
      </c>
      <c r="H126" s="4">
        <v>2.7408793858833436E-2</v>
      </c>
      <c r="I126" s="19">
        <v>2.5309134614815498E-2</v>
      </c>
    </row>
    <row r="127" spans="1:9" x14ac:dyDescent="0.25">
      <c r="A127" s="16">
        <v>42522</v>
      </c>
      <c r="B127" s="53"/>
      <c r="C127" s="53">
        <f t="shared" si="6"/>
        <v>1155.8770110107598</v>
      </c>
      <c r="D127" s="4">
        <f t="shared" si="7"/>
        <v>3.8245645589747371E-2</v>
      </c>
      <c r="E127" s="17">
        <v>1075.4999999999952</v>
      </c>
      <c r="F127" s="70">
        <f t="shared" si="8"/>
        <v>1151.8873883612644</v>
      </c>
      <c r="G127" s="4">
        <f t="shared" si="4"/>
        <v>2.4285714285718907E-2</v>
      </c>
      <c r="H127" s="4">
        <v>2.7177248765469342E-2</v>
      </c>
      <c r="I127" s="19">
        <v>2.16863603694923E-2</v>
      </c>
    </row>
    <row r="128" spans="1:9" x14ac:dyDescent="0.25">
      <c r="A128" s="16">
        <v>42614</v>
      </c>
      <c r="B128" s="53"/>
      <c r="C128" s="53">
        <f t="shared" si="6"/>
        <v>1171.1650811920128</v>
      </c>
      <c r="D128" s="4">
        <f t="shared" si="7"/>
        <v>3.9444916259306663E-2</v>
      </c>
      <c r="E128" s="17">
        <v>1083.2499999999905</v>
      </c>
      <c r="F128" s="70">
        <f t="shared" si="8"/>
        <v>1160.2465833646172</v>
      </c>
      <c r="G128" s="4">
        <f t="shared" si="4"/>
        <v>2.823920265780222E-2</v>
      </c>
      <c r="H128" s="4">
        <v>2.6189257213233841E-2</v>
      </c>
      <c r="I128" s="19">
        <v>1.7812926333208301E-2</v>
      </c>
    </row>
    <row r="129" spans="1:9" x14ac:dyDescent="0.25">
      <c r="A129" s="16">
        <v>42705</v>
      </c>
      <c r="B129" s="53"/>
      <c r="C129" s="53">
        <f t="shared" si="6"/>
        <v>1184.845074525063</v>
      </c>
      <c r="D129" s="4">
        <f t="shared" si="7"/>
        <v>3.9620615308949989E-2</v>
      </c>
      <c r="E129" s="17">
        <v>1091.2499999999977</v>
      </c>
      <c r="F129" s="70">
        <f t="shared" si="8"/>
        <v>1168.9254078657691</v>
      </c>
      <c r="G129" s="4">
        <f t="shared" si="4"/>
        <v>2.9723991507435654E-2</v>
      </c>
      <c r="H129" s="4">
        <v>2.5522435689453227E-2</v>
      </c>
      <c r="I129" s="19">
        <v>1.5954804031038602E-2</v>
      </c>
    </row>
    <row r="130" spans="1:9" x14ac:dyDescent="0.25">
      <c r="A130" s="16">
        <v>42795</v>
      </c>
      <c r="B130" s="53"/>
      <c r="C130" s="53">
        <f t="shared" si="6"/>
        <v>1189.0049694226836</v>
      </c>
      <c r="D130" s="4">
        <f t="shared" si="7"/>
        <v>3.9715037799411206E-2</v>
      </c>
      <c r="E130" s="17">
        <v>1099.24999999999</v>
      </c>
      <c r="F130" s="70">
        <f t="shared" si="8"/>
        <v>1172.4422781473518</v>
      </c>
      <c r="G130" s="4">
        <f t="shared" si="4"/>
        <v>2.9742388758772664E-2</v>
      </c>
      <c r="H130" s="4">
        <v>2.56134919212192E-2</v>
      </c>
      <c r="I130" s="19">
        <v>1.3941136904106699E-2</v>
      </c>
    </row>
    <row r="131" spans="1:9" x14ac:dyDescent="0.25">
      <c r="A131" s="16">
        <v>42887</v>
      </c>
      <c r="B131" s="53"/>
      <c r="C131" s="53">
        <f t="shared" si="6"/>
        <v>1200.3768974539951</v>
      </c>
      <c r="D131" s="4">
        <f t="shared" si="7"/>
        <v>3.8498807415783903E-2</v>
      </c>
      <c r="E131" s="17">
        <v>1106.9999999999923</v>
      </c>
      <c r="F131" s="70">
        <f t="shared" si="8"/>
        <v>1180.1841468620348</v>
      </c>
      <c r="G131" s="4">
        <f t="shared" si="4"/>
        <v>2.928870292886776E-2</v>
      </c>
      <c r="H131" s="4">
        <v>2.4565559781869695E-2</v>
      </c>
      <c r="I131" s="19">
        <v>1.38112725370394E-2</v>
      </c>
    </row>
    <row r="132" spans="1:9" x14ac:dyDescent="0.25">
      <c r="A132" s="16">
        <v>42979</v>
      </c>
      <c r="B132" s="53"/>
      <c r="C132" s="53">
        <f t="shared" si="6"/>
        <v>1215.1343233384441</v>
      </c>
      <c r="D132" s="4">
        <f t="shared" si="7"/>
        <v>3.7543163515154909E-2</v>
      </c>
      <c r="E132" s="17">
        <v>1114.9999999999893</v>
      </c>
      <c r="F132" s="70">
        <f t="shared" si="8"/>
        <v>1187.5406811149478</v>
      </c>
      <c r="G132" s="4">
        <f t="shared" si="4"/>
        <v>2.9309946918993024E-2</v>
      </c>
      <c r="H132" s="4">
        <v>2.3524393988026304E-2</v>
      </c>
      <c r="I132" s="19">
        <v>1.6987553724605298E-2</v>
      </c>
    </row>
    <row r="133" spans="1:9" x14ac:dyDescent="0.25">
      <c r="A133" s="16">
        <v>43070</v>
      </c>
      <c r="B133" s="53"/>
      <c r="C133" s="53">
        <f t="shared" si="6"/>
        <v>1226.8997233915288</v>
      </c>
      <c r="D133" s="4">
        <f t="shared" si="7"/>
        <v>3.5493795577724072E-2</v>
      </c>
      <c r="E133" s="17">
        <v>1122.9999999999968</v>
      </c>
      <c r="F133" s="70">
        <f t="shared" si="8"/>
        <v>1193.9892319962933</v>
      </c>
      <c r="G133" s="4">
        <f t="shared" si="4"/>
        <v>2.9095074455898429E-2</v>
      </c>
      <c r="H133" s="4">
        <v>2.1441765198932483E-2</v>
      </c>
      <c r="I133" s="19">
        <v>2.18643700671328E-2</v>
      </c>
    </row>
    <row r="134" spans="1:9" x14ac:dyDescent="0.25">
      <c r="A134" s="16">
        <v>43160</v>
      </c>
      <c r="B134" s="53"/>
      <c r="C134" s="53">
        <f t="shared" si="6"/>
        <v>1226.713004729208</v>
      </c>
      <c r="D134" s="4">
        <f t="shared" si="7"/>
        <v>3.1713942562269809E-2</v>
      </c>
      <c r="E134" s="17">
        <v>1130.9999999999995</v>
      </c>
      <c r="F134" s="70">
        <f t="shared" si="8"/>
        <v>1192.9531736468093</v>
      </c>
      <c r="G134" s="4">
        <f t="shared" si="4"/>
        <v>2.8883329542879199E-2</v>
      </c>
      <c r="H134" s="4">
        <v>1.74941622984357E-2</v>
      </c>
      <c r="I134" s="19">
        <v>2.8154000940930599E-2</v>
      </c>
    </row>
    <row r="135" spans="1:9" x14ac:dyDescent="0.25">
      <c r="A135" s="16">
        <v>43252</v>
      </c>
      <c r="B135" s="53"/>
      <c r="C135" s="53">
        <f t="shared" si="6"/>
        <v>1237.1578420688384</v>
      </c>
      <c r="D135" s="4">
        <f t="shared" si="7"/>
        <v>3.064116336531959E-2</v>
      </c>
      <c r="E135" s="17">
        <v>1138.9999999999977</v>
      </c>
      <c r="F135" s="70">
        <f t="shared" si="8"/>
        <v>1199.4512507410284</v>
      </c>
      <c r="G135" s="4">
        <f t="shared" si="4"/>
        <v>2.8906955736229145E-2</v>
      </c>
      <c r="H135" s="4">
        <v>1.6325506430689085E-2</v>
      </c>
      <c r="I135" s="19">
        <v>3.1255507121690805E-2</v>
      </c>
    </row>
    <row r="136" spans="1:9" x14ac:dyDescent="0.25">
      <c r="A136" s="16">
        <v>43344</v>
      </c>
      <c r="B136" s="53"/>
      <c r="C136" s="53">
        <f t="shared" si="6"/>
        <v>1251.9077186107672</v>
      </c>
      <c r="D136" s="4">
        <f t="shared" si="7"/>
        <v>3.0262823266560636E-2</v>
      </c>
      <c r="E136" s="17">
        <v>1146.9999999999993</v>
      </c>
      <c r="F136" s="70">
        <f t="shared" si="8"/>
        <v>1206.5861343670047</v>
      </c>
      <c r="G136" s="4">
        <f t="shared" si="4"/>
        <v>2.8699551569515869E-2</v>
      </c>
      <c r="H136" s="4">
        <v>1.6037727005845159E-2</v>
      </c>
      <c r="I136" s="19">
        <v>3.2809401698027298E-2</v>
      </c>
    </row>
    <row r="137" spans="1:9" x14ac:dyDescent="0.25">
      <c r="A137" s="16">
        <v>43435</v>
      </c>
      <c r="B137" s="53"/>
      <c r="C137" s="53">
        <f t="shared" si="6"/>
        <v>1265.3287416721387</v>
      </c>
      <c r="D137" s="4">
        <f t="shared" si="7"/>
        <v>3.1322053096874213E-2</v>
      </c>
      <c r="E137" s="17">
        <v>1154.9999999999957</v>
      </c>
      <c r="F137" s="70">
        <f t="shared" si="8"/>
        <v>1214.6405180628471</v>
      </c>
      <c r="G137" s="4">
        <f t="shared" si="4"/>
        <v>2.8495102404273442E-2</v>
      </c>
      <c r="H137" s="4">
        <v>1.7296040460956119E-2</v>
      </c>
      <c r="I137" s="19">
        <v>3.2770658693085798E-2</v>
      </c>
    </row>
    <row r="138" spans="1:9" x14ac:dyDescent="0.25">
      <c r="A138" s="16">
        <v>43525</v>
      </c>
      <c r="B138" s="53"/>
      <c r="C138" s="53">
        <f t="shared" si="6"/>
        <v>1268.4629734349746</v>
      </c>
      <c r="D138" s="4">
        <f t="shared" si="7"/>
        <v>3.4034014920207717E-2</v>
      </c>
      <c r="E138" s="17">
        <v>1163.499999999992</v>
      </c>
      <c r="F138" s="70">
        <f t="shared" si="8"/>
        <v>1216.9044240956789</v>
      </c>
      <c r="G138" s="4">
        <f t="shared" si="4"/>
        <v>2.8735632183901405E-2</v>
      </c>
      <c r="H138" s="4">
        <v>2.007727627367939E-2</v>
      </c>
      <c r="I138" s="19">
        <v>3.3430650895220002E-2</v>
      </c>
    </row>
    <row r="139" spans="1:9" x14ac:dyDescent="0.25">
      <c r="A139" s="16">
        <v>43617</v>
      </c>
      <c r="B139" s="53"/>
      <c r="C139" s="53">
        <f t="shared" si="6"/>
        <v>1281.149718254318</v>
      </c>
      <c r="D139" s="4">
        <f t="shared" si="7"/>
        <v>3.5558822560518254E-2</v>
      </c>
      <c r="E139" s="17">
        <v>1171.4999999999993</v>
      </c>
      <c r="F139" s="70">
        <f t="shared" si="8"/>
        <v>1225.6416962541355</v>
      </c>
      <c r="G139" s="4">
        <f t="shared" si="4"/>
        <v>2.8533801580335139E-2</v>
      </c>
      <c r="H139" s="4">
        <v>2.183535637394729E-2</v>
      </c>
      <c r="I139" s="19">
        <v>3.4199716865567401E-2</v>
      </c>
    </row>
    <row r="140" spans="1:9" x14ac:dyDescent="0.25">
      <c r="A140" s="16">
        <v>43709</v>
      </c>
      <c r="B140" s="53"/>
      <c r="C140" s="53">
        <f t="shared" si="6"/>
        <v>1297.773803501563</v>
      </c>
      <c r="D140" s="4">
        <f t="shared" si="7"/>
        <v>3.6636953514187949E-2</v>
      </c>
      <c r="E140" s="17">
        <v>1179.2499999999991</v>
      </c>
      <c r="F140" s="70">
        <f t="shared" si="8"/>
        <v>1234.6230250337544</v>
      </c>
      <c r="G140" s="4">
        <f t="shared" si="4"/>
        <v>2.8116826503923109E-2</v>
      </c>
      <c r="H140" s="4">
        <v>2.3236543059943493E-2</v>
      </c>
      <c r="I140" s="19">
        <v>3.4980638687438004E-2</v>
      </c>
    </row>
    <row r="141" spans="1:9" x14ac:dyDescent="0.25">
      <c r="A141" s="16">
        <v>43800</v>
      </c>
      <c r="B141" s="53"/>
      <c r="C141" s="53">
        <f t="shared" si="6"/>
        <v>1311.855931036931</v>
      </c>
      <c r="D141" s="4">
        <f t="shared" si="7"/>
        <v>3.6770831035819511E-2</v>
      </c>
      <c r="E141" s="17">
        <v>1186.9999999999907</v>
      </c>
      <c r="F141" s="70">
        <f t="shared" si="8"/>
        <v>1243.3275881444065</v>
      </c>
      <c r="G141" s="4">
        <f t="shared" si="4"/>
        <v>2.770562770562357E-2</v>
      </c>
      <c r="H141" s="4">
        <v>2.3617745048807093E-2</v>
      </c>
      <c r="I141" s="19">
        <v>3.5520483860024002E-2</v>
      </c>
    </row>
    <row r="142" spans="1:9" x14ac:dyDescent="0.25">
      <c r="A142" s="16">
        <v>43891</v>
      </c>
      <c r="B142" s="53"/>
      <c r="C142" s="53">
        <f t="shared" si="6"/>
        <v>1315.6860574012019</v>
      </c>
      <c r="D142" s="4">
        <f t="shared" si="7"/>
        <v>3.7228586845028583E-2</v>
      </c>
      <c r="E142" s="17">
        <v>1194.7499999999909</v>
      </c>
      <c r="F142" s="70">
        <f t="shared" si="8"/>
        <v>1246.8389444345612</v>
      </c>
      <c r="G142" s="4">
        <f t="shared" si="4"/>
        <v>2.685861624409025E-2</v>
      </c>
      <c r="H142" s="4">
        <v>2.4598908300565769E-2</v>
      </c>
      <c r="I142" s="19">
        <v>3.4793881188055702E-2</v>
      </c>
    </row>
    <row r="143" spans="1:9" x14ac:dyDescent="0.25">
      <c r="A143" s="16">
        <v>43983</v>
      </c>
      <c r="B143" s="53"/>
      <c r="C143" s="53">
        <f t="shared" si="6"/>
        <v>1328.1917409983253</v>
      </c>
      <c r="D143" s="4">
        <f t="shared" si="7"/>
        <v>3.6718598984751202E-2</v>
      </c>
      <c r="E143" s="17">
        <v>1201.9999999999968</v>
      </c>
      <c r="F143" s="70">
        <f t="shared" si="8"/>
        <v>1255.7001167210749</v>
      </c>
      <c r="G143" s="4">
        <f t="shared" si="4"/>
        <v>2.6034997865981735E-2</v>
      </c>
      <c r="H143" s="4">
        <v>2.4524639263502124E-2</v>
      </c>
      <c r="I143" s="19">
        <v>3.3258989059878202E-2</v>
      </c>
    </row>
    <row r="144" spans="1:9" x14ac:dyDescent="0.25">
      <c r="A144" s="16">
        <v>44075</v>
      </c>
      <c r="B144" s="53"/>
      <c r="C144" s="53">
        <f t="shared" si="6"/>
        <v>1345.1853522513143</v>
      </c>
      <c r="D144" s="4">
        <f t="shared" si="7"/>
        <v>3.6532983345656113E-2</v>
      </c>
      <c r="E144" s="17">
        <v>1209.249999999997</v>
      </c>
      <c r="F144" s="70">
        <f t="shared" si="8"/>
        <v>1265.0785465863923</v>
      </c>
      <c r="G144" s="4">
        <f t="shared" si="4"/>
        <v>2.5439898240405379E-2</v>
      </c>
      <c r="H144" s="4">
        <v>2.4667871030353838E-2</v>
      </c>
      <c r="I144" s="19">
        <v>3.0907923409661402E-2</v>
      </c>
    </row>
    <row r="145" spans="1:9" x14ac:dyDescent="0.25">
      <c r="A145" s="16">
        <v>44166</v>
      </c>
      <c r="B145" s="53"/>
      <c r="C145" s="53">
        <f t="shared" si="6"/>
        <v>1359.9102170056306</v>
      </c>
      <c r="D145" s="4">
        <f t="shared" si="7"/>
        <v>3.6630764729413505E-2</v>
      </c>
      <c r="E145" s="17">
        <v>1215.9999999999973</v>
      </c>
      <c r="F145" s="70">
        <f t="shared" si="8"/>
        <v>1274.8516516999307</v>
      </c>
      <c r="G145" s="4">
        <f t="shared" si="4"/>
        <v>2.443133951137888E-2</v>
      </c>
      <c r="H145" s="4">
        <v>2.5354591867917886E-2</v>
      </c>
      <c r="I145" s="19">
        <v>2.7974844169697401E-2</v>
      </c>
    </row>
    <row r="146" spans="1:9" x14ac:dyDescent="0.25">
      <c r="A146" s="16">
        <v>44256</v>
      </c>
      <c r="B146" s="53"/>
      <c r="C146" s="53">
        <f t="shared" si="6"/>
        <v>1362.2881426255296</v>
      </c>
      <c r="D146" s="4">
        <f t="shared" si="7"/>
        <v>3.5420368683071947E-2</v>
      </c>
      <c r="E146" s="17">
        <v>1221.9999999999993</v>
      </c>
      <c r="F146" s="70">
        <f t="shared" si="8"/>
        <v>1277.993942805673</v>
      </c>
      <c r="G146" s="4">
        <f t="shared" si="4"/>
        <v>2.2808118853323789E-2</v>
      </c>
      <c r="H146" s="4">
        <v>2.4987187407143896E-2</v>
      </c>
      <c r="I146" s="19">
        <v>2.4999999999999897E-2</v>
      </c>
    </row>
    <row r="147" spans="1:9" x14ac:dyDescent="0.25">
      <c r="A147" s="16">
        <v>44348</v>
      </c>
      <c r="B147" s="53"/>
      <c r="C147" s="53">
        <f t="shared" si="6"/>
        <v>1375.1003338998969</v>
      </c>
      <c r="D147" s="4">
        <f t="shared" si="7"/>
        <v>3.5317636342410343E-2</v>
      </c>
      <c r="E147" s="17">
        <v>1227.99999999999</v>
      </c>
      <c r="F147" s="70">
        <f t="shared" si="8"/>
        <v>1287.7900578718932</v>
      </c>
      <c r="G147" s="4">
        <f t="shared" si="4"/>
        <v>2.1630615640593431E-2</v>
      </c>
      <c r="H147" s="4">
        <v>2.5555417829069338E-2</v>
      </c>
      <c r="I147" s="19">
        <v>2.4999999999999897E-2</v>
      </c>
    </row>
    <row r="148" spans="1:9" x14ac:dyDescent="0.25">
      <c r="A148" s="16">
        <v>44440</v>
      </c>
      <c r="B148" s="53"/>
      <c r="C148" s="53">
        <f t="shared" si="6"/>
        <v>1392.1520811404419</v>
      </c>
      <c r="D148" s="4">
        <f t="shared" si="7"/>
        <v>3.4914689496524376E-2</v>
      </c>
      <c r="E148" s="17">
        <v>1233.9999999999961</v>
      </c>
      <c r="F148" s="70">
        <f t="shared" si="8"/>
        <v>1297.7077999979792</v>
      </c>
      <c r="G148" s="4">
        <f t="shared" si="4"/>
        <v>2.0467231755219473E-2</v>
      </c>
      <c r="H148" s="4">
        <v>2.5792274716563313E-2</v>
      </c>
      <c r="I148" s="19">
        <v>2.4999999999999897E-2</v>
      </c>
    </row>
    <row r="149" spans="1:9" x14ac:dyDescent="0.25">
      <c r="A149" s="16">
        <v>44531</v>
      </c>
      <c r="B149" s="53"/>
      <c r="C149" s="53">
        <f t="shared" si="6"/>
        <v>1406.496395495672</v>
      </c>
      <c r="D149" s="4">
        <f t="shared" si="7"/>
        <v>3.4256804535683881E-2</v>
      </c>
      <c r="E149" s="17">
        <v>1240.2499999999893</v>
      </c>
      <c r="F149" s="70">
        <f t="shared" si="8"/>
        <v>1307.2156679661393</v>
      </c>
      <c r="G149" s="4">
        <f t="shared" si="4"/>
        <v>1.9942434210519888E-2</v>
      </c>
      <c r="H149" s="4">
        <v>2.5386495929195618E-2</v>
      </c>
      <c r="I149" s="19">
        <v>2.4999999999999897E-2</v>
      </c>
    </row>
    <row r="150" spans="1:9" x14ac:dyDescent="0.25">
      <c r="A150" s="16">
        <v>44621</v>
      </c>
      <c r="B150" s="53"/>
      <c r="C150" s="53">
        <f t="shared" si="6"/>
        <v>1409.2724720573799</v>
      </c>
      <c r="D150" s="4">
        <f t="shared" si="7"/>
        <v>3.4489274303817652E-2</v>
      </c>
      <c r="E150" s="17">
        <v>1246.2499999999898</v>
      </c>
      <c r="F150" s="70">
        <f t="shared" si="8"/>
        <v>1310.8297483923868</v>
      </c>
      <c r="G150" s="4">
        <f t="shared" si="4"/>
        <v>1.9844517184934851E-2</v>
      </c>
      <c r="H150" s="4">
        <v>2.5693240387843375E-2</v>
      </c>
      <c r="I150" s="19">
        <v>2.4999999999999897E-2</v>
      </c>
    </row>
    <row r="151" spans="1:9" x14ac:dyDescent="0.25">
      <c r="A151" s="16"/>
      <c r="D151" s="4"/>
      <c r="E151" s="4"/>
      <c r="F151" s="4"/>
      <c r="G151" s="4"/>
      <c r="H151" s="4"/>
    </row>
    <row r="152" spans="1:9" x14ac:dyDescent="0.25">
      <c r="A152" s="16"/>
      <c r="D152" s="4"/>
      <c r="E152" s="4"/>
      <c r="F152" s="4"/>
      <c r="G152" s="4"/>
      <c r="H152" s="4"/>
    </row>
    <row r="153" spans="1:9" x14ac:dyDescent="0.25">
      <c r="A153" s="16"/>
      <c r="D153" s="4"/>
      <c r="E153" s="4"/>
      <c r="F153" s="4"/>
      <c r="G153" s="4"/>
      <c r="H153" s="4"/>
    </row>
    <row r="154" spans="1:9" x14ac:dyDescent="0.25">
      <c r="A154" s="16"/>
      <c r="D154" s="4"/>
      <c r="E154" s="4"/>
      <c r="F154" s="4"/>
      <c r="G154" s="4"/>
      <c r="H154" s="4"/>
    </row>
    <row r="155" spans="1:9" x14ac:dyDescent="0.25">
      <c r="A155" s="16"/>
      <c r="D155" s="4"/>
      <c r="E155" s="4"/>
      <c r="F155" s="4"/>
      <c r="G155" s="4"/>
      <c r="H155" s="4"/>
    </row>
    <row r="156" spans="1:9" x14ac:dyDescent="0.25">
      <c r="A156" s="16"/>
      <c r="D156" s="4"/>
      <c r="E156" s="4"/>
      <c r="F156" s="4"/>
      <c r="G156" s="4"/>
      <c r="H156" s="4"/>
    </row>
    <row r="157" spans="1:9" x14ac:dyDescent="0.25">
      <c r="A157" s="16"/>
      <c r="D157" s="4"/>
      <c r="E157" s="4"/>
      <c r="F157" s="4"/>
      <c r="G157" s="4"/>
      <c r="H157" s="4"/>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LabourOpex</vt:lpstr>
      <vt:lpstr>PrefabricatedSteelAndAluminium</vt:lpstr>
      <vt:lpstr>Copper</vt:lpstr>
      <vt:lpstr>NonResidentialBuildings</vt:lpstr>
      <vt:lpstr>FibreOpticCable</vt:lpstr>
      <vt:lpstr>CPI</vt:lpstr>
      <vt:lpstr>PPI_civil</vt:lpstr>
    </vt:vector>
  </TitlesOfParts>
  <Company>New Zealand Institute of Economic Research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Stephenson</dc:creator>
  <cp:lastModifiedBy>John Stephenson</cp:lastModifiedBy>
  <dcterms:created xsi:type="dcterms:W3CDTF">2015-04-02T01:23:38Z</dcterms:created>
  <dcterms:modified xsi:type="dcterms:W3CDTF">2015-11-03T20:15:37Z</dcterms:modified>
</cp:coreProperties>
</file>